
<file path=[Content_Types].xml><?xml version="1.0" encoding="utf-8"?>
<Types xmlns="http://schemas.openxmlformats.org/package/2006/content-types">
  <Default Extension="xml" ContentType="application/xml"/>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ustomStorage/customStorage.xml" ContentType="application/vnd.wps-officedocument.customStorage+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infos.xml" ContentType="application/vnd.wps-officedocument.woinfo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tabRatio="852" firstSheet="1" activeTab="13"/>
  </bookViews>
  <sheets>
    <sheet name="数据处理练习" sheetId="1" r:id="rId1"/>
    <sheet name="1密度" sheetId="2" r:id="rId2"/>
    <sheet name="2黏度" sheetId="3" r:id="rId3"/>
    <sheet name="3转动惯量" sheetId="4" r:id="rId4"/>
    <sheet name="4比热容比" sheetId="5" r:id="rId5"/>
    <sheet name="6声速" sheetId="6" r:id="rId6"/>
    <sheet name="7F-H实验" sheetId="7" r:id="rId7"/>
    <sheet name="8牛顿环" sheetId="8" r:id="rId8"/>
    <sheet name="9迈干仪" sheetId="9" r:id="rId9"/>
    <sheet name="10偏振光" sheetId="10" r:id="rId10"/>
    <sheet name="12分光计" sheetId="11" r:id="rId11"/>
    <sheet name="13螺线管" sheetId="12" r:id="rId12"/>
    <sheet name="14分压电路" sheetId="13" r:id="rId13"/>
    <sheet name="16光栅常量" sheetId="14" r:id="rId14"/>
    <sheet name="17头发丝直径" sheetId="15" r:id="rId15"/>
    <sheet name="18空气柱"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wkr</author>
  </authors>
  <commentList>
    <comment ref="B7" authorId="0">
      <text>
        <r>
          <rPr>
            <sz val="9"/>
            <rFont val="等线"/>
            <charset val="134"/>
          </rPr>
          <t xml:space="preserve">物理天平的最大允许误差
</t>
        </r>
      </text>
    </comment>
    <comment ref="A9" authorId="1">
      <text>
        <r>
          <rPr>
            <sz val="9"/>
            <rFont val="等线"/>
            <charset val="134"/>
          </rPr>
          <t>螺旋测微器的零点读数</t>
        </r>
      </text>
    </comment>
    <comment ref="B18" authorId="0">
      <text>
        <r>
          <rPr>
            <sz val="9"/>
            <rFont val="等线"/>
            <charset val="134"/>
          </rPr>
          <t>螺旋测微器的最大允许误差</t>
        </r>
      </text>
    </comment>
    <comment ref="G19" authorId="1">
      <text>
        <r>
          <rPr>
            <i/>
            <sz val="9"/>
            <rFont val="Times New Roman"/>
            <charset val="134"/>
          </rPr>
          <t>d</t>
        </r>
        <r>
          <rPr>
            <sz val="9"/>
            <rFont val="等线"/>
            <charset val="134"/>
          </rPr>
          <t>的标准不确定度</t>
        </r>
      </text>
    </comment>
    <comment ref="G20" authorId="1">
      <text>
        <r>
          <rPr>
            <i/>
            <sz val="9"/>
            <rFont val="Times New Roman"/>
            <charset val="134"/>
          </rPr>
          <t>d</t>
        </r>
        <r>
          <rPr>
            <sz val="9"/>
            <rFont val="等线"/>
            <charset val="134"/>
          </rPr>
          <t>的展伸不确定度</t>
        </r>
        <r>
          <rPr>
            <sz val="9"/>
            <rFont val="宋体"/>
            <charset val="134"/>
          </rPr>
          <t xml:space="preserve">
</t>
        </r>
      </text>
    </comment>
    <comment ref="A23" authorId="1">
      <text>
        <r>
          <rPr>
            <sz val="9"/>
            <rFont val="等线"/>
            <charset val="134"/>
          </rPr>
          <t xml:space="preserve">游标卡尺的零点读数
</t>
        </r>
      </text>
    </comment>
    <comment ref="B32" authorId="0">
      <text>
        <r>
          <rPr>
            <sz val="9"/>
            <rFont val="等线"/>
            <charset val="134"/>
          </rPr>
          <t xml:space="preserve">游标卡尺的最大允许误差
</t>
        </r>
      </text>
    </comment>
    <comment ref="H36" authorId="0">
      <text>
        <r>
          <rPr>
            <sz val="9"/>
            <rFont val="等线"/>
            <charset val="134"/>
          </rPr>
          <t xml:space="preserve">参考数值：
8.2——8.6
都算正确，偏离此范围越远误差越大。
</t>
        </r>
      </text>
    </comment>
    <comment ref="H38" authorId="0">
      <text>
        <r>
          <rPr>
            <sz val="9"/>
            <rFont val="等线"/>
            <charset val="134"/>
          </rPr>
          <t>参考数值：
0.01——0.05
都算正确，偏离此范围越远误差越大。</t>
        </r>
      </text>
    </comment>
    <comment ref="H40" authorId="0">
      <text>
        <r>
          <rPr>
            <sz val="9"/>
            <rFont val="等线"/>
            <charset val="134"/>
          </rPr>
          <t xml:space="preserve">参考数值：
0.1%——0.5%
都算正确，偏离此范围越远误差越大。
</t>
        </r>
      </text>
    </comment>
  </commentList>
</comments>
</file>

<file path=xl/comments10.xml><?xml version="1.0" encoding="utf-8"?>
<comments xmlns="http://schemas.openxmlformats.org/spreadsheetml/2006/main">
  <authors>
    <author>wkr</author>
    <author>wxf</author>
    <author>作者</author>
  </authors>
  <commentList>
    <comment ref="E3" authorId="0">
      <text>
        <r>
          <rPr>
            <sz val="9"/>
            <rFont val="等线"/>
            <charset val="134"/>
          </rPr>
          <t>照片上各级光斑的位置</t>
        </r>
      </text>
    </comment>
    <comment ref="F3" authorId="0">
      <text>
        <r>
          <rPr>
            <sz val="9"/>
            <rFont val="等线"/>
            <charset val="134"/>
          </rPr>
          <t>照片上各级光斑到中央光斑的测量距离</t>
        </r>
      </text>
    </comment>
    <comment ref="G3" authorId="0">
      <text>
        <r>
          <rPr>
            <sz val="9"/>
            <rFont val="等线"/>
            <charset val="134"/>
          </rPr>
          <t>各级光斑到中央光斑的实际距离</t>
        </r>
        <r>
          <rPr>
            <sz val="9"/>
            <rFont val="宋体"/>
            <charset val="134"/>
          </rPr>
          <t xml:space="preserve">
</t>
        </r>
      </text>
    </comment>
    <comment ref="H3" authorId="0">
      <text>
        <r>
          <rPr>
            <sz val="9"/>
            <rFont val="等线"/>
            <charset val="134"/>
          </rPr>
          <t>光栅常量</t>
        </r>
      </text>
    </comment>
    <comment ref="I3" authorId="0">
      <text>
        <r>
          <rPr>
            <sz val="9"/>
            <rFont val="等线"/>
            <charset val="134"/>
          </rPr>
          <t>光栅片上一毫米内的刻痕数或缝数</t>
        </r>
      </text>
    </comment>
    <comment ref="J3" authorId="0">
      <text>
        <r>
          <rPr>
            <sz val="9"/>
            <rFont val="等线"/>
            <charset val="134"/>
          </rPr>
          <t>光栅片上一毫米内的刻痕数或缝数</t>
        </r>
        <r>
          <rPr>
            <sz val="9"/>
            <rFont val="宋体"/>
            <charset val="134"/>
          </rPr>
          <t xml:space="preserve">
</t>
        </r>
      </text>
    </comment>
    <comment ref="R7" authorId="1">
      <text>
        <r>
          <rPr>
            <sz val="9"/>
            <rFont val="等线"/>
            <charset val="134"/>
          </rPr>
          <t>光栅到光屏之间的距离</t>
        </r>
      </text>
    </comment>
    <comment ref="B8" authorId="0">
      <text>
        <r>
          <rPr>
            <sz val="9"/>
            <rFont val="等线"/>
            <charset val="134"/>
          </rPr>
          <t>照片上1cm格宽在软件中的测量长度</t>
        </r>
      </text>
    </comment>
    <comment ref="M8" authorId="2">
      <text>
        <r>
          <rPr>
            <sz val="9"/>
            <rFont val="等线"/>
            <charset val="134"/>
          </rPr>
          <t xml:space="preserve">光具座最小刻度为1mm，但这里读数误差可能较大。
</t>
        </r>
      </text>
    </comment>
    <comment ref="A10" authorId="0">
      <text>
        <r>
          <rPr>
            <sz val="9"/>
            <rFont val="等线"/>
            <charset val="134"/>
          </rPr>
          <t>光栅到光屏之间的距离</t>
        </r>
        <r>
          <rPr>
            <sz val="9"/>
            <rFont val="宋体"/>
            <charset val="134"/>
          </rPr>
          <t xml:space="preserve">
</t>
        </r>
      </text>
    </comment>
    <comment ref="M11" authorId="0">
      <text>
        <r>
          <rPr>
            <sz val="9"/>
            <rFont val="等线"/>
            <charset val="134"/>
          </rPr>
          <t xml:space="preserve">照片上1cm格子宽度在APP中的测量长度
</t>
        </r>
      </text>
    </comment>
    <comment ref="N11" authorId="0">
      <text>
        <r>
          <rPr>
            <sz val="9"/>
            <rFont val="等线"/>
            <charset val="134"/>
          </rPr>
          <t>照片上±1级衍射光斑在APP中的测量间距</t>
        </r>
        <r>
          <rPr>
            <b/>
            <sz val="9"/>
            <rFont val="宋体"/>
            <charset val="134"/>
          </rPr>
          <t xml:space="preserve">
</t>
        </r>
        <r>
          <rPr>
            <sz val="9"/>
            <rFont val="宋体"/>
            <charset val="134"/>
          </rPr>
          <t xml:space="preserve">
</t>
        </r>
      </text>
    </comment>
    <comment ref="O11" authorId="0">
      <text>
        <r>
          <rPr>
            <sz val="9"/>
            <rFont val="等线"/>
            <charset val="134"/>
          </rPr>
          <t>1cm格子宽度</t>
        </r>
      </text>
    </comment>
    <comment ref="P11" authorId="0">
      <text>
        <r>
          <rPr>
            <sz val="9"/>
            <rFont val="等线"/>
            <charset val="134"/>
          </rPr>
          <t>±1级衍射光斑的实际间距</t>
        </r>
      </text>
    </comment>
    <comment ref="R13" authorId="1">
      <text>
        <r>
          <rPr>
            <sz val="9"/>
            <rFont val="等线"/>
            <charset val="134"/>
          </rPr>
          <t>来源于坐标纸的印刷和拍照误差</t>
        </r>
      </text>
    </comment>
    <comment ref="R18" authorId="1">
      <text>
        <r>
          <rPr>
            <sz val="9"/>
            <rFont val="等线"/>
            <charset val="134"/>
          </rPr>
          <t>第1级衍射光斑的衍射角</t>
        </r>
      </text>
    </comment>
    <comment ref="R25" authorId="0">
      <text>
        <r>
          <rPr>
            <sz val="9"/>
            <rFont val="等线"/>
            <charset val="134"/>
          </rPr>
          <t>光栅片上一毫米内的刻痕数或缝数</t>
        </r>
      </text>
    </comment>
    <comment ref="M30" authorId="0">
      <text>
        <r>
          <rPr>
            <sz val="9"/>
            <rFont val="等线"/>
            <charset val="134"/>
          </rPr>
          <t>标板照片上10 个周期（一个格子即周期）总宽的测量值</t>
        </r>
      </text>
    </comment>
    <comment ref="N30" authorId="0">
      <text>
        <r>
          <rPr>
            <sz val="9"/>
            <rFont val="等线"/>
            <charset val="134"/>
          </rPr>
          <t>光栅照片上 10 个周期（1 白+1黑即周期）总宽的测量值</t>
        </r>
        <r>
          <rPr>
            <sz val="9"/>
            <rFont val="宋体"/>
            <charset val="134"/>
          </rPr>
          <t xml:space="preserve">
</t>
        </r>
      </text>
    </comment>
    <comment ref="O30" authorId="0">
      <text>
        <r>
          <rPr>
            <sz val="9"/>
            <rFont val="等线"/>
            <charset val="134"/>
          </rPr>
          <t>标板上格子宽度的实际值</t>
        </r>
        <r>
          <rPr>
            <sz val="9"/>
            <rFont val="宋体"/>
            <charset val="134"/>
          </rPr>
          <t xml:space="preserve">
</t>
        </r>
      </text>
    </comment>
    <comment ref="P30" authorId="1">
      <text>
        <r>
          <rPr>
            <sz val="9"/>
            <rFont val="等线"/>
            <charset val="134"/>
          </rPr>
          <t>光栅常量</t>
        </r>
        <r>
          <rPr>
            <sz val="9"/>
            <rFont val="宋体"/>
            <charset val="134"/>
          </rPr>
          <t xml:space="preserve">
</t>
        </r>
      </text>
    </comment>
    <comment ref="R32" authorId="1">
      <text>
        <r>
          <rPr>
            <sz val="9"/>
            <rFont val="等线"/>
            <charset val="134"/>
          </rPr>
          <t>来源于标板和拍照(800*600)误差，这里取标板格宽的1/500</t>
        </r>
      </text>
    </comment>
    <comment ref="R34" authorId="0">
      <text>
        <r>
          <rPr>
            <sz val="9"/>
            <rFont val="等线"/>
            <charset val="134"/>
          </rPr>
          <t>光栅片上一毫米内的刻痕数或缝数</t>
        </r>
      </text>
    </comment>
  </commentList>
</comments>
</file>

<file path=xl/comments11.xml><?xml version="1.0" encoding="utf-8"?>
<comments xmlns="http://schemas.openxmlformats.org/spreadsheetml/2006/main">
  <authors>
    <author>wkr</author>
    <author>wxf</author>
  </authors>
  <commentList>
    <comment ref="E3" authorId="0">
      <text>
        <r>
          <rPr>
            <sz val="9"/>
            <rFont val="等线"/>
            <charset val="134"/>
          </rPr>
          <t xml:space="preserve">照片上左边各级衍射光斑在APP的坐标
</t>
        </r>
      </text>
    </comment>
    <comment ref="F3" authorId="0">
      <text>
        <r>
          <rPr>
            <sz val="9"/>
            <rFont val="等线"/>
            <charset val="134"/>
          </rPr>
          <t>左边各级衍射光斑的实际坐标</t>
        </r>
      </text>
    </comment>
    <comment ref="G3" authorId="0">
      <text>
        <r>
          <rPr>
            <sz val="9"/>
            <rFont val="等线"/>
            <charset val="134"/>
          </rPr>
          <t>照片上右边各级衍射光斑在APP的坐标</t>
        </r>
        <r>
          <rPr>
            <b/>
            <sz val="9"/>
            <rFont val="宋体"/>
            <charset val="134"/>
          </rPr>
          <t xml:space="preserve">
</t>
        </r>
      </text>
    </comment>
    <comment ref="H3" authorId="0">
      <text>
        <r>
          <rPr>
            <sz val="9"/>
            <rFont val="等线"/>
            <charset val="134"/>
          </rPr>
          <t>右边各级衍射光斑的实际坐标</t>
        </r>
      </text>
    </comment>
    <comment ref="B8" authorId="0">
      <text>
        <r>
          <rPr>
            <sz val="9"/>
            <rFont val="等线"/>
            <charset val="134"/>
          </rPr>
          <t>照片上1cm格点在APP的水平间距</t>
        </r>
      </text>
    </comment>
    <comment ref="A10" authorId="1">
      <text>
        <r>
          <rPr>
            <sz val="9"/>
            <rFont val="等线"/>
            <charset val="134"/>
          </rPr>
          <t>单缝到观察屏的距离</t>
        </r>
        <r>
          <rPr>
            <sz val="9"/>
            <rFont val="宋体"/>
            <charset val="134"/>
          </rPr>
          <t xml:space="preserve">
</t>
        </r>
      </text>
    </comment>
    <comment ref="G16" authorId="0">
      <text>
        <r>
          <rPr>
            <sz val="9"/>
            <rFont val="等线"/>
            <charset val="134"/>
          </rPr>
          <t>头发丝直径</t>
        </r>
      </text>
    </comment>
  </commentList>
</comments>
</file>

<file path=xl/comments2.xml><?xml version="1.0" encoding="utf-8"?>
<comments xmlns="http://schemas.openxmlformats.org/spreadsheetml/2006/main">
  <authors>
    <author>wkr</author>
    <author>作者</author>
  </authors>
  <commentList>
    <comment ref="A5" authorId="0">
      <text>
        <r>
          <rPr>
            <sz val="9"/>
            <rFont val="等线"/>
            <charset val="134"/>
          </rPr>
          <t>空容量瓶质量，若称量空容量瓶时去皮，则此处为0g。</t>
        </r>
      </text>
    </comment>
    <comment ref="A6" authorId="0">
      <text>
        <r>
          <rPr>
            <sz val="9"/>
            <rFont val="等线"/>
            <charset val="134"/>
          </rPr>
          <t>容量瓶装10ml水后的总质量</t>
        </r>
      </text>
    </comment>
    <comment ref="A7" authorId="0">
      <text>
        <r>
          <rPr>
            <sz val="9"/>
            <rFont val="等线"/>
            <charset val="134"/>
          </rPr>
          <t>容量瓶装10ml酒精后的总质量</t>
        </r>
      </text>
    </comment>
    <comment ref="B8" authorId="1">
      <text>
        <r>
          <rPr>
            <sz val="9"/>
            <rFont val="等线"/>
            <charset val="134"/>
          </rPr>
          <t>电子天平的最大允许误差</t>
        </r>
      </text>
    </comment>
    <comment ref="B17" authorId="1">
      <text>
        <r>
          <rPr>
            <sz val="9"/>
            <rFont val="等线"/>
            <charset val="134"/>
          </rPr>
          <t xml:space="preserve">秒表的最大允许误差
</t>
        </r>
      </text>
    </comment>
    <comment ref="E23" authorId="1">
      <text>
        <r>
          <rPr>
            <sz val="9"/>
            <rFont val="等线"/>
            <charset val="134"/>
          </rPr>
          <t>水的黏度</t>
        </r>
        <r>
          <rPr>
            <i/>
            <sz val="9"/>
            <rFont val="等线"/>
            <charset val="134"/>
          </rPr>
          <t></t>
        </r>
        <r>
          <rPr>
            <sz val="9"/>
            <rFont val="等线"/>
            <charset val="134"/>
          </rPr>
          <t xml:space="preserve">
温度/℃ | </t>
        </r>
        <r>
          <rPr>
            <i/>
            <sz val="9"/>
            <rFont val="等线"/>
            <charset val="134"/>
          </rPr>
          <t>η</t>
        </r>
        <r>
          <rPr>
            <sz val="9"/>
            <rFont val="等线"/>
            <charset val="134"/>
          </rPr>
          <t>/μPa•s
0 1792.1  10 1307.7  20 1005.0  30 800.7 
1 1731.3  11 1271.3  21  981.0  31 784.0 
2 1672.8  12 1236.3  22  957.9  32 767.9 
3 1619.1  13 1202.8  23  935.8  33 752.8 
4 1567.4  14 1170.9  24  914.2  34 737.1 
5 1518.8  15 1140.4  25  893.7  35 722.5 
6 1472.8  16 1111.1  26  873.7  40 654.0 
7 1428.4  17 1082.8  27  854.5  50 549.0 
8 1386.0  18 1055.9  28  836.0  60 470.0 
9 1346.2  19 1029.9  29  818.0  70 407.0
参考 大学物理实验 柴成钢等 附录 表十三</t>
        </r>
      </text>
    </comment>
    <comment ref="H23" authorId="1">
      <text>
        <r>
          <rPr>
            <sz val="9"/>
            <rFont val="等线"/>
            <charset val="134"/>
          </rPr>
          <t>参考数值：
酒精的黏度</t>
        </r>
        <r>
          <rPr>
            <i/>
            <sz val="9"/>
            <rFont val="等线"/>
            <charset val="134"/>
          </rPr>
          <t></t>
        </r>
        <r>
          <rPr>
            <sz val="9"/>
            <rFont val="等线"/>
            <charset val="134"/>
          </rPr>
          <t xml:space="preserve">
温度/℃ | </t>
        </r>
        <r>
          <rPr>
            <i/>
            <sz val="9"/>
            <rFont val="等线"/>
            <charset val="134"/>
          </rPr>
          <t>η</t>
        </r>
        <r>
          <rPr>
            <sz val="9"/>
            <rFont val="等线"/>
            <charset val="134"/>
          </rPr>
          <t>/μPa•s
 0 1843                   参考 普通物理实验 杨述武 第三版 附录 表9
 5 1630                   from SMITHSONIAN PHYSICAL TABLES，table 114
10 1525                   参考 普通物理实验 杨述武 第三版 附录 表9
14 1330 21 1179 28 1039
15 1308 22 1158 29 1021
16 1286 23 1137 30 1003
17 1264 24 1116 31  985
18 1242 25 1096 32  967
19 1221 26 1076 33  949
20 1200 27 1057 34  931   参考 液体粘滞系数的测定 附表四
________________________________________________________________________
Viscosity, in centipoises, of alcohol, and of alcohol.water mixtures.
Percentage of alcohol by weight.
Temp.   0%   10%   20%   30%   40%   50%   60%   70%   80%   90%  100%
   0 1.792 3.311 5.319 6.940 7.140 6.580 5.750 4.762 3.690 2.732 1.773
  10 1.308 2.179 3.165 4.050 4.390 4.180 3.770 3.268 2.710 2.101 1.466
  20 1.005 1.538 2.183 2.710 2.910 2.870 2.670 2.370 2.008 1.610 1.200
  30 0.801 1.160 1.553 1.870 2.020 2.020 1.930 1.767 1.531 1.279 1.003
  40 0.656 0.907 1.160 1.368 1.482 1.499 1.447 1.344 1.203 1.035 0.834
  50 0.549 0.734 0.907 1.050 1.132 1.155 1.127 1.062 0.968 0.848 0.702
  60 0.469 0.609 0.736 0.834 0.893 0.913 0.902 0.856 0.789 0.704 0.592
  70 0.406 0.514 0.608 0.683 0.727 0.740 0.729 0.695 0.650 0.589 0.504
  80 0.356 0.430 0.505 0.567 0.601 0.612 0.604 
and Jackson from the most trustworthy data available. The unit is the "centipoise," one-hundredth of the absolute C.G.S. unit of viscosity (" poise," from Poiseuille).1(posie)=0.1(Pa•s).</t>
        </r>
      </text>
    </comment>
    <comment ref="H24" authorId="1">
      <text>
        <r>
          <rPr>
            <sz val="9"/>
            <rFont val="等线"/>
            <charset val="134"/>
          </rPr>
          <t xml:space="preserve">参考数值：
0——40
都算正确，偏离此范围越远误差越大。
</t>
        </r>
      </text>
    </comment>
    <comment ref="H25" authorId="1">
      <text>
        <r>
          <rPr>
            <sz val="9"/>
            <rFont val="等线"/>
            <charset val="134"/>
          </rPr>
          <t xml:space="preserve">参考数值：
0%——4%
都算正确，偏离此范围越远误差越大。
</t>
        </r>
      </text>
    </comment>
  </commentList>
</comments>
</file>

<file path=xl/comments3.xml><?xml version="1.0" encoding="utf-8"?>
<comments xmlns="http://schemas.openxmlformats.org/spreadsheetml/2006/main">
  <authors>
    <author>作者</author>
  </authors>
  <commentList>
    <comment ref="H23" authorId="0">
      <text>
        <r>
          <rPr>
            <sz val="9"/>
            <rFont val="等线"/>
            <charset val="134"/>
          </rPr>
          <t>参考数值：
-5%——5%
都算正确，偏离此范围越远误差越大。</t>
        </r>
      </text>
    </comment>
    <comment ref="H31" authorId="0">
      <text>
        <r>
          <rPr>
            <sz val="9"/>
            <rFont val="等线"/>
            <charset val="134"/>
          </rPr>
          <t>参考数值：
-5%——5%
都算正确，偏离此范围越远误差越大。</t>
        </r>
      </text>
    </comment>
  </commentList>
</comments>
</file>

<file path=xl/comments4.xml><?xml version="1.0" encoding="utf-8"?>
<comments xmlns="http://schemas.openxmlformats.org/spreadsheetml/2006/main">
  <authors>
    <author>wkr</author>
    <author>作者</author>
  </authors>
  <commentList>
    <comment ref="A3" authorId="0">
      <text>
        <r>
          <rPr>
            <sz val="9"/>
            <rFont val="等线"/>
            <charset val="134"/>
          </rPr>
          <t>填测量的振动次数</t>
        </r>
      </text>
    </comment>
    <comment ref="I12" authorId="1">
      <text>
        <r>
          <rPr>
            <sz val="9"/>
            <rFont val="等线"/>
            <charset val="134"/>
          </rPr>
          <t>参考数值：
-3%——3%
都算正确，偏离此范围越远误差越大。</t>
        </r>
      </text>
    </comment>
  </commentList>
</comments>
</file>

<file path=xl/comments5.xml><?xml version="1.0" encoding="utf-8"?>
<comments xmlns="http://schemas.openxmlformats.org/spreadsheetml/2006/main">
  <authors>
    <author>wkr</author>
    <author>作者</author>
  </authors>
  <commentList>
    <comment ref="E4" authorId="0">
      <text>
        <r>
          <rPr>
            <sz val="9"/>
            <rFont val="等线"/>
            <charset val="134"/>
          </rPr>
          <t>可以用手机物理工坊App——</t>
        </r>
        <r>
          <rPr>
            <b/>
            <sz val="9"/>
            <rFont val="等线"/>
            <charset val="134"/>
          </rPr>
          <t>phyphox</t>
        </r>
        <r>
          <rPr>
            <sz val="9"/>
            <rFont val="等线"/>
            <charset val="134"/>
          </rPr>
          <t>测量</t>
        </r>
      </text>
    </comment>
    <comment ref="B5" authorId="1">
      <text>
        <r>
          <rPr>
            <sz val="9"/>
            <rFont val="等线"/>
            <charset val="134"/>
          </rPr>
          <t xml:space="preserve">右击&gt;编辑批注&gt;用键盘上下键浏览
更精确数值请在下面网址查询：
http://xa-xieli.com/BT/Default7.aspx
温度 饱和蒸气压
t/℃ (kPa)
0 0.61129
1 0.65716
2 0.70605
3 0.75813
4 0.81359
5 0.8726
6 0.93537
7 1.0021
8 1.073
9 1.1482
10 1.2281
11 1.3129
12 1.4027
13 1.4979
14 1.5988
15 1.7056
16 1.8185
17 1.938
18 2.0644
19 2.1978
20 2.3388
21 2.4877
22 2.6447
23 2.8104
24 2.985
25 3.169
26 3.3629
27 3.567
28 3.7818
29 4.0078
30 4.2455
31 4.4953
32 4.7578
33 5.0335
34 5.3229
35 5.6267
36 5.9453
37 6.2795
</t>
        </r>
      </text>
    </comment>
    <comment ref="B23" authorId="1">
      <text>
        <r>
          <rPr>
            <sz val="9"/>
            <rFont val="等线"/>
            <charset val="134"/>
          </rPr>
          <t xml:space="preserve">游标卡尺的最大允许误差
</t>
        </r>
      </text>
    </comment>
    <comment ref="H31" authorId="1">
      <text>
        <r>
          <rPr>
            <sz val="9"/>
            <rFont val="等线"/>
            <charset val="134"/>
          </rPr>
          <t xml:space="preserve">参考数值：
-1%——1%
都算正确，偏离此范围越远误差越大。
</t>
        </r>
      </text>
    </comment>
    <comment ref="B45" authorId="1">
      <text>
        <r>
          <rPr>
            <sz val="9"/>
            <rFont val="等线"/>
            <charset val="134"/>
          </rPr>
          <t xml:space="preserve">游标卡尺的最大允许误差
</t>
        </r>
      </text>
    </comment>
    <comment ref="H53" authorId="1">
      <text>
        <r>
          <rPr>
            <sz val="9"/>
            <rFont val="等线"/>
            <charset val="134"/>
          </rPr>
          <t xml:space="preserve">参考数值：
-1%——1%
都算正确，偏离此范围越远误差越大。
</t>
        </r>
      </text>
    </comment>
  </commentList>
</comments>
</file>

<file path=xl/comments6.xml><?xml version="1.0" encoding="utf-8"?>
<comments xmlns="http://schemas.openxmlformats.org/spreadsheetml/2006/main">
  <authors>
    <author>作者</author>
  </authors>
  <commentList>
    <comment ref="B16" authorId="0">
      <text>
        <r>
          <rPr>
            <sz val="9"/>
            <rFont val="等线"/>
            <charset val="134"/>
          </rPr>
          <t xml:space="preserve">已知量：
钠光的平均波长
</t>
        </r>
        <r>
          <rPr>
            <i/>
            <sz val="9"/>
            <rFont val="等线"/>
            <charset val="134"/>
          </rPr>
          <t>λ</t>
        </r>
        <r>
          <rPr>
            <sz val="9"/>
            <rFont val="等线"/>
            <charset val="134"/>
          </rPr>
          <t>=598.3nm</t>
        </r>
      </text>
    </comment>
    <comment ref="H17" authorId="0">
      <text>
        <r>
          <rPr>
            <sz val="9"/>
            <rFont val="等线"/>
            <charset val="134"/>
          </rPr>
          <t xml:space="preserve">参考数值：
2000 mm
</t>
        </r>
      </text>
    </comment>
    <comment ref="H18" authorId="0">
      <text>
        <r>
          <rPr>
            <sz val="9"/>
            <rFont val="等线"/>
            <charset val="134"/>
          </rPr>
          <t xml:space="preserve">参考数值：
0——100
都算正确，偏离此范围越远误差越大。
</t>
        </r>
      </text>
    </comment>
    <comment ref="H19" authorId="0">
      <text>
        <r>
          <rPr>
            <sz val="9"/>
            <rFont val="等线"/>
            <charset val="134"/>
          </rPr>
          <t xml:space="preserve">参考数值：
0%——5%
都算正确，偏离此范围越远误差越大。
</t>
        </r>
      </text>
    </comment>
  </commentList>
</comments>
</file>

<file path=xl/comments7.xml><?xml version="1.0" encoding="utf-8"?>
<comments xmlns="http://schemas.openxmlformats.org/spreadsheetml/2006/main">
  <authors>
    <author>作者</author>
    <author>wkr</author>
  </authors>
  <commentList>
    <comment ref="B13" authorId="0">
      <text>
        <r>
          <rPr>
            <sz val="9"/>
            <rFont val="等线"/>
            <charset val="134"/>
          </rPr>
          <t xml:space="preserve">螺旋测微器的最大允许误差
</t>
        </r>
      </text>
    </comment>
    <comment ref="A17" authorId="1">
      <text>
        <r>
          <rPr>
            <sz val="9"/>
            <rFont val="等线"/>
            <charset val="134"/>
          </rPr>
          <t xml:space="preserve">平面镜M1移动距离
:螺旋测微器移动距离
</t>
        </r>
      </text>
    </comment>
    <comment ref="H17" authorId="0">
      <text>
        <r>
          <rPr>
            <sz val="9"/>
            <rFont val="等线"/>
            <charset val="134"/>
          </rPr>
          <t>参考数值：
632.8 nm
由于仪器问题，测量值变化范围较大。</t>
        </r>
      </text>
    </comment>
    <comment ref="H18" authorId="0">
      <text>
        <r>
          <rPr>
            <sz val="9"/>
            <rFont val="等线"/>
            <charset val="134"/>
          </rPr>
          <t xml:space="preserve">参考数值：
0——50 nm
都算正确，偏离此范围越远误差越大。
</t>
        </r>
      </text>
    </comment>
    <comment ref="H19" authorId="0">
      <text>
        <r>
          <rPr>
            <sz val="9"/>
            <rFont val="等线"/>
            <charset val="134"/>
          </rPr>
          <t xml:space="preserve">参考数值：
0%——8%
都算正确，偏离此范围越远误差越大。
</t>
        </r>
      </text>
    </comment>
  </commentList>
</comments>
</file>

<file path=xl/comments8.xml><?xml version="1.0" encoding="utf-8"?>
<comments xmlns="http://schemas.openxmlformats.org/spreadsheetml/2006/main">
  <authors>
    <author>作者</author>
  </authors>
  <commentList>
    <comment ref="B30" authorId="0">
      <text>
        <r>
          <rPr>
            <sz val="9"/>
            <rFont val="等线"/>
            <charset val="134"/>
          </rPr>
          <t xml:space="preserve">仪器标定量
</t>
        </r>
      </text>
    </comment>
    <comment ref="B33" authorId="0">
      <text>
        <r>
          <rPr>
            <sz val="9"/>
            <rFont val="等线"/>
            <charset val="134"/>
          </rPr>
          <t xml:space="preserve">已知量
</t>
        </r>
      </text>
    </comment>
    <comment ref="H34" authorId="0">
      <text>
        <r>
          <rPr>
            <sz val="9"/>
            <rFont val="等线"/>
            <charset val="134"/>
          </rPr>
          <t>参考数值：
1.5168
偏离越远误差越大。</t>
        </r>
      </text>
    </comment>
    <comment ref="H35" authorId="0">
      <text>
        <r>
          <rPr>
            <sz val="9"/>
            <rFont val="等线"/>
            <charset val="134"/>
          </rPr>
          <t xml:space="preserve">参考数值：
0.00025——0.001
都算正确，偏离此范围越远误差越大。
</t>
        </r>
      </text>
    </comment>
    <comment ref="H36" authorId="0">
      <text>
        <r>
          <rPr>
            <sz val="9"/>
            <rFont val="等线"/>
            <charset val="134"/>
          </rPr>
          <t xml:space="preserve">参考数值：
0.02%——0.06%
都算正确，偏离此范围越远误差越大。
</t>
        </r>
      </text>
    </comment>
  </commentList>
</comments>
</file>

<file path=xl/comments9.xml><?xml version="1.0" encoding="utf-8"?>
<comments xmlns="http://schemas.openxmlformats.org/spreadsheetml/2006/main">
  <authors>
    <author>作者</author>
  </authors>
  <commentList>
    <comment ref="E4" authorId="0">
      <text>
        <r>
          <rPr>
            <sz val="9"/>
            <rFont val="等线"/>
            <charset val="134"/>
          </rPr>
          <t>物理常数，该数为科学计数形式，因列宽太小所以显示不完整。</t>
        </r>
      </text>
    </comment>
  </commentList>
</comments>
</file>

<file path=xl/sharedStrings.xml><?xml version="1.0" encoding="utf-8"?>
<sst xmlns="http://schemas.openxmlformats.org/spreadsheetml/2006/main" count="1181" uniqueCount="455">
  <si>
    <r>
      <rPr>
        <i/>
        <sz val="12"/>
        <rFont val="Times New Roman"/>
        <charset val="134"/>
      </rPr>
      <t>x</t>
    </r>
    <r>
      <rPr>
        <i/>
        <vertAlign val="subscript"/>
        <sz val="12"/>
        <rFont val="Times New Roman"/>
        <charset val="134"/>
      </rPr>
      <t>i</t>
    </r>
    <r>
      <rPr>
        <sz val="12"/>
        <rFont val="Times New Roman"/>
        <charset val="134"/>
      </rPr>
      <t>/mm</t>
    </r>
  </si>
  <si>
    <r>
      <rPr>
        <i/>
        <sz val="12"/>
        <rFont val="Times New Roman"/>
        <charset val="134"/>
      </rPr>
      <t>x</t>
    </r>
    <r>
      <rPr>
        <sz val="12"/>
        <rFont val="等线"/>
        <charset val="134"/>
      </rPr>
      <t>的平均值</t>
    </r>
    <r>
      <rPr>
        <sz val="12"/>
        <rFont val="Times New Roman"/>
        <charset val="134"/>
      </rPr>
      <t>/mm</t>
    </r>
  </si>
  <si>
    <r>
      <rPr>
        <i/>
        <sz val="12"/>
        <rFont val="Times New Roman"/>
        <charset val="134"/>
      </rPr>
      <t>x</t>
    </r>
    <r>
      <rPr>
        <sz val="12"/>
        <rFont val="等线"/>
        <charset val="134"/>
      </rPr>
      <t>的标准差</t>
    </r>
    <r>
      <rPr>
        <sz val="12"/>
        <rFont val="Times New Roman"/>
        <charset val="134"/>
      </rPr>
      <t>/mm</t>
    </r>
  </si>
  <si>
    <r>
      <rPr>
        <sz val="12"/>
        <rFont val="Times New Roman"/>
        <charset val="134"/>
      </rPr>
      <t>A</t>
    </r>
    <r>
      <rPr>
        <sz val="12"/>
        <rFont val="等线"/>
        <charset val="134"/>
      </rPr>
      <t>类不确定度</t>
    </r>
    <r>
      <rPr>
        <sz val="12"/>
        <rFont val="Times New Roman"/>
        <charset val="134"/>
      </rPr>
      <t>/mm</t>
    </r>
  </si>
  <si>
    <r>
      <rPr>
        <sz val="12"/>
        <rFont val="等线"/>
        <charset val="134"/>
      </rPr>
      <t>仪器误差</t>
    </r>
    <r>
      <rPr>
        <sz val="12"/>
        <rFont val="Times New Roman"/>
        <charset val="134"/>
      </rPr>
      <t>/mm</t>
    </r>
  </si>
  <si>
    <r>
      <rPr>
        <sz val="12"/>
        <rFont val="Times New Roman"/>
        <charset val="134"/>
      </rPr>
      <t>B</t>
    </r>
    <r>
      <rPr>
        <sz val="12"/>
        <rFont val="等线"/>
        <charset val="134"/>
      </rPr>
      <t>类不确定度</t>
    </r>
    <r>
      <rPr>
        <sz val="12"/>
        <rFont val="Times New Roman"/>
        <charset val="134"/>
      </rPr>
      <t>/mm</t>
    </r>
  </si>
  <si>
    <r>
      <rPr>
        <sz val="12"/>
        <rFont val="等线"/>
        <charset val="134"/>
      </rPr>
      <t>合成不确定度</t>
    </r>
    <r>
      <rPr>
        <sz val="12"/>
        <rFont val="Times New Roman"/>
        <charset val="134"/>
      </rPr>
      <t>/mm</t>
    </r>
  </si>
  <si>
    <r>
      <rPr>
        <b/>
        <sz val="20"/>
        <rFont val="等线"/>
        <charset val="134"/>
      </rPr>
      <t>实验</t>
    </r>
    <r>
      <rPr>
        <b/>
        <sz val="20"/>
        <rFont val="Times New Roman"/>
        <charset val="134"/>
      </rPr>
      <t xml:space="preserve">1  </t>
    </r>
    <r>
      <rPr>
        <b/>
        <sz val="20"/>
        <rFont val="等线"/>
        <charset val="134"/>
      </rPr>
      <t>密度测量</t>
    </r>
  </si>
  <si>
    <r>
      <rPr>
        <sz val="12"/>
        <rFont val="等线"/>
        <charset val="134"/>
      </rPr>
      <t>数据名称</t>
    </r>
  </si>
  <si>
    <r>
      <rPr>
        <sz val="12"/>
        <rFont val="等线"/>
        <charset val="134"/>
      </rPr>
      <t>测量值</t>
    </r>
  </si>
  <si>
    <r>
      <rPr>
        <sz val="12"/>
        <rFont val="等线"/>
        <charset val="134"/>
      </rPr>
      <t>单位</t>
    </r>
  </si>
  <si>
    <r>
      <rPr>
        <sz val="12"/>
        <rFont val="等线"/>
        <charset val="134"/>
      </rPr>
      <t>计算值</t>
    </r>
  </si>
  <si>
    <r>
      <rPr>
        <sz val="12"/>
        <rFont val="等线"/>
        <charset val="134"/>
      </rPr>
      <t>质量</t>
    </r>
  </si>
  <si>
    <t>m</t>
  </si>
  <si>
    <t>g</t>
  </si>
  <si>
    <r>
      <rPr>
        <sz val="12"/>
        <color indexed="8"/>
        <rFont val="等线"/>
        <charset val="134"/>
      </rPr>
      <t>标准</t>
    </r>
    <r>
      <rPr>
        <sz val="12"/>
        <color indexed="8"/>
        <rFont val="Times New Roman"/>
        <charset val="134"/>
      </rPr>
      <t>Δ</t>
    </r>
    <r>
      <rPr>
        <i/>
        <vertAlign val="subscript"/>
        <sz val="12"/>
        <color indexed="8"/>
        <rFont val="Times New Roman"/>
        <charset val="134"/>
      </rPr>
      <t>m</t>
    </r>
  </si>
  <si>
    <r>
      <rPr>
        <sz val="12"/>
        <rFont val="等线"/>
        <charset val="134"/>
      </rPr>
      <t>仪器误差</t>
    </r>
  </si>
  <si>
    <r>
      <rPr>
        <sz val="12"/>
        <color indexed="8"/>
        <rFont val="等线"/>
        <charset val="134"/>
      </rPr>
      <t>展伸</t>
    </r>
    <r>
      <rPr>
        <sz val="12"/>
        <color indexed="8"/>
        <rFont val="Times New Roman"/>
        <charset val="134"/>
      </rPr>
      <t>Δ</t>
    </r>
    <r>
      <rPr>
        <i/>
        <vertAlign val="subscript"/>
        <sz val="12"/>
        <color indexed="8"/>
        <rFont val="Times New Roman"/>
        <charset val="134"/>
      </rPr>
      <t>m</t>
    </r>
  </si>
  <si>
    <r>
      <rPr>
        <sz val="12"/>
        <rFont val="等线"/>
        <charset val="134"/>
      </rPr>
      <t>直径</t>
    </r>
    <r>
      <rPr>
        <sz val="12"/>
        <rFont val="Times New Roman"/>
        <charset val="134"/>
      </rPr>
      <t>(</t>
    </r>
    <r>
      <rPr>
        <sz val="12"/>
        <rFont val="等线"/>
        <charset val="134"/>
      </rPr>
      <t>必须输入</t>
    </r>
    <r>
      <rPr>
        <sz val="12"/>
        <rFont val="Times New Roman"/>
        <charset val="134"/>
      </rPr>
      <t>5</t>
    </r>
    <r>
      <rPr>
        <sz val="12"/>
        <rFont val="等线"/>
        <charset val="134"/>
      </rPr>
      <t>次测量值）</t>
    </r>
  </si>
  <si>
    <r>
      <rPr>
        <i/>
        <sz val="12"/>
        <rFont val="Times New Roman"/>
        <charset val="134"/>
      </rPr>
      <t>d</t>
    </r>
    <r>
      <rPr>
        <vertAlign val="subscript"/>
        <sz val="12"/>
        <rFont val="Times New Roman"/>
        <charset val="134"/>
      </rPr>
      <t>0</t>
    </r>
  </si>
  <si>
    <t>mm</t>
  </si>
  <si>
    <r>
      <rPr>
        <i/>
        <sz val="12"/>
        <color indexed="8"/>
        <rFont val="Times New Roman"/>
        <charset val="134"/>
      </rPr>
      <t>d</t>
    </r>
    <r>
      <rPr>
        <vertAlign val="subscript"/>
        <sz val="12"/>
        <color indexed="8"/>
        <rFont val="Times New Roman"/>
        <charset val="134"/>
      </rPr>
      <t>1</t>
    </r>
    <r>
      <rPr>
        <i/>
        <vertAlign val="superscript"/>
        <sz val="12"/>
        <color indexed="8"/>
        <rFont val="Times New Roman"/>
        <charset val="134"/>
      </rPr>
      <t>'</t>
    </r>
  </si>
  <si>
    <r>
      <rPr>
        <i/>
        <sz val="12"/>
        <color indexed="8"/>
        <rFont val="Times New Roman"/>
        <charset val="134"/>
      </rPr>
      <t>d</t>
    </r>
    <r>
      <rPr>
        <vertAlign val="subscript"/>
        <sz val="12"/>
        <color indexed="8"/>
        <rFont val="Times New Roman"/>
        <charset val="134"/>
      </rPr>
      <t>1</t>
    </r>
    <r>
      <rPr>
        <sz val="12"/>
        <color indexed="8"/>
        <rFont val="Times New Roman"/>
        <charset val="134"/>
      </rPr>
      <t>=(</t>
    </r>
    <r>
      <rPr>
        <i/>
        <sz val="12"/>
        <color indexed="8"/>
        <rFont val="Times New Roman"/>
        <charset val="134"/>
      </rPr>
      <t xml:space="preserve"> d</t>
    </r>
    <r>
      <rPr>
        <vertAlign val="subscript"/>
        <sz val="12"/>
        <color indexed="8"/>
        <rFont val="Times New Roman"/>
        <charset val="134"/>
      </rPr>
      <t>1</t>
    </r>
    <r>
      <rPr>
        <i/>
        <vertAlign val="superscript"/>
        <sz val="12"/>
        <color indexed="8"/>
        <rFont val="Times New Roman"/>
        <charset val="134"/>
      </rPr>
      <t>'</t>
    </r>
    <r>
      <rPr>
        <sz val="12"/>
        <color indexed="8"/>
        <rFont val="Times New Roman"/>
        <charset val="134"/>
      </rPr>
      <t>–</t>
    </r>
    <r>
      <rPr>
        <i/>
        <sz val="12"/>
        <color indexed="8"/>
        <rFont val="Times New Roman"/>
        <charset val="134"/>
      </rPr>
      <t>d</t>
    </r>
    <r>
      <rPr>
        <vertAlign val="subscript"/>
        <sz val="12"/>
        <color indexed="8"/>
        <rFont val="Times New Roman"/>
        <charset val="134"/>
      </rPr>
      <t>0</t>
    </r>
    <r>
      <rPr>
        <sz val="12"/>
        <color indexed="8"/>
        <rFont val="Times New Roman"/>
        <charset val="134"/>
      </rPr>
      <t>)</t>
    </r>
  </si>
  <si>
    <r>
      <rPr>
        <i/>
        <sz val="12"/>
        <color indexed="8"/>
        <rFont val="Times New Roman"/>
        <charset val="134"/>
      </rPr>
      <t>d</t>
    </r>
    <r>
      <rPr>
        <vertAlign val="subscript"/>
        <sz val="12"/>
        <color indexed="8"/>
        <rFont val="Times New Roman"/>
        <charset val="134"/>
      </rPr>
      <t>2</t>
    </r>
    <r>
      <rPr>
        <i/>
        <vertAlign val="superscript"/>
        <sz val="12"/>
        <color indexed="8"/>
        <rFont val="Times New Roman"/>
        <charset val="134"/>
      </rPr>
      <t>'</t>
    </r>
  </si>
  <si>
    <r>
      <rPr>
        <i/>
        <sz val="12"/>
        <color indexed="8"/>
        <rFont val="Times New Roman"/>
        <charset val="134"/>
      </rPr>
      <t>d</t>
    </r>
    <r>
      <rPr>
        <vertAlign val="subscript"/>
        <sz val="12"/>
        <color indexed="8"/>
        <rFont val="Times New Roman"/>
        <charset val="134"/>
      </rPr>
      <t>2</t>
    </r>
    <r>
      <rPr>
        <sz val="12"/>
        <color indexed="8"/>
        <rFont val="Times New Roman"/>
        <charset val="134"/>
      </rPr>
      <t>=(</t>
    </r>
    <r>
      <rPr>
        <i/>
        <sz val="12"/>
        <color indexed="8"/>
        <rFont val="Times New Roman"/>
        <charset val="134"/>
      </rPr>
      <t xml:space="preserve"> d</t>
    </r>
    <r>
      <rPr>
        <vertAlign val="subscript"/>
        <sz val="12"/>
        <color indexed="8"/>
        <rFont val="Times New Roman"/>
        <charset val="134"/>
      </rPr>
      <t>2</t>
    </r>
    <r>
      <rPr>
        <i/>
        <vertAlign val="superscript"/>
        <sz val="12"/>
        <color indexed="8"/>
        <rFont val="Times New Roman"/>
        <charset val="134"/>
      </rPr>
      <t>'</t>
    </r>
    <r>
      <rPr>
        <sz val="12"/>
        <color indexed="8"/>
        <rFont val="Times New Roman"/>
        <charset val="134"/>
      </rPr>
      <t>–</t>
    </r>
    <r>
      <rPr>
        <i/>
        <sz val="12"/>
        <color indexed="8"/>
        <rFont val="Times New Roman"/>
        <charset val="134"/>
      </rPr>
      <t>d</t>
    </r>
    <r>
      <rPr>
        <vertAlign val="subscript"/>
        <sz val="12"/>
        <color indexed="8"/>
        <rFont val="Times New Roman"/>
        <charset val="134"/>
      </rPr>
      <t>0</t>
    </r>
    <r>
      <rPr>
        <sz val="12"/>
        <color indexed="8"/>
        <rFont val="Times New Roman"/>
        <charset val="134"/>
      </rPr>
      <t>)</t>
    </r>
  </si>
  <si>
    <r>
      <rPr>
        <i/>
        <sz val="12"/>
        <color indexed="8"/>
        <rFont val="Times New Roman"/>
        <charset val="134"/>
      </rPr>
      <t>d</t>
    </r>
    <r>
      <rPr>
        <vertAlign val="subscript"/>
        <sz val="12"/>
        <color indexed="8"/>
        <rFont val="Times New Roman"/>
        <charset val="134"/>
      </rPr>
      <t>3</t>
    </r>
    <r>
      <rPr>
        <i/>
        <vertAlign val="superscript"/>
        <sz val="12"/>
        <color indexed="8"/>
        <rFont val="Times New Roman"/>
        <charset val="134"/>
      </rPr>
      <t>'</t>
    </r>
  </si>
  <si>
    <r>
      <rPr>
        <i/>
        <sz val="12"/>
        <color indexed="8"/>
        <rFont val="Times New Roman"/>
        <charset val="134"/>
      </rPr>
      <t>d</t>
    </r>
    <r>
      <rPr>
        <vertAlign val="subscript"/>
        <sz val="12"/>
        <color indexed="8"/>
        <rFont val="Times New Roman"/>
        <charset val="134"/>
      </rPr>
      <t>3</t>
    </r>
    <r>
      <rPr>
        <sz val="12"/>
        <color indexed="8"/>
        <rFont val="Times New Roman"/>
        <charset val="134"/>
      </rPr>
      <t>=(</t>
    </r>
    <r>
      <rPr>
        <i/>
        <sz val="12"/>
        <color indexed="8"/>
        <rFont val="Times New Roman"/>
        <charset val="134"/>
      </rPr>
      <t xml:space="preserve"> d</t>
    </r>
    <r>
      <rPr>
        <vertAlign val="subscript"/>
        <sz val="12"/>
        <color indexed="8"/>
        <rFont val="Times New Roman"/>
        <charset val="134"/>
      </rPr>
      <t>3</t>
    </r>
    <r>
      <rPr>
        <i/>
        <vertAlign val="superscript"/>
        <sz val="12"/>
        <color indexed="8"/>
        <rFont val="Times New Roman"/>
        <charset val="134"/>
      </rPr>
      <t>'</t>
    </r>
    <r>
      <rPr>
        <sz val="12"/>
        <color indexed="8"/>
        <rFont val="Times New Roman"/>
        <charset val="134"/>
      </rPr>
      <t>–</t>
    </r>
    <r>
      <rPr>
        <i/>
        <sz val="12"/>
        <color indexed="8"/>
        <rFont val="Times New Roman"/>
        <charset val="134"/>
      </rPr>
      <t>d</t>
    </r>
    <r>
      <rPr>
        <vertAlign val="subscript"/>
        <sz val="12"/>
        <color indexed="8"/>
        <rFont val="Times New Roman"/>
        <charset val="134"/>
      </rPr>
      <t>0</t>
    </r>
    <r>
      <rPr>
        <sz val="12"/>
        <color indexed="8"/>
        <rFont val="Times New Roman"/>
        <charset val="134"/>
      </rPr>
      <t>)</t>
    </r>
  </si>
  <si>
    <r>
      <rPr>
        <i/>
        <sz val="12"/>
        <color indexed="8"/>
        <rFont val="Times New Roman"/>
        <charset val="134"/>
      </rPr>
      <t>d</t>
    </r>
    <r>
      <rPr>
        <vertAlign val="subscript"/>
        <sz val="12"/>
        <color indexed="8"/>
        <rFont val="Times New Roman"/>
        <charset val="134"/>
      </rPr>
      <t>4</t>
    </r>
    <r>
      <rPr>
        <i/>
        <vertAlign val="superscript"/>
        <sz val="12"/>
        <color indexed="8"/>
        <rFont val="Times New Roman"/>
        <charset val="134"/>
      </rPr>
      <t>'</t>
    </r>
  </si>
  <si>
    <r>
      <rPr>
        <i/>
        <sz val="12"/>
        <color indexed="8"/>
        <rFont val="Times New Roman"/>
        <charset val="134"/>
      </rPr>
      <t>d</t>
    </r>
    <r>
      <rPr>
        <vertAlign val="subscript"/>
        <sz val="12"/>
        <color indexed="8"/>
        <rFont val="Times New Roman"/>
        <charset val="134"/>
      </rPr>
      <t>4</t>
    </r>
    <r>
      <rPr>
        <sz val="12"/>
        <color indexed="8"/>
        <rFont val="Times New Roman"/>
        <charset val="134"/>
      </rPr>
      <t>=(</t>
    </r>
    <r>
      <rPr>
        <i/>
        <sz val="12"/>
        <color indexed="8"/>
        <rFont val="Times New Roman"/>
        <charset val="134"/>
      </rPr>
      <t xml:space="preserve"> d</t>
    </r>
    <r>
      <rPr>
        <vertAlign val="subscript"/>
        <sz val="12"/>
        <color indexed="8"/>
        <rFont val="Times New Roman"/>
        <charset val="134"/>
      </rPr>
      <t>4</t>
    </r>
    <r>
      <rPr>
        <i/>
        <vertAlign val="superscript"/>
        <sz val="12"/>
        <color indexed="8"/>
        <rFont val="Times New Roman"/>
        <charset val="134"/>
      </rPr>
      <t>'</t>
    </r>
    <r>
      <rPr>
        <sz val="12"/>
        <color indexed="8"/>
        <rFont val="Times New Roman"/>
        <charset val="134"/>
      </rPr>
      <t>–</t>
    </r>
    <r>
      <rPr>
        <i/>
        <sz val="12"/>
        <color indexed="8"/>
        <rFont val="Times New Roman"/>
        <charset val="134"/>
      </rPr>
      <t>d</t>
    </r>
    <r>
      <rPr>
        <vertAlign val="subscript"/>
        <sz val="12"/>
        <color indexed="8"/>
        <rFont val="Times New Roman"/>
        <charset val="134"/>
      </rPr>
      <t>0</t>
    </r>
    <r>
      <rPr>
        <sz val="12"/>
        <color indexed="8"/>
        <rFont val="Times New Roman"/>
        <charset val="134"/>
      </rPr>
      <t>)</t>
    </r>
  </si>
  <si>
    <r>
      <rPr>
        <i/>
        <sz val="12"/>
        <color indexed="8"/>
        <rFont val="Times New Roman"/>
        <charset val="134"/>
      </rPr>
      <t>d</t>
    </r>
    <r>
      <rPr>
        <vertAlign val="subscript"/>
        <sz val="12"/>
        <color indexed="8"/>
        <rFont val="Times New Roman"/>
        <charset val="134"/>
      </rPr>
      <t>5</t>
    </r>
    <r>
      <rPr>
        <i/>
        <vertAlign val="superscript"/>
        <sz val="12"/>
        <color indexed="8"/>
        <rFont val="Times New Roman"/>
        <charset val="134"/>
      </rPr>
      <t>'</t>
    </r>
  </si>
  <si>
    <r>
      <rPr>
        <i/>
        <sz val="12"/>
        <color indexed="8"/>
        <rFont val="Times New Roman"/>
        <charset val="134"/>
      </rPr>
      <t>d</t>
    </r>
    <r>
      <rPr>
        <vertAlign val="subscript"/>
        <sz val="12"/>
        <color indexed="8"/>
        <rFont val="Times New Roman"/>
        <charset val="134"/>
      </rPr>
      <t>5</t>
    </r>
    <r>
      <rPr>
        <sz val="12"/>
        <color indexed="8"/>
        <rFont val="Times New Roman"/>
        <charset val="134"/>
      </rPr>
      <t>=(</t>
    </r>
    <r>
      <rPr>
        <i/>
        <sz val="12"/>
        <color indexed="8"/>
        <rFont val="Times New Roman"/>
        <charset val="134"/>
      </rPr>
      <t xml:space="preserve"> d</t>
    </r>
    <r>
      <rPr>
        <vertAlign val="subscript"/>
        <sz val="12"/>
        <color indexed="8"/>
        <rFont val="Times New Roman"/>
        <charset val="134"/>
      </rPr>
      <t>5</t>
    </r>
    <r>
      <rPr>
        <i/>
        <vertAlign val="superscript"/>
        <sz val="12"/>
        <color indexed="8"/>
        <rFont val="Times New Roman"/>
        <charset val="134"/>
      </rPr>
      <t>'</t>
    </r>
    <r>
      <rPr>
        <sz val="12"/>
        <color indexed="8"/>
        <rFont val="Times New Roman"/>
        <charset val="134"/>
      </rPr>
      <t>–</t>
    </r>
    <r>
      <rPr>
        <i/>
        <sz val="12"/>
        <color indexed="8"/>
        <rFont val="Times New Roman"/>
        <charset val="134"/>
      </rPr>
      <t>d</t>
    </r>
    <r>
      <rPr>
        <vertAlign val="subscript"/>
        <sz val="12"/>
        <color indexed="8"/>
        <rFont val="Times New Roman"/>
        <charset val="134"/>
      </rPr>
      <t>0</t>
    </r>
    <r>
      <rPr>
        <sz val="12"/>
        <color indexed="8"/>
        <rFont val="Times New Roman"/>
        <charset val="134"/>
      </rPr>
      <t>)</t>
    </r>
  </si>
  <si>
    <r>
      <rPr>
        <b/>
        <i/>
        <sz val="12"/>
        <color indexed="8"/>
        <rFont val="Times New Roman"/>
        <charset val="134"/>
      </rPr>
      <t>d</t>
    </r>
    <r>
      <rPr>
        <b/>
        <sz val="12"/>
        <color indexed="8"/>
        <rFont val="等线"/>
        <charset val="134"/>
      </rPr>
      <t>的平均值</t>
    </r>
  </si>
  <si>
    <r>
      <rPr>
        <i/>
        <sz val="12"/>
        <color indexed="8"/>
        <rFont val="Times New Roman"/>
        <charset val="134"/>
      </rPr>
      <t>d</t>
    </r>
    <r>
      <rPr>
        <sz val="12"/>
        <color indexed="8"/>
        <rFont val="等线"/>
        <charset val="134"/>
      </rPr>
      <t>的</t>
    </r>
    <r>
      <rPr>
        <sz val="12"/>
        <color indexed="8"/>
        <rFont val="Times New Roman"/>
        <charset val="134"/>
      </rPr>
      <t>A</t>
    </r>
    <r>
      <rPr>
        <sz val="12"/>
        <color indexed="8"/>
        <rFont val="等线"/>
        <charset val="134"/>
      </rPr>
      <t>类标准</t>
    </r>
    <r>
      <rPr>
        <sz val="12"/>
        <color indexed="8"/>
        <rFont val="Times New Roman"/>
        <charset val="134"/>
      </rPr>
      <t>U</t>
    </r>
  </si>
  <si>
    <r>
      <rPr>
        <i/>
        <sz val="12"/>
        <color indexed="8"/>
        <rFont val="Times New Roman"/>
        <charset val="134"/>
      </rPr>
      <t>d</t>
    </r>
    <r>
      <rPr>
        <sz val="12"/>
        <color indexed="8"/>
        <rFont val="等线"/>
        <charset val="134"/>
      </rPr>
      <t>的</t>
    </r>
    <r>
      <rPr>
        <sz val="12"/>
        <color indexed="8"/>
        <rFont val="Times New Roman"/>
        <charset val="134"/>
      </rPr>
      <t>A</t>
    </r>
    <r>
      <rPr>
        <sz val="12"/>
        <color indexed="8"/>
        <rFont val="等线"/>
        <charset val="134"/>
      </rPr>
      <t>类展伸</t>
    </r>
    <r>
      <rPr>
        <sz val="12"/>
        <color indexed="8"/>
        <rFont val="Times New Roman"/>
        <charset val="134"/>
      </rPr>
      <t>U</t>
    </r>
  </si>
  <si>
    <r>
      <rPr>
        <i/>
        <sz val="12"/>
        <color indexed="8"/>
        <rFont val="Times New Roman"/>
        <charset val="134"/>
      </rPr>
      <t>d</t>
    </r>
    <r>
      <rPr>
        <sz val="12"/>
        <color indexed="8"/>
        <rFont val="等线"/>
        <charset val="134"/>
      </rPr>
      <t>的</t>
    </r>
    <r>
      <rPr>
        <sz val="12"/>
        <color indexed="8"/>
        <rFont val="Times New Roman"/>
        <charset val="134"/>
      </rPr>
      <t>B</t>
    </r>
    <r>
      <rPr>
        <sz val="12"/>
        <color indexed="8"/>
        <rFont val="等线"/>
        <charset val="134"/>
      </rPr>
      <t>类标准</t>
    </r>
    <r>
      <rPr>
        <sz val="12"/>
        <color indexed="8"/>
        <rFont val="Times New Roman"/>
        <charset val="134"/>
      </rPr>
      <t>U</t>
    </r>
  </si>
  <si>
    <r>
      <rPr>
        <i/>
        <sz val="12"/>
        <color indexed="8"/>
        <rFont val="Times New Roman"/>
        <charset val="134"/>
      </rPr>
      <t>d</t>
    </r>
    <r>
      <rPr>
        <sz val="12"/>
        <color indexed="8"/>
        <rFont val="等线"/>
        <charset val="134"/>
      </rPr>
      <t>的</t>
    </r>
    <r>
      <rPr>
        <sz val="12"/>
        <color indexed="8"/>
        <rFont val="Times New Roman"/>
        <charset val="134"/>
      </rPr>
      <t>B</t>
    </r>
    <r>
      <rPr>
        <sz val="12"/>
        <color indexed="8"/>
        <rFont val="等线"/>
        <charset val="134"/>
      </rPr>
      <t>类展伸</t>
    </r>
    <r>
      <rPr>
        <sz val="12"/>
        <color indexed="8"/>
        <rFont val="Times New Roman"/>
        <charset val="134"/>
      </rPr>
      <t>U</t>
    </r>
  </si>
  <si>
    <r>
      <rPr>
        <sz val="12"/>
        <color indexed="8"/>
        <rFont val="等线"/>
        <charset val="134"/>
      </rPr>
      <t>标准</t>
    </r>
    <r>
      <rPr>
        <sz val="12"/>
        <color indexed="8"/>
        <rFont val="Times New Roman"/>
        <charset val="134"/>
      </rPr>
      <t>Δ</t>
    </r>
    <r>
      <rPr>
        <i/>
        <vertAlign val="subscript"/>
        <sz val="12"/>
        <color indexed="8"/>
        <rFont val="Times New Roman"/>
        <charset val="134"/>
      </rPr>
      <t>d</t>
    </r>
  </si>
  <si>
    <r>
      <rPr>
        <sz val="12"/>
        <color indexed="8"/>
        <rFont val="等线"/>
        <charset val="134"/>
      </rPr>
      <t>展伸</t>
    </r>
    <r>
      <rPr>
        <sz val="12"/>
        <color indexed="8"/>
        <rFont val="Times New Roman"/>
        <charset val="134"/>
      </rPr>
      <t>Δ</t>
    </r>
    <r>
      <rPr>
        <i/>
        <vertAlign val="subscript"/>
        <sz val="12"/>
        <color indexed="8"/>
        <rFont val="Times New Roman"/>
        <charset val="134"/>
      </rPr>
      <t>d</t>
    </r>
  </si>
  <si>
    <r>
      <rPr>
        <sz val="12"/>
        <rFont val="等线"/>
        <charset val="134"/>
      </rPr>
      <t>高</t>
    </r>
    <r>
      <rPr>
        <sz val="12"/>
        <rFont val="Times New Roman"/>
        <charset val="134"/>
      </rPr>
      <t>(</t>
    </r>
    <r>
      <rPr>
        <sz val="12"/>
        <rFont val="等线"/>
        <charset val="134"/>
      </rPr>
      <t>必须输入</t>
    </r>
    <r>
      <rPr>
        <sz val="12"/>
        <rFont val="Times New Roman"/>
        <charset val="134"/>
      </rPr>
      <t>5</t>
    </r>
    <r>
      <rPr>
        <sz val="12"/>
        <rFont val="等线"/>
        <charset val="134"/>
      </rPr>
      <t>次测量值）</t>
    </r>
  </si>
  <si>
    <r>
      <rPr>
        <i/>
        <sz val="12"/>
        <rFont val="Times New Roman"/>
        <charset val="134"/>
      </rPr>
      <t>h</t>
    </r>
    <r>
      <rPr>
        <vertAlign val="subscript"/>
        <sz val="12"/>
        <rFont val="Times New Roman"/>
        <charset val="134"/>
      </rPr>
      <t>0</t>
    </r>
  </si>
  <si>
    <r>
      <rPr>
        <i/>
        <sz val="12"/>
        <color indexed="8"/>
        <rFont val="Times New Roman"/>
        <charset val="134"/>
      </rPr>
      <t>h</t>
    </r>
    <r>
      <rPr>
        <vertAlign val="subscript"/>
        <sz val="12"/>
        <color indexed="8"/>
        <rFont val="Times New Roman"/>
        <charset val="134"/>
      </rPr>
      <t>1</t>
    </r>
    <r>
      <rPr>
        <i/>
        <vertAlign val="superscript"/>
        <sz val="12"/>
        <color indexed="8"/>
        <rFont val="Times New Roman"/>
        <charset val="134"/>
      </rPr>
      <t>'</t>
    </r>
  </si>
  <si>
    <r>
      <rPr>
        <i/>
        <sz val="12"/>
        <color indexed="8"/>
        <rFont val="Times New Roman"/>
        <charset val="134"/>
      </rPr>
      <t>h</t>
    </r>
    <r>
      <rPr>
        <vertAlign val="subscript"/>
        <sz val="12"/>
        <color indexed="8"/>
        <rFont val="Times New Roman"/>
        <charset val="134"/>
      </rPr>
      <t>1</t>
    </r>
    <r>
      <rPr>
        <sz val="12"/>
        <color indexed="8"/>
        <rFont val="Times New Roman"/>
        <charset val="134"/>
      </rPr>
      <t>=(</t>
    </r>
    <r>
      <rPr>
        <i/>
        <sz val="12"/>
        <color indexed="8"/>
        <rFont val="Times New Roman"/>
        <charset val="134"/>
      </rPr>
      <t xml:space="preserve"> h</t>
    </r>
    <r>
      <rPr>
        <vertAlign val="subscript"/>
        <sz val="12"/>
        <color indexed="8"/>
        <rFont val="Times New Roman"/>
        <charset val="134"/>
      </rPr>
      <t>1</t>
    </r>
    <r>
      <rPr>
        <i/>
        <vertAlign val="superscript"/>
        <sz val="12"/>
        <color indexed="8"/>
        <rFont val="Times New Roman"/>
        <charset val="134"/>
      </rPr>
      <t>'</t>
    </r>
    <r>
      <rPr>
        <sz val="12"/>
        <color indexed="8"/>
        <rFont val="Times New Roman"/>
        <charset val="134"/>
      </rPr>
      <t>–</t>
    </r>
    <r>
      <rPr>
        <i/>
        <sz val="12"/>
        <color indexed="8"/>
        <rFont val="Times New Roman"/>
        <charset val="134"/>
      </rPr>
      <t>h</t>
    </r>
    <r>
      <rPr>
        <vertAlign val="subscript"/>
        <sz val="12"/>
        <color indexed="8"/>
        <rFont val="Times New Roman"/>
        <charset val="134"/>
      </rPr>
      <t>0</t>
    </r>
    <r>
      <rPr>
        <sz val="12"/>
        <color indexed="8"/>
        <rFont val="Times New Roman"/>
        <charset val="134"/>
      </rPr>
      <t>)</t>
    </r>
  </si>
  <si>
    <r>
      <rPr>
        <i/>
        <sz val="12"/>
        <color indexed="8"/>
        <rFont val="Times New Roman"/>
        <charset val="134"/>
      </rPr>
      <t>h</t>
    </r>
    <r>
      <rPr>
        <vertAlign val="subscript"/>
        <sz val="12"/>
        <color indexed="8"/>
        <rFont val="Times New Roman"/>
        <charset val="134"/>
      </rPr>
      <t>2</t>
    </r>
    <r>
      <rPr>
        <i/>
        <vertAlign val="superscript"/>
        <sz val="12"/>
        <color indexed="8"/>
        <rFont val="Times New Roman"/>
        <charset val="134"/>
      </rPr>
      <t>'</t>
    </r>
  </si>
  <si>
    <r>
      <rPr>
        <i/>
        <sz val="12"/>
        <color indexed="8"/>
        <rFont val="Times New Roman"/>
        <charset val="134"/>
      </rPr>
      <t>h</t>
    </r>
    <r>
      <rPr>
        <vertAlign val="subscript"/>
        <sz val="12"/>
        <color indexed="8"/>
        <rFont val="Times New Roman"/>
        <charset val="134"/>
      </rPr>
      <t>2</t>
    </r>
    <r>
      <rPr>
        <sz val="12"/>
        <color indexed="8"/>
        <rFont val="Times New Roman"/>
        <charset val="134"/>
      </rPr>
      <t>=(</t>
    </r>
    <r>
      <rPr>
        <i/>
        <sz val="12"/>
        <color indexed="8"/>
        <rFont val="Times New Roman"/>
        <charset val="134"/>
      </rPr>
      <t xml:space="preserve"> h</t>
    </r>
    <r>
      <rPr>
        <vertAlign val="subscript"/>
        <sz val="12"/>
        <color indexed="8"/>
        <rFont val="Times New Roman"/>
        <charset val="134"/>
      </rPr>
      <t>2</t>
    </r>
    <r>
      <rPr>
        <i/>
        <vertAlign val="superscript"/>
        <sz val="12"/>
        <color indexed="8"/>
        <rFont val="Times New Roman"/>
        <charset val="134"/>
      </rPr>
      <t>'</t>
    </r>
    <r>
      <rPr>
        <sz val="12"/>
        <color indexed="8"/>
        <rFont val="Times New Roman"/>
        <charset val="134"/>
      </rPr>
      <t>–</t>
    </r>
    <r>
      <rPr>
        <i/>
        <sz val="12"/>
        <color indexed="8"/>
        <rFont val="Times New Roman"/>
        <charset val="134"/>
      </rPr>
      <t>h</t>
    </r>
    <r>
      <rPr>
        <vertAlign val="subscript"/>
        <sz val="12"/>
        <color indexed="8"/>
        <rFont val="Times New Roman"/>
        <charset val="134"/>
      </rPr>
      <t>0</t>
    </r>
    <r>
      <rPr>
        <sz val="12"/>
        <color indexed="8"/>
        <rFont val="Times New Roman"/>
        <charset val="134"/>
      </rPr>
      <t>)</t>
    </r>
  </si>
  <si>
    <r>
      <rPr>
        <i/>
        <sz val="12"/>
        <color indexed="8"/>
        <rFont val="Times New Roman"/>
        <charset val="134"/>
      </rPr>
      <t>h</t>
    </r>
    <r>
      <rPr>
        <vertAlign val="subscript"/>
        <sz val="12"/>
        <color indexed="8"/>
        <rFont val="Times New Roman"/>
        <charset val="134"/>
      </rPr>
      <t>3</t>
    </r>
    <r>
      <rPr>
        <i/>
        <vertAlign val="superscript"/>
        <sz val="12"/>
        <color indexed="8"/>
        <rFont val="Times New Roman"/>
        <charset val="134"/>
      </rPr>
      <t>'</t>
    </r>
  </si>
  <si>
    <r>
      <rPr>
        <i/>
        <sz val="12"/>
        <color indexed="8"/>
        <rFont val="Times New Roman"/>
        <charset val="134"/>
      </rPr>
      <t>h</t>
    </r>
    <r>
      <rPr>
        <vertAlign val="subscript"/>
        <sz val="12"/>
        <color indexed="8"/>
        <rFont val="Times New Roman"/>
        <charset val="134"/>
      </rPr>
      <t>3</t>
    </r>
    <r>
      <rPr>
        <sz val="12"/>
        <color indexed="8"/>
        <rFont val="Times New Roman"/>
        <charset val="134"/>
      </rPr>
      <t>=(</t>
    </r>
    <r>
      <rPr>
        <i/>
        <sz val="12"/>
        <color indexed="8"/>
        <rFont val="Times New Roman"/>
        <charset val="134"/>
      </rPr>
      <t xml:space="preserve"> h</t>
    </r>
    <r>
      <rPr>
        <vertAlign val="subscript"/>
        <sz val="12"/>
        <color indexed="8"/>
        <rFont val="Times New Roman"/>
        <charset val="134"/>
      </rPr>
      <t>3</t>
    </r>
    <r>
      <rPr>
        <i/>
        <vertAlign val="superscript"/>
        <sz val="12"/>
        <color indexed="8"/>
        <rFont val="Times New Roman"/>
        <charset val="134"/>
      </rPr>
      <t>'</t>
    </r>
    <r>
      <rPr>
        <sz val="12"/>
        <color indexed="8"/>
        <rFont val="Times New Roman"/>
        <charset val="134"/>
      </rPr>
      <t>–</t>
    </r>
    <r>
      <rPr>
        <i/>
        <sz val="12"/>
        <color indexed="8"/>
        <rFont val="Times New Roman"/>
        <charset val="134"/>
      </rPr>
      <t>h</t>
    </r>
    <r>
      <rPr>
        <vertAlign val="subscript"/>
        <sz val="12"/>
        <color indexed="8"/>
        <rFont val="Times New Roman"/>
        <charset val="134"/>
      </rPr>
      <t>0</t>
    </r>
    <r>
      <rPr>
        <sz val="12"/>
        <color indexed="8"/>
        <rFont val="Times New Roman"/>
        <charset val="134"/>
      </rPr>
      <t>)</t>
    </r>
  </si>
  <si>
    <r>
      <rPr>
        <i/>
        <sz val="12"/>
        <color indexed="8"/>
        <rFont val="Times New Roman"/>
        <charset val="134"/>
      </rPr>
      <t>h</t>
    </r>
    <r>
      <rPr>
        <vertAlign val="subscript"/>
        <sz val="12"/>
        <color indexed="8"/>
        <rFont val="Times New Roman"/>
        <charset val="134"/>
      </rPr>
      <t>4</t>
    </r>
    <r>
      <rPr>
        <i/>
        <vertAlign val="superscript"/>
        <sz val="12"/>
        <color indexed="8"/>
        <rFont val="Times New Roman"/>
        <charset val="134"/>
      </rPr>
      <t>'</t>
    </r>
  </si>
  <si>
    <r>
      <rPr>
        <i/>
        <sz val="12"/>
        <color indexed="8"/>
        <rFont val="Times New Roman"/>
        <charset val="134"/>
      </rPr>
      <t>h</t>
    </r>
    <r>
      <rPr>
        <vertAlign val="subscript"/>
        <sz val="12"/>
        <color indexed="8"/>
        <rFont val="Times New Roman"/>
        <charset val="134"/>
      </rPr>
      <t>4</t>
    </r>
    <r>
      <rPr>
        <sz val="12"/>
        <color indexed="8"/>
        <rFont val="Times New Roman"/>
        <charset val="134"/>
      </rPr>
      <t>=(</t>
    </r>
    <r>
      <rPr>
        <i/>
        <sz val="12"/>
        <color indexed="8"/>
        <rFont val="Times New Roman"/>
        <charset val="134"/>
      </rPr>
      <t xml:space="preserve"> h</t>
    </r>
    <r>
      <rPr>
        <vertAlign val="subscript"/>
        <sz val="12"/>
        <color indexed="8"/>
        <rFont val="Times New Roman"/>
        <charset val="134"/>
      </rPr>
      <t>4</t>
    </r>
    <r>
      <rPr>
        <i/>
        <vertAlign val="superscript"/>
        <sz val="12"/>
        <color indexed="8"/>
        <rFont val="Times New Roman"/>
        <charset val="134"/>
      </rPr>
      <t>'</t>
    </r>
    <r>
      <rPr>
        <sz val="12"/>
        <color indexed="8"/>
        <rFont val="Times New Roman"/>
        <charset val="134"/>
      </rPr>
      <t>–</t>
    </r>
    <r>
      <rPr>
        <i/>
        <sz val="12"/>
        <color indexed="8"/>
        <rFont val="Times New Roman"/>
        <charset val="134"/>
      </rPr>
      <t>h</t>
    </r>
    <r>
      <rPr>
        <vertAlign val="subscript"/>
        <sz val="12"/>
        <color indexed="8"/>
        <rFont val="Times New Roman"/>
        <charset val="134"/>
      </rPr>
      <t>0</t>
    </r>
    <r>
      <rPr>
        <sz val="12"/>
        <color indexed="8"/>
        <rFont val="Times New Roman"/>
        <charset val="134"/>
      </rPr>
      <t>)</t>
    </r>
  </si>
  <si>
    <r>
      <rPr>
        <i/>
        <sz val="12"/>
        <color indexed="8"/>
        <rFont val="Times New Roman"/>
        <charset val="134"/>
      </rPr>
      <t>h</t>
    </r>
    <r>
      <rPr>
        <vertAlign val="subscript"/>
        <sz val="12"/>
        <color indexed="8"/>
        <rFont val="Times New Roman"/>
        <charset val="134"/>
      </rPr>
      <t>5</t>
    </r>
    <r>
      <rPr>
        <i/>
        <vertAlign val="superscript"/>
        <sz val="12"/>
        <color indexed="8"/>
        <rFont val="Times New Roman"/>
        <charset val="134"/>
      </rPr>
      <t>'</t>
    </r>
  </si>
  <si>
    <r>
      <rPr>
        <i/>
        <sz val="12"/>
        <color indexed="8"/>
        <rFont val="Times New Roman"/>
        <charset val="134"/>
      </rPr>
      <t>h</t>
    </r>
    <r>
      <rPr>
        <vertAlign val="subscript"/>
        <sz val="12"/>
        <color indexed="8"/>
        <rFont val="Times New Roman"/>
        <charset val="134"/>
      </rPr>
      <t>5</t>
    </r>
    <r>
      <rPr>
        <sz val="12"/>
        <color indexed="8"/>
        <rFont val="Times New Roman"/>
        <charset val="134"/>
      </rPr>
      <t>=(</t>
    </r>
    <r>
      <rPr>
        <i/>
        <sz val="12"/>
        <color indexed="8"/>
        <rFont val="Times New Roman"/>
        <charset val="134"/>
      </rPr>
      <t xml:space="preserve"> h</t>
    </r>
    <r>
      <rPr>
        <vertAlign val="subscript"/>
        <sz val="12"/>
        <color indexed="8"/>
        <rFont val="Times New Roman"/>
        <charset val="134"/>
      </rPr>
      <t>5</t>
    </r>
    <r>
      <rPr>
        <i/>
        <vertAlign val="superscript"/>
        <sz val="12"/>
        <color indexed="8"/>
        <rFont val="Times New Roman"/>
        <charset val="134"/>
      </rPr>
      <t>'</t>
    </r>
    <r>
      <rPr>
        <sz val="12"/>
        <color indexed="8"/>
        <rFont val="Times New Roman"/>
        <charset val="134"/>
      </rPr>
      <t>–</t>
    </r>
    <r>
      <rPr>
        <i/>
        <sz val="12"/>
        <color indexed="8"/>
        <rFont val="Times New Roman"/>
        <charset val="134"/>
      </rPr>
      <t>h</t>
    </r>
    <r>
      <rPr>
        <vertAlign val="subscript"/>
        <sz val="12"/>
        <color indexed="8"/>
        <rFont val="Times New Roman"/>
        <charset val="134"/>
      </rPr>
      <t>0</t>
    </r>
    <r>
      <rPr>
        <sz val="12"/>
        <color indexed="8"/>
        <rFont val="Times New Roman"/>
        <charset val="134"/>
      </rPr>
      <t>)</t>
    </r>
  </si>
  <si>
    <r>
      <rPr>
        <b/>
        <i/>
        <sz val="12"/>
        <color indexed="8"/>
        <rFont val="Times New Roman"/>
        <charset val="134"/>
      </rPr>
      <t>h</t>
    </r>
    <r>
      <rPr>
        <b/>
        <sz val="12"/>
        <color indexed="8"/>
        <rFont val="等线"/>
        <charset val="134"/>
      </rPr>
      <t>的平均值</t>
    </r>
  </si>
  <si>
    <r>
      <rPr>
        <i/>
        <sz val="12"/>
        <color indexed="8"/>
        <rFont val="Times New Roman"/>
        <charset val="134"/>
      </rPr>
      <t>h</t>
    </r>
    <r>
      <rPr>
        <sz val="12"/>
        <color indexed="8"/>
        <rFont val="等线"/>
        <charset val="134"/>
      </rPr>
      <t>的</t>
    </r>
    <r>
      <rPr>
        <sz val="12"/>
        <color indexed="8"/>
        <rFont val="Times New Roman"/>
        <charset val="134"/>
      </rPr>
      <t>A</t>
    </r>
    <r>
      <rPr>
        <sz val="12"/>
        <color indexed="8"/>
        <rFont val="等线"/>
        <charset val="134"/>
      </rPr>
      <t>类标准</t>
    </r>
    <r>
      <rPr>
        <sz val="12"/>
        <color indexed="8"/>
        <rFont val="Times New Roman"/>
        <charset val="134"/>
      </rPr>
      <t>U</t>
    </r>
  </si>
  <si>
    <r>
      <rPr>
        <i/>
        <sz val="12"/>
        <color indexed="8"/>
        <rFont val="Times New Roman"/>
        <charset val="134"/>
      </rPr>
      <t>h</t>
    </r>
    <r>
      <rPr>
        <sz val="12"/>
        <color indexed="8"/>
        <rFont val="等线"/>
        <charset val="134"/>
      </rPr>
      <t>的</t>
    </r>
    <r>
      <rPr>
        <sz val="12"/>
        <color indexed="8"/>
        <rFont val="Times New Roman"/>
        <charset val="134"/>
      </rPr>
      <t>A</t>
    </r>
    <r>
      <rPr>
        <sz val="12"/>
        <color indexed="8"/>
        <rFont val="等线"/>
        <charset val="134"/>
      </rPr>
      <t>类展伸</t>
    </r>
    <r>
      <rPr>
        <sz val="12"/>
        <color indexed="8"/>
        <rFont val="Times New Roman"/>
        <charset val="134"/>
      </rPr>
      <t>U</t>
    </r>
  </si>
  <si>
    <r>
      <rPr>
        <i/>
        <sz val="12"/>
        <color indexed="8"/>
        <rFont val="Times New Roman"/>
        <charset val="134"/>
      </rPr>
      <t>h</t>
    </r>
    <r>
      <rPr>
        <sz val="12"/>
        <color indexed="8"/>
        <rFont val="等线"/>
        <charset val="134"/>
      </rPr>
      <t>的</t>
    </r>
    <r>
      <rPr>
        <sz val="12"/>
        <color indexed="8"/>
        <rFont val="Times New Roman"/>
        <charset val="134"/>
      </rPr>
      <t>B</t>
    </r>
    <r>
      <rPr>
        <sz val="12"/>
        <color indexed="8"/>
        <rFont val="等线"/>
        <charset val="134"/>
      </rPr>
      <t>类标准</t>
    </r>
    <r>
      <rPr>
        <sz val="12"/>
        <color indexed="8"/>
        <rFont val="Times New Roman"/>
        <charset val="134"/>
      </rPr>
      <t>U</t>
    </r>
  </si>
  <si>
    <r>
      <rPr>
        <i/>
        <sz val="12"/>
        <color indexed="8"/>
        <rFont val="Times New Roman"/>
        <charset val="134"/>
      </rPr>
      <t>h</t>
    </r>
    <r>
      <rPr>
        <sz val="12"/>
        <color indexed="8"/>
        <rFont val="等线"/>
        <charset val="134"/>
      </rPr>
      <t>的</t>
    </r>
    <r>
      <rPr>
        <sz val="12"/>
        <color indexed="8"/>
        <rFont val="Times New Roman"/>
        <charset val="134"/>
      </rPr>
      <t>B</t>
    </r>
    <r>
      <rPr>
        <sz val="12"/>
        <color indexed="8"/>
        <rFont val="等线"/>
        <charset val="134"/>
      </rPr>
      <t>类展伸</t>
    </r>
    <r>
      <rPr>
        <sz val="12"/>
        <color indexed="8"/>
        <rFont val="Times New Roman"/>
        <charset val="134"/>
      </rPr>
      <t>U</t>
    </r>
  </si>
  <si>
    <r>
      <rPr>
        <sz val="12"/>
        <color indexed="8"/>
        <rFont val="等线"/>
        <charset val="134"/>
      </rPr>
      <t>标准</t>
    </r>
    <r>
      <rPr>
        <sz val="12"/>
        <color indexed="8"/>
        <rFont val="Times New Roman"/>
        <charset val="134"/>
      </rPr>
      <t>Δ</t>
    </r>
    <r>
      <rPr>
        <i/>
        <vertAlign val="subscript"/>
        <sz val="12"/>
        <color indexed="8"/>
        <rFont val="Times New Roman"/>
        <charset val="134"/>
      </rPr>
      <t>h</t>
    </r>
  </si>
  <si>
    <r>
      <rPr>
        <sz val="12"/>
        <color indexed="8"/>
        <rFont val="等线"/>
        <charset val="134"/>
      </rPr>
      <t>展伸</t>
    </r>
    <r>
      <rPr>
        <sz val="12"/>
        <color indexed="8"/>
        <rFont val="Times New Roman"/>
        <charset val="134"/>
      </rPr>
      <t>Δ</t>
    </r>
    <r>
      <rPr>
        <i/>
        <vertAlign val="subscript"/>
        <sz val="12"/>
        <color indexed="8"/>
        <rFont val="Times New Roman"/>
        <charset val="134"/>
      </rPr>
      <t>h</t>
    </r>
  </si>
  <si>
    <r>
      <rPr>
        <sz val="12"/>
        <rFont val="等线"/>
        <charset val="134"/>
      </rPr>
      <t>密度</t>
    </r>
  </si>
  <si>
    <r>
      <rPr>
        <b/>
        <i/>
        <sz val="12"/>
        <rFont val="Times New Roman"/>
        <charset val="134"/>
      </rPr>
      <t>ρ</t>
    </r>
    <r>
      <rPr>
        <b/>
        <sz val="12"/>
        <rFont val="等线"/>
        <charset val="134"/>
      </rPr>
      <t>的平均值</t>
    </r>
  </si>
  <si>
    <r>
      <rPr>
        <sz val="12"/>
        <rFont val="Times New Roman"/>
        <charset val="134"/>
      </rPr>
      <t>g/cm</t>
    </r>
    <r>
      <rPr>
        <vertAlign val="superscript"/>
        <sz val="12"/>
        <rFont val="Times New Roman"/>
        <charset val="134"/>
      </rPr>
      <t>3</t>
    </r>
  </si>
  <si>
    <r>
      <rPr>
        <sz val="12"/>
        <color indexed="8"/>
        <rFont val="等线"/>
        <charset val="134"/>
      </rPr>
      <t>标准</t>
    </r>
    <r>
      <rPr>
        <sz val="12"/>
        <color indexed="8"/>
        <rFont val="Times New Roman"/>
        <charset val="134"/>
      </rPr>
      <t>Δ</t>
    </r>
    <r>
      <rPr>
        <i/>
        <vertAlign val="subscript"/>
        <sz val="12"/>
        <color indexed="8"/>
        <rFont val="Times New Roman"/>
        <charset val="134"/>
      </rPr>
      <t>ρ</t>
    </r>
  </si>
  <si>
    <r>
      <rPr>
        <sz val="12"/>
        <color indexed="8"/>
        <rFont val="等线"/>
        <charset val="134"/>
      </rPr>
      <t>展伸</t>
    </r>
    <r>
      <rPr>
        <sz val="12"/>
        <color indexed="8"/>
        <rFont val="Times New Roman"/>
        <charset val="134"/>
      </rPr>
      <t>Δ</t>
    </r>
    <r>
      <rPr>
        <i/>
        <vertAlign val="subscript"/>
        <sz val="12"/>
        <color indexed="8"/>
        <rFont val="Times New Roman"/>
        <charset val="134"/>
      </rPr>
      <t>ρ</t>
    </r>
  </si>
  <si>
    <r>
      <rPr>
        <i/>
        <sz val="12"/>
        <rFont val="Times New Roman"/>
        <charset val="134"/>
      </rPr>
      <t>ρ</t>
    </r>
    <r>
      <rPr>
        <sz val="12"/>
        <rFont val="等线"/>
        <charset val="134"/>
      </rPr>
      <t>的相对标准</t>
    </r>
    <r>
      <rPr>
        <sz val="12"/>
        <rFont val="Times New Roman"/>
        <charset val="134"/>
      </rPr>
      <t>U</t>
    </r>
  </si>
  <si>
    <r>
      <rPr>
        <i/>
        <sz val="12"/>
        <rFont val="Times New Roman"/>
        <charset val="134"/>
      </rPr>
      <t>ρ</t>
    </r>
    <r>
      <rPr>
        <sz val="12"/>
        <rFont val="等线"/>
        <charset val="134"/>
      </rPr>
      <t>的相对展伸</t>
    </r>
    <r>
      <rPr>
        <sz val="12"/>
        <rFont val="Times New Roman"/>
        <charset val="134"/>
      </rPr>
      <t>U</t>
    </r>
  </si>
  <si>
    <r>
      <rPr>
        <b/>
        <sz val="20"/>
        <rFont val="等线"/>
        <charset val="134"/>
      </rPr>
      <t>实验</t>
    </r>
    <r>
      <rPr>
        <b/>
        <sz val="20"/>
        <rFont val="Times New Roman"/>
        <charset val="134"/>
      </rPr>
      <t xml:space="preserve">2  </t>
    </r>
    <r>
      <rPr>
        <b/>
        <sz val="20"/>
        <rFont val="等线"/>
        <charset val="134"/>
      </rPr>
      <t>比较法测量液体黏度</t>
    </r>
  </si>
  <si>
    <r>
      <rPr>
        <i/>
        <sz val="12"/>
        <color indexed="8"/>
        <rFont val="Times New Roman"/>
        <charset val="134"/>
      </rPr>
      <t>m</t>
    </r>
    <r>
      <rPr>
        <vertAlign val="subscript"/>
        <sz val="12"/>
        <color indexed="8"/>
        <rFont val="Times New Roman"/>
        <charset val="134"/>
      </rPr>
      <t>0</t>
    </r>
  </si>
  <si>
    <r>
      <rPr>
        <i/>
        <sz val="12"/>
        <color indexed="8"/>
        <rFont val="Times New Roman"/>
        <charset val="134"/>
      </rPr>
      <t>m</t>
    </r>
    <r>
      <rPr>
        <vertAlign val="subscript"/>
        <sz val="12"/>
        <color indexed="8"/>
        <rFont val="Times New Roman"/>
        <charset val="134"/>
      </rPr>
      <t>1</t>
    </r>
  </si>
  <si>
    <r>
      <rPr>
        <i/>
        <sz val="12"/>
        <color indexed="8"/>
        <rFont val="Times New Roman"/>
        <charset val="134"/>
      </rPr>
      <t>m</t>
    </r>
    <r>
      <rPr>
        <vertAlign val="subscript"/>
        <sz val="12"/>
        <color indexed="8"/>
        <rFont val="等线"/>
        <charset val="134"/>
      </rPr>
      <t>水</t>
    </r>
  </si>
  <si>
    <r>
      <rPr>
        <i/>
        <sz val="12"/>
        <color indexed="8"/>
        <rFont val="Times New Roman"/>
        <charset val="134"/>
      </rPr>
      <t>m</t>
    </r>
    <r>
      <rPr>
        <vertAlign val="subscript"/>
        <sz val="12"/>
        <color indexed="8"/>
        <rFont val="Times New Roman"/>
        <charset val="134"/>
      </rPr>
      <t>2</t>
    </r>
  </si>
  <si>
    <r>
      <rPr>
        <i/>
        <sz val="12"/>
        <color indexed="8"/>
        <rFont val="Times New Roman"/>
        <charset val="134"/>
      </rPr>
      <t>m</t>
    </r>
    <r>
      <rPr>
        <vertAlign val="subscript"/>
        <sz val="12"/>
        <color indexed="8"/>
        <rFont val="等线"/>
        <charset val="134"/>
      </rPr>
      <t>酒精</t>
    </r>
  </si>
  <si>
    <r>
      <rPr>
        <i/>
        <sz val="12"/>
        <color indexed="8"/>
        <rFont val="Times New Roman"/>
        <charset val="134"/>
      </rPr>
      <t>m</t>
    </r>
    <r>
      <rPr>
        <vertAlign val="subscript"/>
        <sz val="12"/>
        <color indexed="8"/>
        <rFont val="等线"/>
        <charset val="134"/>
      </rPr>
      <t>水</t>
    </r>
    <r>
      <rPr>
        <sz val="12"/>
        <color indexed="8"/>
        <rFont val="等线"/>
        <charset val="134"/>
      </rPr>
      <t>的</t>
    </r>
    <r>
      <rPr>
        <sz val="12"/>
        <color indexed="8"/>
        <rFont val="Times New Roman"/>
        <charset val="134"/>
      </rPr>
      <t>U</t>
    </r>
  </si>
  <si>
    <r>
      <rPr>
        <i/>
        <sz val="12"/>
        <color indexed="8"/>
        <rFont val="Times New Roman"/>
        <charset val="134"/>
      </rPr>
      <t>m</t>
    </r>
    <r>
      <rPr>
        <vertAlign val="subscript"/>
        <sz val="12"/>
        <color indexed="8"/>
        <rFont val="等线"/>
        <charset val="134"/>
      </rPr>
      <t>酒精</t>
    </r>
    <r>
      <rPr>
        <sz val="12"/>
        <color indexed="8"/>
        <rFont val="等线"/>
        <charset val="134"/>
      </rPr>
      <t>的</t>
    </r>
    <r>
      <rPr>
        <sz val="12"/>
        <color indexed="8"/>
        <rFont val="Times New Roman"/>
        <charset val="134"/>
      </rPr>
      <t>U</t>
    </r>
  </si>
  <si>
    <r>
      <rPr>
        <sz val="12"/>
        <rFont val="等线"/>
        <charset val="134"/>
      </rPr>
      <t>时间</t>
    </r>
    <r>
      <rPr>
        <sz val="12"/>
        <rFont val="Times New Roman"/>
        <charset val="134"/>
      </rPr>
      <t>(</t>
    </r>
    <r>
      <rPr>
        <sz val="12"/>
        <rFont val="等线"/>
        <charset val="134"/>
      </rPr>
      <t>至少输入</t>
    </r>
    <r>
      <rPr>
        <sz val="12"/>
        <rFont val="Times New Roman"/>
        <charset val="134"/>
      </rPr>
      <t>2</t>
    </r>
    <r>
      <rPr>
        <sz val="12"/>
        <rFont val="等线"/>
        <charset val="134"/>
      </rPr>
      <t>次测量值）</t>
    </r>
  </si>
  <si>
    <r>
      <rPr>
        <i/>
        <sz val="12"/>
        <color indexed="8"/>
        <rFont val="Times New Roman"/>
        <charset val="134"/>
      </rPr>
      <t>t</t>
    </r>
    <r>
      <rPr>
        <vertAlign val="subscript"/>
        <sz val="12"/>
        <color indexed="8"/>
        <rFont val="等线"/>
        <charset val="134"/>
      </rPr>
      <t>水</t>
    </r>
    <r>
      <rPr>
        <vertAlign val="subscript"/>
        <sz val="12"/>
        <color indexed="8"/>
        <rFont val="Times New Roman"/>
        <charset val="134"/>
      </rPr>
      <t>1</t>
    </r>
  </si>
  <si>
    <t>s</t>
  </si>
  <si>
    <r>
      <rPr>
        <i/>
        <sz val="12"/>
        <color indexed="8"/>
        <rFont val="Times New Roman"/>
        <charset val="134"/>
      </rPr>
      <t>t</t>
    </r>
    <r>
      <rPr>
        <vertAlign val="subscript"/>
        <sz val="12"/>
        <color indexed="8"/>
        <rFont val="等线"/>
        <charset val="134"/>
      </rPr>
      <t>酒精</t>
    </r>
    <r>
      <rPr>
        <vertAlign val="subscript"/>
        <sz val="12"/>
        <color indexed="8"/>
        <rFont val="Times New Roman"/>
        <charset val="134"/>
      </rPr>
      <t>1</t>
    </r>
  </si>
  <si>
    <r>
      <rPr>
        <i/>
        <sz val="12"/>
        <rFont val="Times New Roman"/>
        <charset val="134"/>
      </rPr>
      <t>t</t>
    </r>
    <r>
      <rPr>
        <vertAlign val="subscript"/>
        <sz val="12"/>
        <rFont val="等线"/>
        <charset val="134"/>
      </rPr>
      <t>水</t>
    </r>
    <r>
      <rPr>
        <sz val="12"/>
        <rFont val="等线"/>
        <charset val="134"/>
      </rPr>
      <t>平均值</t>
    </r>
  </si>
  <si>
    <r>
      <rPr>
        <i/>
        <sz val="12"/>
        <color indexed="8"/>
        <rFont val="Times New Roman"/>
        <charset val="134"/>
      </rPr>
      <t>t</t>
    </r>
    <r>
      <rPr>
        <vertAlign val="subscript"/>
        <sz val="12"/>
        <color indexed="8"/>
        <rFont val="等线"/>
        <charset val="134"/>
      </rPr>
      <t>水</t>
    </r>
    <r>
      <rPr>
        <vertAlign val="subscript"/>
        <sz val="12"/>
        <color indexed="8"/>
        <rFont val="Times New Roman"/>
        <charset val="134"/>
      </rPr>
      <t>2</t>
    </r>
  </si>
  <si>
    <r>
      <rPr>
        <i/>
        <sz val="12"/>
        <color indexed="8"/>
        <rFont val="Times New Roman"/>
        <charset val="134"/>
      </rPr>
      <t>t</t>
    </r>
    <r>
      <rPr>
        <vertAlign val="subscript"/>
        <sz val="12"/>
        <color indexed="8"/>
        <rFont val="等线"/>
        <charset val="134"/>
      </rPr>
      <t>酒精</t>
    </r>
    <r>
      <rPr>
        <vertAlign val="subscript"/>
        <sz val="12"/>
        <color indexed="8"/>
        <rFont val="Times New Roman"/>
        <charset val="134"/>
      </rPr>
      <t>2</t>
    </r>
  </si>
  <si>
    <r>
      <rPr>
        <i/>
        <sz val="12"/>
        <rFont val="Times New Roman"/>
        <charset val="134"/>
      </rPr>
      <t>t</t>
    </r>
    <r>
      <rPr>
        <vertAlign val="subscript"/>
        <sz val="12"/>
        <rFont val="等线"/>
        <charset val="134"/>
      </rPr>
      <t>酒精</t>
    </r>
    <r>
      <rPr>
        <sz val="12"/>
        <rFont val="等线"/>
        <charset val="134"/>
      </rPr>
      <t>平均值</t>
    </r>
  </si>
  <si>
    <r>
      <rPr>
        <i/>
        <sz val="12"/>
        <color indexed="8"/>
        <rFont val="Times New Roman"/>
        <charset val="134"/>
      </rPr>
      <t>t</t>
    </r>
    <r>
      <rPr>
        <vertAlign val="subscript"/>
        <sz val="12"/>
        <color indexed="8"/>
        <rFont val="等线"/>
        <charset val="134"/>
      </rPr>
      <t>水</t>
    </r>
    <r>
      <rPr>
        <vertAlign val="subscript"/>
        <sz val="12"/>
        <color indexed="8"/>
        <rFont val="Times New Roman"/>
        <charset val="134"/>
      </rPr>
      <t>3</t>
    </r>
  </si>
  <si>
    <r>
      <rPr>
        <i/>
        <sz val="12"/>
        <color indexed="8"/>
        <rFont val="Times New Roman"/>
        <charset val="134"/>
      </rPr>
      <t>t</t>
    </r>
    <r>
      <rPr>
        <vertAlign val="subscript"/>
        <sz val="12"/>
        <color indexed="8"/>
        <rFont val="等线"/>
        <charset val="134"/>
      </rPr>
      <t>酒精</t>
    </r>
    <r>
      <rPr>
        <vertAlign val="subscript"/>
        <sz val="12"/>
        <color indexed="8"/>
        <rFont val="Times New Roman"/>
        <charset val="134"/>
      </rPr>
      <t>3</t>
    </r>
  </si>
  <si>
    <r>
      <rPr>
        <i/>
        <sz val="12"/>
        <color indexed="8"/>
        <rFont val="Times New Roman"/>
        <charset val="134"/>
      </rPr>
      <t>t</t>
    </r>
    <r>
      <rPr>
        <vertAlign val="subscript"/>
        <sz val="12"/>
        <color indexed="8"/>
        <rFont val="等线"/>
        <charset val="134"/>
      </rPr>
      <t>水</t>
    </r>
    <r>
      <rPr>
        <vertAlign val="subscript"/>
        <sz val="12"/>
        <color indexed="8"/>
        <rFont val="Times New Roman"/>
        <charset val="134"/>
      </rPr>
      <t>4</t>
    </r>
  </si>
  <si>
    <r>
      <rPr>
        <i/>
        <sz val="12"/>
        <color indexed="8"/>
        <rFont val="Times New Roman"/>
        <charset val="134"/>
      </rPr>
      <t>t</t>
    </r>
    <r>
      <rPr>
        <vertAlign val="subscript"/>
        <sz val="12"/>
        <color indexed="8"/>
        <rFont val="等线"/>
        <charset val="134"/>
      </rPr>
      <t>酒精</t>
    </r>
    <r>
      <rPr>
        <vertAlign val="subscript"/>
        <sz val="12"/>
        <color indexed="8"/>
        <rFont val="Times New Roman"/>
        <charset val="134"/>
      </rPr>
      <t>4</t>
    </r>
  </si>
  <si>
    <r>
      <rPr>
        <i/>
        <sz val="12"/>
        <rFont val="Times New Roman"/>
        <charset val="134"/>
      </rPr>
      <t>t</t>
    </r>
    <r>
      <rPr>
        <vertAlign val="subscript"/>
        <sz val="12"/>
        <rFont val="等线"/>
        <charset val="134"/>
      </rPr>
      <t>水</t>
    </r>
    <r>
      <rPr>
        <sz val="12"/>
        <rFont val="等线"/>
        <charset val="134"/>
      </rPr>
      <t>的</t>
    </r>
    <r>
      <rPr>
        <sz val="12"/>
        <rFont val="Times New Roman"/>
        <charset val="134"/>
      </rPr>
      <t>A</t>
    </r>
    <r>
      <rPr>
        <sz val="12"/>
        <rFont val="等线"/>
        <charset val="134"/>
      </rPr>
      <t>类</t>
    </r>
    <r>
      <rPr>
        <sz val="12"/>
        <rFont val="Times New Roman"/>
        <charset val="134"/>
      </rPr>
      <t>U</t>
    </r>
  </si>
  <si>
    <r>
      <rPr>
        <i/>
        <sz val="12"/>
        <color indexed="8"/>
        <rFont val="Times New Roman"/>
        <charset val="134"/>
      </rPr>
      <t>t</t>
    </r>
    <r>
      <rPr>
        <vertAlign val="subscript"/>
        <sz val="12"/>
        <color indexed="8"/>
        <rFont val="等线"/>
        <charset val="134"/>
      </rPr>
      <t>水</t>
    </r>
    <r>
      <rPr>
        <vertAlign val="subscript"/>
        <sz val="12"/>
        <color indexed="8"/>
        <rFont val="Times New Roman"/>
        <charset val="134"/>
      </rPr>
      <t>5</t>
    </r>
  </si>
  <si>
    <r>
      <rPr>
        <i/>
        <sz val="12"/>
        <color indexed="8"/>
        <rFont val="Times New Roman"/>
        <charset val="134"/>
      </rPr>
      <t>t</t>
    </r>
    <r>
      <rPr>
        <vertAlign val="subscript"/>
        <sz val="12"/>
        <color indexed="8"/>
        <rFont val="等线"/>
        <charset val="134"/>
      </rPr>
      <t>酒精</t>
    </r>
    <r>
      <rPr>
        <vertAlign val="subscript"/>
        <sz val="12"/>
        <color indexed="8"/>
        <rFont val="Times New Roman"/>
        <charset val="134"/>
      </rPr>
      <t>5</t>
    </r>
  </si>
  <si>
    <r>
      <rPr>
        <i/>
        <sz val="12"/>
        <rFont val="Times New Roman"/>
        <charset val="134"/>
      </rPr>
      <t>t</t>
    </r>
    <r>
      <rPr>
        <vertAlign val="subscript"/>
        <sz val="12"/>
        <rFont val="等线"/>
        <charset val="134"/>
      </rPr>
      <t>酒精</t>
    </r>
    <r>
      <rPr>
        <sz val="12"/>
        <rFont val="等线"/>
        <charset val="134"/>
      </rPr>
      <t>的</t>
    </r>
    <r>
      <rPr>
        <sz val="12"/>
        <rFont val="Times New Roman"/>
        <charset val="134"/>
      </rPr>
      <t>A</t>
    </r>
    <r>
      <rPr>
        <sz val="12"/>
        <rFont val="等线"/>
        <charset val="134"/>
      </rPr>
      <t>类</t>
    </r>
    <r>
      <rPr>
        <sz val="12"/>
        <rFont val="Times New Roman"/>
        <charset val="134"/>
      </rPr>
      <t>U</t>
    </r>
  </si>
  <si>
    <r>
      <rPr>
        <sz val="12"/>
        <color indexed="8"/>
        <rFont val="等线"/>
        <charset val="134"/>
      </rPr>
      <t>仪器误差</t>
    </r>
  </si>
  <si>
    <r>
      <rPr>
        <i/>
        <sz val="12"/>
        <rFont val="Times New Roman"/>
        <charset val="134"/>
      </rPr>
      <t>t</t>
    </r>
    <r>
      <rPr>
        <vertAlign val="subscript"/>
        <sz val="12"/>
        <rFont val="等线"/>
        <charset val="134"/>
      </rPr>
      <t>水</t>
    </r>
    <r>
      <rPr>
        <sz val="12"/>
        <rFont val="等线"/>
        <charset val="134"/>
      </rPr>
      <t>的</t>
    </r>
    <r>
      <rPr>
        <sz val="12"/>
        <rFont val="Times New Roman"/>
        <charset val="134"/>
      </rPr>
      <t>B</t>
    </r>
    <r>
      <rPr>
        <sz val="12"/>
        <rFont val="等线"/>
        <charset val="134"/>
      </rPr>
      <t>类</t>
    </r>
    <r>
      <rPr>
        <sz val="12"/>
        <rFont val="Times New Roman"/>
        <charset val="134"/>
      </rPr>
      <t>U</t>
    </r>
  </si>
  <si>
    <r>
      <rPr>
        <i/>
        <sz val="12"/>
        <rFont val="Times New Roman"/>
        <charset val="134"/>
      </rPr>
      <t>t</t>
    </r>
    <r>
      <rPr>
        <vertAlign val="subscript"/>
        <sz val="12"/>
        <rFont val="等线"/>
        <charset val="134"/>
      </rPr>
      <t>酒精</t>
    </r>
    <r>
      <rPr>
        <sz val="12"/>
        <rFont val="等线"/>
        <charset val="134"/>
      </rPr>
      <t>的</t>
    </r>
    <r>
      <rPr>
        <sz val="12"/>
        <rFont val="Times New Roman"/>
        <charset val="134"/>
      </rPr>
      <t>B</t>
    </r>
    <r>
      <rPr>
        <sz val="12"/>
        <rFont val="等线"/>
        <charset val="134"/>
      </rPr>
      <t>类</t>
    </r>
    <r>
      <rPr>
        <sz val="12"/>
        <rFont val="Times New Roman"/>
        <charset val="134"/>
      </rPr>
      <t>U</t>
    </r>
  </si>
  <si>
    <r>
      <rPr>
        <i/>
        <sz val="12"/>
        <rFont val="Times New Roman"/>
        <charset val="134"/>
      </rPr>
      <t>t</t>
    </r>
    <r>
      <rPr>
        <vertAlign val="subscript"/>
        <sz val="12"/>
        <rFont val="等线"/>
        <charset val="134"/>
      </rPr>
      <t>水</t>
    </r>
    <r>
      <rPr>
        <sz val="12"/>
        <rFont val="等线"/>
        <charset val="134"/>
      </rPr>
      <t>的</t>
    </r>
    <r>
      <rPr>
        <sz val="12"/>
        <rFont val="Times New Roman"/>
        <charset val="134"/>
      </rPr>
      <t>U</t>
    </r>
  </si>
  <si>
    <r>
      <rPr>
        <i/>
        <sz val="12"/>
        <rFont val="Times New Roman"/>
        <charset val="134"/>
      </rPr>
      <t>t</t>
    </r>
    <r>
      <rPr>
        <vertAlign val="subscript"/>
        <sz val="12"/>
        <rFont val="等线"/>
        <charset val="134"/>
      </rPr>
      <t>酒精</t>
    </r>
    <r>
      <rPr>
        <sz val="12"/>
        <rFont val="等线"/>
        <charset val="134"/>
      </rPr>
      <t>的</t>
    </r>
    <r>
      <rPr>
        <sz val="12"/>
        <rFont val="Times New Roman"/>
        <charset val="134"/>
      </rPr>
      <t>U</t>
    </r>
  </si>
  <si>
    <r>
      <rPr>
        <sz val="12"/>
        <rFont val="等线"/>
        <charset val="134"/>
      </rPr>
      <t>水温</t>
    </r>
  </si>
  <si>
    <r>
      <rPr>
        <sz val="12"/>
        <rFont val="等线"/>
        <charset val="134"/>
      </rPr>
      <t>℃</t>
    </r>
  </si>
  <si>
    <r>
      <rPr>
        <i/>
        <sz val="12"/>
        <rFont val="Times New Roman"/>
        <charset val="134"/>
      </rPr>
      <t>η</t>
    </r>
    <r>
      <rPr>
        <vertAlign val="subscript"/>
        <sz val="12"/>
        <rFont val="等线"/>
        <charset val="134"/>
      </rPr>
      <t>水</t>
    </r>
  </si>
  <si>
    <t>μPa·s</t>
  </si>
  <si>
    <r>
      <rPr>
        <b/>
        <i/>
        <sz val="12"/>
        <rFont val="Times New Roman"/>
        <charset val="134"/>
      </rPr>
      <t>η</t>
    </r>
    <r>
      <rPr>
        <b/>
        <vertAlign val="subscript"/>
        <sz val="12"/>
        <rFont val="等线"/>
        <charset val="134"/>
      </rPr>
      <t>酒精</t>
    </r>
    <r>
      <rPr>
        <b/>
        <sz val="12"/>
        <rFont val="等线"/>
        <charset val="134"/>
      </rPr>
      <t>平均值</t>
    </r>
  </si>
  <si>
    <r>
      <rPr>
        <i/>
        <sz val="12"/>
        <rFont val="Times New Roman"/>
        <charset val="134"/>
      </rPr>
      <t>η</t>
    </r>
    <r>
      <rPr>
        <vertAlign val="subscript"/>
        <sz val="12"/>
        <rFont val="等线"/>
        <charset val="134"/>
      </rPr>
      <t>酒精</t>
    </r>
    <r>
      <rPr>
        <sz val="12"/>
        <rFont val="等线"/>
        <charset val="134"/>
      </rPr>
      <t>的</t>
    </r>
    <r>
      <rPr>
        <sz val="12"/>
        <rFont val="Times New Roman"/>
        <charset val="134"/>
      </rPr>
      <t>U</t>
    </r>
  </si>
  <si>
    <r>
      <rPr>
        <i/>
        <sz val="12"/>
        <rFont val="Times New Roman"/>
        <charset val="134"/>
      </rPr>
      <t>η</t>
    </r>
    <r>
      <rPr>
        <vertAlign val="subscript"/>
        <sz val="12"/>
        <rFont val="等线"/>
        <charset val="134"/>
      </rPr>
      <t>酒精</t>
    </r>
    <r>
      <rPr>
        <sz val="12"/>
        <rFont val="等线"/>
        <charset val="134"/>
      </rPr>
      <t>的相对</t>
    </r>
    <r>
      <rPr>
        <sz val="12"/>
        <rFont val="Times New Roman"/>
        <charset val="134"/>
      </rPr>
      <t>U</t>
    </r>
  </si>
  <si>
    <r>
      <rPr>
        <b/>
        <sz val="20"/>
        <rFont val="等线"/>
        <charset val="134"/>
      </rPr>
      <t>实验</t>
    </r>
    <r>
      <rPr>
        <b/>
        <sz val="20"/>
        <rFont val="Times New Roman"/>
        <charset val="134"/>
      </rPr>
      <t xml:space="preserve">3  </t>
    </r>
    <r>
      <rPr>
        <b/>
        <sz val="20"/>
        <rFont val="等线"/>
        <charset val="134"/>
      </rPr>
      <t>扭摆法测量物体转动惯量</t>
    </r>
  </si>
  <si>
    <r>
      <rPr>
        <sz val="12"/>
        <rFont val="等线"/>
        <charset val="134"/>
      </rPr>
      <t>金属载物转盘</t>
    </r>
    <r>
      <rPr>
        <sz val="12"/>
        <rFont val="Times New Roman"/>
        <charset val="134"/>
      </rPr>
      <t>(</t>
    </r>
    <r>
      <rPr>
        <sz val="12"/>
        <rFont val="等线"/>
        <charset val="134"/>
      </rPr>
      <t>至少输入</t>
    </r>
    <r>
      <rPr>
        <sz val="12"/>
        <rFont val="Times New Roman"/>
        <charset val="134"/>
      </rPr>
      <t>1</t>
    </r>
    <r>
      <rPr>
        <sz val="12"/>
        <rFont val="等线"/>
        <charset val="134"/>
      </rPr>
      <t>次测量值）</t>
    </r>
  </si>
  <si>
    <r>
      <rPr>
        <i/>
        <sz val="12"/>
        <rFont val="Times New Roman"/>
        <charset val="134"/>
      </rPr>
      <t>T</t>
    </r>
    <r>
      <rPr>
        <vertAlign val="subscript"/>
        <sz val="12"/>
        <rFont val="Times New Roman"/>
        <charset val="134"/>
      </rPr>
      <t>1</t>
    </r>
  </si>
  <si>
    <r>
      <rPr>
        <sz val="12"/>
        <rFont val="等线"/>
        <charset val="134"/>
      </rPr>
      <t>平均周期</t>
    </r>
  </si>
  <si>
    <r>
      <rPr>
        <i/>
        <sz val="12"/>
        <rFont val="Times New Roman"/>
        <charset val="134"/>
      </rPr>
      <t>T</t>
    </r>
    <r>
      <rPr>
        <vertAlign val="subscript"/>
        <sz val="12"/>
        <rFont val="Times New Roman"/>
        <charset val="134"/>
      </rPr>
      <t>2</t>
    </r>
  </si>
  <si>
    <t>K</t>
  </si>
  <si>
    <r>
      <rPr>
        <sz val="12"/>
        <rFont val="Times New Roman"/>
        <charset val="134"/>
      </rPr>
      <t>g·cm</t>
    </r>
    <r>
      <rPr>
        <vertAlign val="superscript"/>
        <sz val="12"/>
        <rFont val="Times New Roman"/>
        <charset val="134"/>
      </rPr>
      <t>2</t>
    </r>
    <r>
      <rPr>
        <sz val="12"/>
        <rFont val="Times New Roman"/>
        <charset val="134"/>
      </rPr>
      <t>/s</t>
    </r>
    <r>
      <rPr>
        <vertAlign val="superscript"/>
        <sz val="12"/>
        <rFont val="Times New Roman"/>
        <charset val="134"/>
      </rPr>
      <t>2</t>
    </r>
  </si>
  <si>
    <r>
      <rPr>
        <i/>
        <sz val="12"/>
        <rFont val="Times New Roman"/>
        <charset val="134"/>
      </rPr>
      <t>T</t>
    </r>
    <r>
      <rPr>
        <vertAlign val="subscript"/>
        <sz val="12"/>
        <rFont val="Times New Roman"/>
        <charset val="134"/>
      </rPr>
      <t>3</t>
    </r>
  </si>
  <si>
    <r>
      <rPr>
        <i/>
        <sz val="12"/>
        <rFont val="Times New Roman"/>
        <charset val="134"/>
      </rPr>
      <t>J</t>
    </r>
    <r>
      <rPr>
        <vertAlign val="subscript"/>
        <sz val="12"/>
        <rFont val="Times New Roman"/>
        <charset val="134"/>
      </rPr>
      <t>0</t>
    </r>
  </si>
  <si>
    <r>
      <rPr>
        <sz val="12"/>
        <rFont val="Times New Roman"/>
        <charset val="134"/>
      </rPr>
      <t>g·cm</t>
    </r>
    <r>
      <rPr>
        <vertAlign val="superscript"/>
        <sz val="12"/>
        <rFont val="Times New Roman"/>
        <charset val="134"/>
      </rPr>
      <t>2</t>
    </r>
  </si>
  <si>
    <r>
      <rPr>
        <sz val="12"/>
        <rFont val="等线"/>
        <charset val="134"/>
      </rPr>
      <t>塑料圆柱体</t>
    </r>
    <r>
      <rPr>
        <sz val="12"/>
        <rFont val="Times New Roman"/>
        <charset val="134"/>
      </rPr>
      <t>(</t>
    </r>
    <r>
      <rPr>
        <sz val="12"/>
        <rFont val="等线"/>
        <charset val="134"/>
      </rPr>
      <t>至少输入</t>
    </r>
    <r>
      <rPr>
        <sz val="12"/>
        <rFont val="Times New Roman"/>
        <charset val="134"/>
      </rPr>
      <t>1</t>
    </r>
    <r>
      <rPr>
        <sz val="12"/>
        <rFont val="等线"/>
        <charset val="134"/>
      </rPr>
      <t>次测量值）</t>
    </r>
  </si>
  <si>
    <r>
      <rPr>
        <i/>
        <sz val="12"/>
        <rFont val="Times New Roman"/>
        <charset val="134"/>
      </rPr>
      <t>D</t>
    </r>
    <r>
      <rPr>
        <vertAlign val="subscript"/>
        <sz val="12"/>
        <rFont val="Times New Roman"/>
        <charset val="134"/>
      </rPr>
      <t>1</t>
    </r>
  </si>
  <si>
    <r>
      <rPr>
        <sz val="12"/>
        <rFont val="等线"/>
        <charset val="134"/>
      </rPr>
      <t>平均直径</t>
    </r>
  </si>
  <si>
    <r>
      <rPr>
        <i/>
        <sz val="12"/>
        <rFont val="Times New Roman"/>
        <charset val="134"/>
      </rPr>
      <t>D</t>
    </r>
    <r>
      <rPr>
        <vertAlign val="subscript"/>
        <sz val="12"/>
        <rFont val="Times New Roman"/>
        <charset val="134"/>
      </rPr>
      <t>2</t>
    </r>
  </si>
  <si>
    <r>
      <rPr>
        <i/>
        <sz val="12"/>
        <rFont val="Times New Roman"/>
        <charset val="134"/>
      </rPr>
      <t>D</t>
    </r>
    <r>
      <rPr>
        <vertAlign val="subscript"/>
        <sz val="12"/>
        <rFont val="Times New Roman"/>
        <charset val="134"/>
      </rPr>
      <t>3</t>
    </r>
  </si>
  <si>
    <r>
      <rPr>
        <i/>
        <sz val="12"/>
        <rFont val="Times New Roman"/>
        <charset val="134"/>
      </rPr>
      <t>J</t>
    </r>
    <r>
      <rPr>
        <vertAlign val="subscript"/>
        <sz val="12"/>
        <rFont val="等线"/>
        <charset val="134"/>
      </rPr>
      <t>理论</t>
    </r>
  </si>
  <si>
    <r>
      <rPr>
        <sz val="12"/>
        <rFont val="等线"/>
        <charset val="134"/>
      </rPr>
      <t>金属圆筒</t>
    </r>
    <r>
      <rPr>
        <sz val="12"/>
        <rFont val="Times New Roman"/>
        <charset val="134"/>
      </rPr>
      <t>(</t>
    </r>
    <r>
      <rPr>
        <sz val="12"/>
        <rFont val="等线"/>
        <charset val="134"/>
      </rPr>
      <t>至少输入</t>
    </r>
    <r>
      <rPr>
        <sz val="12"/>
        <rFont val="Times New Roman"/>
        <charset val="134"/>
      </rPr>
      <t>1</t>
    </r>
    <r>
      <rPr>
        <sz val="12"/>
        <rFont val="等线"/>
        <charset val="134"/>
      </rPr>
      <t>次测量值）</t>
    </r>
  </si>
  <si>
    <r>
      <rPr>
        <i/>
        <sz val="12"/>
        <rFont val="Times New Roman"/>
        <charset val="134"/>
      </rPr>
      <t>D</t>
    </r>
    <r>
      <rPr>
        <vertAlign val="subscript"/>
        <sz val="12"/>
        <rFont val="等线"/>
        <charset val="134"/>
      </rPr>
      <t>外</t>
    </r>
    <r>
      <rPr>
        <vertAlign val="subscript"/>
        <sz val="12"/>
        <rFont val="Times New Roman"/>
        <charset val="134"/>
      </rPr>
      <t>1</t>
    </r>
  </si>
  <si>
    <r>
      <rPr>
        <i/>
        <sz val="12"/>
        <rFont val="Times New Roman"/>
        <charset val="134"/>
      </rPr>
      <t>D</t>
    </r>
    <r>
      <rPr>
        <vertAlign val="subscript"/>
        <sz val="12"/>
        <rFont val="等线"/>
        <charset val="134"/>
      </rPr>
      <t>内</t>
    </r>
    <r>
      <rPr>
        <vertAlign val="subscript"/>
        <sz val="12"/>
        <rFont val="Times New Roman"/>
        <charset val="134"/>
      </rPr>
      <t>1</t>
    </r>
  </si>
  <si>
    <r>
      <rPr>
        <sz val="12"/>
        <rFont val="等线"/>
        <charset val="134"/>
      </rPr>
      <t>平均外径</t>
    </r>
  </si>
  <si>
    <r>
      <rPr>
        <i/>
        <sz val="12"/>
        <rFont val="Times New Roman"/>
        <charset val="134"/>
      </rPr>
      <t>D</t>
    </r>
    <r>
      <rPr>
        <vertAlign val="subscript"/>
        <sz val="12"/>
        <rFont val="等线"/>
        <charset val="134"/>
      </rPr>
      <t>外</t>
    </r>
    <r>
      <rPr>
        <vertAlign val="subscript"/>
        <sz val="12"/>
        <rFont val="Times New Roman"/>
        <charset val="134"/>
      </rPr>
      <t>2</t>
    </r>
  </si>
  <si>
    <r>
      <rPr>
        <i/>
        <sz val="12"/>
        <rFont val="Times New Roman"/>
        <charset val="134"/>
      </rPr>
      <t>D</t>
    </r>
    <r>
      <rPr>
        <vertAlign val="subscript"/>
        <sz val="12"/>
        <rFont val="等线"/>
        <charset val="134"/>
      </rPr>
      <t>内</t>
    </r>
    <r>
      <rPr>
        <vertAlign val="subscript"/>
        <sz val="12"/>
        <rFont val="Times New Roman"/>
        <charset val="134"/>
      </rPr>
      <t>2</t>
    </r>
  </si>
  <si>
    <r>
      <rPr>
        <sz val="12"/>
        <rFont val="等线"/>
        <charset val="134"/>
      </rPr>
      <t>平均内径</t>
    </r>
  </si>
  <si>
    <r>
      <rPr>
        <i/>
        <sz val="12"/>
        <rFont val="Times New Roman"/>
        <charset val="134"/>
      </rPr>
      <t>D</t>
    </r>
    <r>
      <rPr>
        <vertAlign val="subscript"/>
        <sz val="12"/>
        <rFont val="等线"/>
        <charset val="134"/>
      </rPr>
      <t>外</t>
    </r>
    <r>
      <rPr>
        <vertAlign val="subscript"/>
        <sz val="12"/>
        <rFont val="Times New Roman"/>
        <charset val="134"/>
      </rPr>
      <t>3</t>
    </r>
  </si>
  <si>
    <r>
      <rPr>
        <i/>
        <sz val="12"/>
        <rFont val="Times New Roman"/>
        <charset val="134"/>
      </rPr>
      <t>D</t>
    </r>
    <r>
      <rPr>
        <vertAlign val="subscript"/>
        <sz val="12"/>
        <rFont val="等线"/>
        <charset val="134"/>
      </rPr>
      <t>内</t>
    </r>
    <r>
      <rPr>
        <vertAlign val="subscript"/>
        <sz val="12"/>
        <rFont val="Times New Roman"/>
        <charset val="134"/>
      </rPr>
      <t>3</t>
    </r>
  </si>
  <si>
    <r>
      <rPr>
        <i/>
        <sz val="12"/>
        <rFont val="Times New Roman"/>
        <charset val="134"/>
      </rPr>
      <t>J</t>
    </r>
    <r>
      <rPr>
        <i/>
        <vertAlign val="subscript"/>
        <sz val="12"/>
        <rFont val="Times New Roman"/>
        <charset val="134"/>
      </rPr>
      <t>x</t>
    </r>
  </si>
  <si>
    <r>
      <rPr>
        <sz val="12"/>
        <rFont val="等线"/>
        <charset val="134"/>
      </rPr>
      <t>相对误差</t>
    </r>
  </si>
  <si>
    <r>
      <rPr>
        <sz val="10"/>
        <rFont val="等线"/>
        <charset val="134"/>
      </rPr>
      <t>塑料球体</t>
    </r>
    <r>
      <rPr>
        <sz val="10"/>
        <rFont val="Times New Roman"/>
        <charset val="134"/>
      </rPr>
      <t>(</t>
    </r>
    <r>
      <rPr>
        <sz val="10"/>
        <rFont val="等线"/>
        <charset val="134"/>
      </rPr>
      <t>至少输入</t>
    </r>
    <r>
      <rPr>
        <sz val="10"/>
        <rFont val="Times New Roman"/>
        <charset val="134"/>
      </rPr>
      <t>1</t>
    </r>
    <r>
      <rPr>
        <sz val="10"/>
        <rFont val="等线"/>
        <charset val="134"/>
      </rPr>
      <t>次测量值）先将金属圆筒安放在转盘上，再将塑料球体堆放在圆筒上。</t>
    </r>
  </si>
  <si>
    <r>
      <rPr>
        <b/>
        <sz val="20"/>
        <rFont val="等线"/>
        <charset val="134"/>
      </rPr>
      <t>实验</t>
    </r>
    <r>
      <rPr>
        <b/>
        <sz val="20"/>
        <rFont val="Times New Roman"/>
        <charset val="134"/>
      </rPr>
      <t xml:space="preserve">4  </t>
    </r>
    <r>
      <rPr>
        <b/>
        <sz val="20"/>
        <rFont val="等线"/>
        <charset val="134"/>
      </rPr>
      <t>气体比热容比的测定</t>
    </r>
  </si>
  <si>
    <t>次振动总时间</t>
  </si>
  <si>
    <r>
      <rPr>
        <i/>
        <sz val="12"/>
        <rFont val="Times New Roman"/>
        <charset val="134"/>
      </rPr>
      <t>t</t>
    </r>
    <r>
      <rPr>
        <vertAlign val="subscript"/>
        <sz val="12"/>
        <rFont val="Times New Roman"/>
        <charset val="134"/>
      </rPr>
      <t>1</t>
    </r>
  </si>
  <si>
    <r>
      <rPr>
        <sz val="12"/>
        <color rgb="FF000000"/>
        <rFont val="等线"/>
        <charset val="134"/>
      </rPr>
      <t>钢球直径</t>
    </r>
    <r>
      <rPr>
        <i/>
        <sz val="12"/>
        <color rgb="FF000000"/>
        <rFont val="Times New Roman"/>
        <charset val="134"/>
      </rPr>
      <t>d</t>
    </r>
  </si>
  <si>
    <r>
      <rPr>
        <i/>
        <sz val="12"/>
        <rFont val="Times New Roman"/>
        <charset val="134"/>
      </rPr>
      <t>t</t>
    </r>
    <r>
      <rPr>
        <vertAlign val="subscript"/>
        <sz val="12"/>
        <rFont val="Times New Roman"/>
        <charset val="134"/>
      </rPr>
      <t>2</t>
    </r>
  </si>
  <si>
    <r>
      <rPr>
        <sz val="12"/>
        <rFont val="等线"/>
        <charset val="134"/>
      </rPr>
      <t>钢球质量</t>
    </r>
    <r>
      <rPr>
        <i/>
        <sz val="12"/>
        <rFont val="Times New Roman"/>
        <charset val="134"/>
      </rPr>
      <t>m</t>
    </r>
  </si>
  <si>
    <t>kg</t>
  </si>
  <si>
    <r>
      <rPr>
        <i/>
        <sz val="12"/>
        <rFont val="Times New Roman"/>
        <charset val="134"/>
      </rPr>
      <t>t</t>
    </r>
    <r>
      <rPr>
        <vertAlign val="subscript"/>
        <sz val="12"/>
        <rFont val="Times New Roman"/>
        <charset val="134"/>
      </rPr>
      <t>3</t>
    </r>
  </si>
  <si>
    <r>
      <rPr>
        <sz val="12"/>
        <rFont val="等线"/>
        <charset val="134"/>
      </rPr>
      <t>储气瓶容积</t>
    </r>
    <r>
      <rPr>
        <i/>
        <sz val="12"/>
        <rFont val="Times New Roman"/>
        <charset val="134"/>
      </rPr>
      <t>V</t>
    </r>
  </si>
  <si>
    <t>mL</t>
  </si>
  <si>
    <r>
      <rPr>
        <sz val="12"/>
        <rFont val="Times New Roman"/>
        <charset val="134"/>
      </rPr>
      <t>m</t>
    </r>
    <r>
      <rPr>
        <vertAlign val="superscript"/>
        <sz val="12"/>
        <rFont val="Times New Roman"/>
        <charset val="134"/>
      </rPr>
      <t>3</t>
    </r>
  </si>
  <si>
    <r>
      <rPr>
        <i/>
        <sz val="12"/>
        <rFont val="Times New Roman"/>
        <charset val="134"/>
      </rPr>
      <t>t</t>
    </r>
    <r>
      <rPr>
        <vertAlign val="subscript"/>
        <sz val="12"/>
        <rFont val="Times New Roman"/>
        <charset val="134"/>
      </rPr>
      <t>4</t>
    </r>
  </si>
  <si>
    <r>
      <rPr>
        <sz val="12"/>
        <rFont val="等线"/>
        <charset val="134"/>
      </rPr>
      <t>大气压</t>
    </r>
    <r>
      <rPr>
        <i/>
        <sz val="12"/>
        <rFont val="Times New Roman"/>
        <charset val="134"/>
      </rPr>
      <t>p</t>
    </r>
    <r>
      <rPr>
        <vertAlign val="subscript"/>
        <sz val="12"/>
        <rFont val="Times New Roman"/>
        <charset val="134"/>
      </rPr>
      <t>0</t>
    </r>
  </si>
  <si>
    <t>hPa</t>
  </si>
  <si>
    <t>Pa</t>
  </si>
  <si>
    <r>
      <rPr>
        <i/>
        <sz val="12"/>
        <rFont val="Times New Roman"/>
        <charset val="134"/>
      </rPr>
      <t>t</t>
    </r>
    <r>
      <rPr>
        <vertAlign val="subscript"/>
        <sz val="12"/>
        <rFont val="Times New Roman"/>
        <charset val="134"/>
      </rPr>
      <t>5</t>
    </r>
  </si>
  <si>
    <r>
      <rPr>
        <sz val="12"/>
        <rFont val="等线"/>
        <charset val="134"/>
      </rPr>
      <t>重力加速度</t>
    </r>
    <r>
      <rPr>
        <i/>
        <sz val="12"/>
        <rFont val="Times New Roman"/>
        <charset val="134"/>
      </rPr>
      <t>g</t>
    </r>
  </si>
  <si>
    <r>
      <rPr>
        <sz val="12"/>
        <rFont val="Times New Roman"/>
        <charset val="134"/>
      </rPr>
      <t>m/s</t>
    </r>
    <r>
      <rPr>
        <vertAlign val="superscript"/>
        <sz val="12"/>
        <rFont val="Times New Roman"/>
        <charset val="134"/>
      </rPr>
      <t>2</t>
    </r>
  </si>
  <si>
    <t>平均振动周期</t>
  </si>
  <si>
    <r>
      <rPr>
        <sz val="12"/>
        <rFont val="等线"/>
        <charset val="134"/>
      </rPr>
      <t>比热容比</t>
    </r>
    <r>
      <rPr>
        <i/>
        <sz val="12"/>
        <rFont val="Symbol"/>
        <charset val="2"/>
      </rPr>
      <t>g</t>
    </r>
  </si>
  <si>
    <r>
      <rPr>
        <sz val="12"/>
        <rFont val="等线"/>
        <charset val="134"/>
      </rPr>
      <t>比热容比公认值</t>
    </r>
    <r>
      <rPr>
        <i/>
        <sz val="12"/>
        <rFont val="Symbol"/>
        <charset val="2"/>
      </rPr>
      <t>g</t>
    </r>
    <r>
      <rPr>
        <vertAlign val="subscript"/>
        <sz val="12"/>
        <rFont val="等线"/>
        <charset val="134"/>
      </rPr>
      <t>公认</t>
    </r>
  </si>
  <si>
    <t>百分偏差</t>
  </si>
  <si>
    <r>
      <rPr>
        <b/>
        <sz val="20"/>
        <rFont val="等线"/>
        <charset val="134"/>
      </rPr>
      <t>实验</t>
    </r>
    <r>
      <rPr>
        <b/>
        <sz val="20"/>
        <rFont val="Times New Roman"/>
        <charset val="134"/>
      </rPr>
      <t xml:space="preserve">6  </t>
    </r>
    <r>
      <rPr>
        <b/>
        <sz val="20"/>
        <rFont val="等线"/>
        <charset val="134"/>
      </rPr>
      <t>声速的测定</t>
    </r>
  </si>
  <si>
    <r>
      <rPr>
        <sz val="12"/>
        <rFont val="等线"/>
        <charset val="134"/>
      </rPr>
      <t>室温</t>
    </r>
    <r>
      <rPr>
        <i/>
        <sz val="12"/>
        <rFont val="Times New Roman"/>
        <charset val="134"/>
      </rPr>
      <t>t</t>
    </r>
  </si>
  <si>
    <t>°C</t>
  </si>
  <si>
    <r>
      <rPr>
        <sz val="12"/>
        <rFont val="等线"/>
        <charset val="134"/>
      </rPr>
      <t>大气压</t>
    </r>
  </si>
  <si>
    <r>
      <rPr>
        <sz val="12"/>
        <rFont val="等线"/>
        <charset val="134"/>
      </rPr>
      <t>饱和压</t>
    </r>
    <r>
      <rPr>
        <i/>
        <sz val="12"/>
        <rFont val="Times New Roman"/>
        <charset val="134"/>
      </rPr>
      <t>e</t>
    </r>
  </si>
  <si>
    <t>kPa</t>
  </si>
  <si>
    <r>
      <rPr>
        <sz val="12"/>
        <rFont val="等线"/>
        <charset val="134"/>
      </rPr>
      <t>湿度</t>
    </r>
    <r>
      <rPr>
        <i/>
        <sz val="12"/>
        <rFont val="Times New Roman"/>
        <charset val="134"/>
      </rPr>
      <t>H</t>
    </r>
  </si>
  <si>
    <t>%</t>
  </si>
  <si>
    <r>
      <rPr>
        <sz val="12"/>
        <rFont val="等线"/>
        <charset val="134"/>
      </rPr>
      <t>声速理论值</t>
    </r>
    <r>
      <rPr>
        <i/>
        <sz val="12"/>
        <rFont val="Times New Roman"/>
        <charset val="134"/>
      </rPr>
      <t>u</t>
    </r>
  </si>
  <si>
    <t>m/s</t>
  </si>
  <si>
    <r>
      <rPr>
        <sz val="12"/>
        <color indexed="8"/>
        <rFont val="Times New Roman"/>
        <charset val="134"/>
      </rPr>
      <t>Δ</t>
    </r>
    <r>
      <rPr>
        <i/>
        <vertAlign val="subscript"/>
        <sz val="12"/>
        <color indexed="8"/>
        <rFont val="Times New Roman"/>
        <charset val="134"/>
      </rPr>
      <t>u</t>
    </r>
  </si>
  <si>
    <r>
      <rPr>
        <sz val="12"/>
        <color indexed="8"/>
        <rFont val="等线"/>
        <charset val="134"/>
      </rPr>
      <t>频率</t>
    </r>
    <r>
      <rPr>
        <i/>
        <sz val="12"/>
        <color indexed="8"/>
        <rFont val="Times New Roman"/>
        <charset val="134"/>
      </rPr>
      <t>f</t>
    </r>
  </si>
  <si>
    <t>kHz</t>
  </si>
  <si>
    <r>
      <rPr>
        <sz val="12"/>
        <color indexed="8"/>
        <rFont val="Times New Roman"/>
        <charset val="134"/>
      </rPr>
      <t>Δ</t>
    </r>
    <r>
      <rPr>
        <i/>
        <vertAlign val="subscript"/>
        <sz val="12"/>
        <color indexed="8"/>
        <rFont val="Times New Roman"/>
        <charset val="134"/>
      </rPr>
      <t>f</t>
    </r>
  </si>
  <si>
    <r>
      <rPr>
        <sz val="12"/>
        <rFont val="等线"/>
        <charset val="134"/>
      </rPr>
      <t>振幅极值法</t>
    </r>
    <r>
      <rPr>
        <sz val="12"/>
        <rFont val="Times New Roman"/>
        <charset val="134"/>
      </rPr>
      <t>(</t>
    </r>
    <r>
      <rPr>
        <sz val="12"/>
        <rFont val="等线"/>
        <charset val="134"/>
      </rPr>
      <t>必须输入</t>
    </r>
    <r>
      <rPr>
        <sz val="12"/>
        <rFont val="Times New Roman"/>
        <charset val="134"/>
      </rPr>
      <t>20</t>
    </r>
    <r>
      <rPr>
        <sz val="12"/>
        <rFont val="等线"/>
        <charset val="134"/>
      </rPr>
      <t>次测量值）</t>
    </r>
  </si>
  <si>
    <r>
      <rPr>
        <i/>
        <sz val="12"/>
        <color indexed="8"/>
        <rFont val="Times New Roman"/>
        <charset val="134"/>
      </rPr>
      <t>x</t>
    </r>
    <r>
      <rPr>
        <vertAlign val="subscript"/>
        <sz val="12"/>
        <color indexed="8"/>
        <rFont val="Times New Roman"/>
        <charset val="134"/>
      </rPr>
      <t>1</t>
    </r>
  </si>
  <si>
    <r>
      <rPr>
        <i/>
        <sz val="12"/>
        <color indexed="8"/>
        <rFont val="Times New Roman"/>
        <charset val="134"/>
      </rPr>
      <t>x</t>
    </r>
    <r>
      <rPr>
        <vertAlign val="subscript"/>
        <sz val="12"/>
        <color indexed="8"/>
        <rFont val="Times New Roman"/>
        <charset val="134"/>
      </rPr>
      <t>11</t>
    </r>
  </si>
  <si>
    <r>
      <rPr>
        <i/>
        <sz val="12"/>
        <rFont val="Times New Roman"/>
        <charset val="134"/>
      </rPr>
      <t>|x</t>
    </r>
    <r>
      <rPr>
        <vertAlign val="subscript"/>
        <sz val="12"/>
        <rFont val="Times New Roman"/>
        <charset val="134"/>
      </rPr>
      <t>11</t>
    </r>
    <r>
      <rPr>
        <sz val="12"/>
        <rFont val="Times New Roman"/>
        <charset val="134"/>
      </rPr>
      <t>–</t>
    </r>
    <r>
      <rPr>
        <i/>
        <sz val="12"/>
        <rFont val="Times New Roman"/>
        <charset val="134"/>
      </rPr>
      <t>x</t>
    </r>
    <r>
      <rPr>
        <vertAlign val="subscript"/>
        <sz val="12"/>
        <rFont val="Times New Roman"/>
        <charset val="134"/>
      </rPr>
      <t>1</t>
    </r>
    <r>
      <rPr>
        <i/>
        <sz val="12"/>
        <rFont val="Times New Roman"/>
        <charset val="134"/>
      </rPr>
      <t>|</t>
    </r>
  </si>
  <si>
    <r>
      <rPr>
        <i/>
        <sz val="12"/>
        <color indexed="8"/>
        <rFont val="Times New Roman"/>
        <charset val="134"/>
      </rPr>
      <t>x</t>
    </r>
    <r>
      <rPr>
        <vertAlign val="subscript"/>
        <sz val="12"/>
        <color indexed="8"/>
        <rFont val="Times New Roman"/>
        <charset val="134"/>
      </rPr>
      <t>2</t>
    </r>
  </si>
  <si>
    <r>
      <rPr>
        <i/>
        <sz val="12"/>
        <color indexed="8"/>
        <rFont val="Times New Roman"/>
        <charset val="134"/>
      </rPr>
      <t>x</t>
    </r>
    <r>
      <rPr>
        <vertAlign val="subscript"/>
        <sz val="12"/>
        <color indexed="8"/>
        <rFont val="Times New Roman"/>
        <charset val="134"/>
      </rPr>
      <t>12</t>
    </r>
  </si>
  <si>
    <r>
      <rPr>
        <i/>
        <sz val="12"/>
        <rFont val="Times New Roman"/>
        <charset val="134"/>
      </rPr>
      <t>|x</t>
    </r>
    <r>
      <rPr>
        <vertAlign val="subscript"/>
        <sz val="12"/>
        <rFont val="Times New Roman"/>
        <charset val="134"/>
      </rPr>
      <t>12</t>
    </r>
    <r>
      <rPr>
        <sz val="12"/>
        <rFont val="Times New Roman"/>
        <charset val="134"/>
      </rPr>
      <t>–</t>
    </r>
    <r>
      <rPr>
        <i/>
        <sz val="12"/>
        <rFont val="Times New Roman"/>
        <charset val="134"/>
      </rPr>
      <t>x</t>
    </r>
    <r>
      <rPr>
        <vertAlign val="subscript"/>
        <sz val="12"/>
        <rFont val="Times New Roman"/>
        <charset val="134"/>
      </rPr>
      <t>2</t>
    </r>
    <r>
      <rPr>
        <i/>
        <sz val="12"/>
        <rFont val="Times New Roman"/>
        <charset val="134"/>
      </rPr>
      <t>|</t>
    </r>
  </si>
  <si>
    <r>
      <rPr>
        <i/>
        <sz val="12"/>
        <color indexed="8"/>
        <rFont val="Times New Roman"/>
        <charset val="134"/>
      </rPr>
      <t>x</t>
    </r>
    <r>
      <rPr>
        <vertAlign val="subscript"/>
        <sz val="12"/>
        <color indexed="8"/>
        <rFont val="Times New Roman"/>
        <charset val="134"/>
      </rPr>
      <t>3</t>
    </r>
  </si>
  <si>
    <r>
      <rPr>
        <i/>
        <sz val="12"/>
        <color indexed="8"/>
        <rFont val="Times New Roman"/>
        <charset val="134"/>
      </rPr>
      <t>x</t>
    </r>
    <r>
      <rPr>
        <vertAlign val="subscript"/>
        <sz val="12"/>
        <color indexed="8"/>
        <rFont val="Times New Roman"/>
        <charset val="134"/>
      </rPr>
      <t>13</t>
    </r>
  </si>
  <si>
    <r>
      <rPr>
        <i/>
        <sz val="12"/>
        <rFont val="Times New Roman"/>
        <charset val="134"/>
      </rPr>
      <t>|x</t>
    </r>
    <r>
      <rPr>
        <vertAlign val="subscript"/>
        <sz val="12"/>
        <rFont val="Times New Roman"/>
        <charset val="134"/>
      </rPr>
      <t>13</t>
    </r>
    <r>
      <rPr>
        <sz val="12"/>
        <rFont val="Times New Roman"/>
        <charset val="134"/>
      </rPr>
      <t>–</t>
    </r>
    <r>
      <rPr>
        <i/>
        <sz val="12"/>
        <rFont val="Times New Roman"/>
        <charset val="134"/>
      </rPr>
      <t>x</t>
    </r>
    <r>
      <rPr>
        <vertAlign val="subscript"/>
        <sz val="12"/>
        <rFont val="Times New Roman"/>
        <charset val="134"/>
      </rPr>
      <t>3</t>
    </r>
    <r>
      <rPr>
        <i/>
        <sz val="12"/>
        <rFont val="Times New Roman"/>
        <charset val="134"/>
      </rPr>
      <t>|</t>
    </r>
  </si>
  <si>
    <r>
      <rPr>
        <i/>
        <sz val="12"/>
        <color indexed="8"/>
        <rFont val="Times New Roman"/>
        <charset val="134"/>
      </rPr>
      <t>x</t>
    </r>
    <r>
      <rPr>
        <vertAlign val="subscript"/>
        <sz val="12"/>
        <color indexed="8"/>
        <rFont val="Times New Roman"/>
        <charset val="134"/>
      </rPr>
      <t>4</t>
    </r>
  </si>
  <si>
    <r>
      <rPr>
        <i/>
        <sz val="12"/>
        <color indexed="8"/>
        <rFont val="Times New Roman"/>
        <charset val="134"/>
      </rPr>
      <t>x</t>
    </r>
    <r>
      <rPr>
        <vertAlign val="subscript"/>
        <sz val="12"/>
        <color indexed="8"/>
        <rFont val="Times New Roman"/>
        <charset val="134"/>
      </rPr>
      <t>14</t>
    </r>
  </si>
  <si>
    <r>
      <rPr>
        <i/>
        <sz val="12"/>
        <rFont val="Times New Roman"/>
        <charset val="134"/>
      </rPr>
      <t>|x</t>
    </r>
    <r>
      <rPr>
        <vertAlign val="subscript"/>
        <sz val="12"/>
        <rFont val="Times New Roman"/>
        <charset val="134"/>
      </rPr>
      <t>14</t>
    </r>
    <r>
      <rPr>
        <sz val="12"/>
        <rFont val="Times New Roman"/>
        <charset val="134"/>
      </rPr>
      <t>–</t>
    </r>
    <r>
      <rPr>
        <i/>
        <sz val="12"/>
        <rFont val="Times New Roman"/>
        <charset val="134"/>
      </rPr>
      <t>x</t>
    </r>
    <r>
      <rPr>
        <vertAlign val="subscript"/>
        <sz val="12"/>
        <rFont val="Times New Roman"/>
        <charset val="134"/>
      </rPr>
      <t>4</t>
    </r>
    <r>
      <rPr>
        <i/>
        <sz val="12"/>
        <rFont val="Times New Roman"/>
        <charset val="134"/>
      </rPr>
      <t>|</t>
    </r>
  </si>
  <si>
    <r>
      <rPr>
        <i/>
        <sz val="12"/>
        <color indexed="8"/>
        <rFont val="Times New Roman"/>
        <charset val="134"/>
      </rPr>
      <t>x</t>
    </r>
    <r>
      <rPr>
        <vertAlign val="subscript"/>
        <sz val="12"/>
        <color indexed="8"/>
        <rFont val="Times New Roman"/>
        <charset val="134"/>
      </rPr>
      <t>5</t>
    </r>
  </si>
  <si>
    <r>
      <rPr>
        <i/>
        <sz val="12"/>
        <color indexed="8"/>
        <rFont val="Times New Roman"/>
        <charset val="134"/>
      </rPr>
      <t>x</t>
    </r>
    <r>
      <rPr>
        <vertAlign val="subscript"/>
        <sz val="12"/>
        <color indexed="8"/>
        <rFont val="Times New Roman"/>
        <charset val="134"/>
      </rPr>
      <t>15</t>
    </r>
  </si>
  <si>
    <r>
      <rPr>
        <i/>
        <sz val="12"/>
        <rFont val="Times New Roman"/>
        <charset val="134"/>
      </rPr>
      <t>|x</t>
    </r>
    <r>
      <rPr>
        <vertAlign val="subscript"/>
        <sz val="12"/>
        <rFont val="Times New Roman"/>
        <charset val="134"/>
      </rPr>
      <t>15</t>
    </r>
    <r>
      <rPr>
        <sz val="12"/>
        <rFont val="Times New Roman"/>
        <charset val="134"/>
      </rPr>
      <t>–</t>
    </r>
    <r>
      <rPr>
        <i/>
        <sz val="12"/>
        <rFont val="Times New Roman"/>
        <charset val="134"/>
      </rPr>
      <t>x</t>
    </r>
    <r>
      <rPr>
        <vertAlign val="subscript"/>
        <sz val="12"/>
        <rFont val="Times New Roman"/>
        <charset val="134"/>
      </rPr>
      <t>5</t>
    </r>
    <r>
      <rPr>
        <i/>
        <sz val="12"/>
        <rFont val="Times New Roman"/>
        <charset val="134"/>
      </rPr>
      <t>|</t>
    </r>
  </si>
  <si>
    <r>
      <rPr>
        <i/>
        <sz val="12"/>
        <color indexed="8"/>
        <rFont val="Times New Roman"/>
        <charset val="134"/>
      </rPr>
      <t>x</t>
    </r>
    <r>
      <rPr>
        <vertAlign val="subscript"/>
        <sz val="12"/>
        <color indexed="8"/>
        <rFont val="Times New Roman"/>
        <charset val="134"/>
      </rPr>
      <t>6</t>
    </r>
  </si>
  <si>
    <r>
      <rPr>
        <i/>
        <sz val="12"/>
        <color indexed="8"/>
        <rFont val="Times New Roman"/>
        <charset val="134"/>
      </rPr>
      <t>x</t>
    </r>
    <r>
      <rPr>
        <vertAlign val="subscript"/>
        <sz val="12"/>
        <color indexed="8"/>
        <rFont val="Times New Roman"/>
        <charset val="134"/>
      </rPr>
      <t>16</t>
    </r>
  </si>
  <si>
    <r>
      <rPr>
        <i/>
        <sz val="12"/>
        <rFont val="Times New Roman"/>
        <charset val="134"/>
      </rPr>
      <t>|x</t>
    </r>
    <r>
      <rPr>
        <vertAlign val="subscript"/>
        <sz val="12"/>
        <rFont val="Times New Roman"/>
        <charset val="134"/>
      </rPr>
      <t>16</t>
    </r>
    <r>
      <rPr>
        <sz val="12"/>
        <rFont val="Times New Roman"/>
        <charset val="134"/>
      </rPr>
      <t>–</t>
    </r>
    <r>
      <rPr>
        <i/>
        <sz val="12"/>
        <rFont val="Times New Roman"/>
        <charset val="134"/>
      </rPr>
      <t>x</t>
    </r>
    <r>
      <rPr>
        <vertAlign val="subscript"/>
        <sz val="12"/>
        <rFont val="Times New Roman"/>
        <charset val="134"/>
      </rPr>
      <t>6</t>
    </r>
    <r>
      <rPr>
        <i/>
        <sz val="12"/>
        <rFont val="Times New Roman"/>
        <charset val="134"/>
      </rPr>
      <t>|</t>
    </r>
  </si>
  <si>
    <r>
      <rPr>
        <i/>
        <sz val="12"/>
        <color indexed="8"/>
        <rFont val="Times New Roman"/>
        <charset val="134"/>
      </rPr>
      <t>x</t>
    </r>
    <r>
      <rPr>
        <vertAlign val="subscript"/>
        <sz val="12"/>
        <color indexed="8"/>
        <rFont val="Times New Roman"/>
        <charset val="134"/>
      </rPr>
      <t>7</t>
    </r>
  </si>
  <si>
    <r>
      <rPr>
        <i/>
        <sz val="12"/>
        <color indexed="8"/>
        <rFont val="Times New Roman"/>
        <charset val="134"/>
      </rPr>
      <t>x</t>
    </r>
    <r>
      <rPr>
        <vertAlign val="subscript"/>
        <sz val="12"/>
        <color indexed="8"/>
        <rFont val="Times New Roman"/>
        <charset val="134"/>
      </rPr>
      <t>17</t>
    </r>
  </si>
  <si>
    <r>
      <rPr>
        <i/>
        <sz val="12"/>
        <rFont val="Times New Roman"/>
        <charset val="134"/>
      </rPr>
      <t>|x</t>
    </r>
    <r>
      <rPr>
        <vertAlign val="subscript"/>
        <sz val="12"/>
        <rFont val="Times New Roman"/>
        <charset val="134"/>
      </rPr>
      <t>17</t>
    </r>
    <r>
      <rPr>
        <sz val="12"/>
        <rFont val="Times New Roman"/>
        <charset val="134"/>
      </rPr>
      <t>–</t>
    </r>
    <r>
      <rPr>
        <i/>
        <sz val="12"/>
        <rFont val="Times New Roman"/>
        <charset val="134"/>
      </rPr>
      <t>x</t>
    </r>
    <r>
      <rPr>
        <vertAlign val="subscript"/>
        <sz val="12"/>
        <rFont val="Times New Roman"/>
        <charset val="134"/>
      </rPr>
      <t>7</t>
    </r>
    <r>
      <rPr>
        <i/>
        <sz val="12"/>
        <rFont val="Times New Roman"/>
        <charset val="134"/>
      </rPr>
      <t>|</t>
    </r>
  </si>
  <si>
    <r>
      <rPr>
        <i/>
        <sz val="12"/>
        <color indexed="8"/>
        <rFont val="Times New Roman"/>
        <charset val="134"/>
      </rPr>
      <t>x</t>
    </r>
    <r>
      <rPr>
        <vertAlign val="subscript"/>
        <sz val="12"/>
        <color indexed="8"/>
        <rFont val="Times New Roman"/>
        <charset val="134"/>
      </rPr>
      <t>8</t>
    </r>
  </si>
  <si>
    <r>
      <rPr>
        <i/>
        <sz val="12"/>
        <color indexed="8"/>
        <rFont val="Times New Roman"/>
        <charset val="134"/>
      </rPr>
      <t>x</t>
    </r>
    <r>
      <rPr>
        <vertAlign val="subscript"/>
        <sz val="12"/>
        <color indexed="8"/>
        <rFont val="Times New Roman"/>
        <charset val="134"/>
      </rPr>
      <t>18</t>
    </r>
  </si>
  <si>
    <r>
      <rPr>
        <i/>
        <sz val="12"/>
        <rFont val="Times New Roman"/>
        <charset val="134"/>
      </rPr>
      <t>|x</t>
    </r>
    <r>
      <rPr>
        <vertAlign val="subscript"/>
        <sz val="12"/>
        <rFont val="Times New Roman"/>
        <charset val="134"/>
      </rPr>
      <t>18</t>
    </r>
    <r>
      <rPr>
        <sz val="12"/>
        <rFont val="Times New Roman"/>
        <charset val="134"/>
      </rPr>
      <t>–</t>
    </r>
    <r>
      <rPr>
        <i/>
        <sz val="12"/>
        <rFont val="Times New Roman"/>
        <charset val="134"/>
      </rPr>
      <t>x</t>
    </r>
    <r>
      <rPr>
        <vertAlign val="subscript"/>
        <sz val="12"/>
        <rFont val="Times New Roman"/>
        <charset val="134"/>
      </rPr>
      <t>8</t>
    </r>
    <r>
      <rPr>
        <i/>
        <sz val="12"/>
        <rFont val="Times New Roman"/>
        <charset val="134"/>
      </rPr>
      <t>|</t>
    </r>
  </si>
  <si>
    <r>
      <rPr>
        <i/>
        <sz val="12"/>
        <color indexed="8"/>
        <rFont val="Times New Roman"/>
        <charset val="134"/>
      </rPr>
      <t>x</t>
    </r>
    <r>
      <rPr>
        <vertAlign val="subscript"/>
        <sz val="12"/>
        <color indexed="8"/>
        <rFont val="Times New Roman"/>
        <charset val="134"/>
      </rPr>
      <t>9</t>
    </r>
  </si>
  <si>
    <r>
      <rPr>
        <i/>
        <sz val="12"/>
        <color indexed="8"/>
        <rFont val="Times New Roman"/>
        <charset val="134"/>
      </rPr>
      <t>x</t>
    </r>
    <r>
      <rPr>
        <vertAlign val="subscript"/>
        <sz val="12"/>
        <color indexed="8"/>
        <rFont val="Times New Roman"/>
        <charset val="134"/>
      </rPr>
      <t>19</t>
    </r>
  </si>
  <si>
    <r>
      <rPr>
        <i/>
        <sz val="12"/>
        <rFont val="Times New Roman"/>
        <charset val="134"/>
      </rPr>
      <t>|x</t>
    </r>
    <r>
      <rPr>
        <vertAlign val="subscript"/>
        <sz val="12"/>
        <rFont val="Times New Roman"/>
        <charset val="134"/>
      </rPr>
      <t>19</t>
    </r>
    <r>
      <rPr>
        <sz val="12"/>
        <rFont val="Times New Roman"/>
        <charset val="134"/>
      </rPr>
      <t>–</t>
    </r>
    <r>
      <rPr>
        <i/>
        <sz val="12"/>
        <rFont val="Times New Roman"/>
        <charset val="134"/>
      </rPr>
      <t>x</t>
    </r>
    <r>
      <rPr>
        <vertAlign val="subscript"/>
        <sz val="12"/>
        <rFont val="Times New Roman"/>
        <charset val="134"/>
      </rPr>
      <t>9</t>
    </r>
    <r>
      <rPr>
        <i/>
        <sz val="12"/>
        <rFont val="Times New Roman"/>
        <charset val="134"/>
      </rPr>
      <t>|</t>
    </r>
  </si>
  <si>
    <r>
      <rPr>
        <i/>
        <sz val="12"/>
        <color indexed="8"/>
        <rFont val="Times New Roman"/>
        <charset val="134"/>
      </rPr>
      <t>x</t>
    </r>
    <r>
      <rPr>
        <vertAlign val="subscript"/>
        <sz val="12"/>
        <color indexed="8"/>
        <rFont val="Times New Roman"/>
        <charset val="134"/>
      </rPr>
      <t>10</t>
    </r>
  </si>
  <si>
    <r>
      <rPr>
        <i/>
        <sz val="12"/>
        <color indexed="8"/>
        <rFont val="Times New Roman"/>
        <charset val="134"/>
      </rPr>
      <t>x</t>
    </r>
    <r>
      <rPr>
        <vertAlign val="subscript"/>
        <sz val="12"/>
        <color indexed="8"/>
        <rFont val="Times New Roman"/>
        <charset val="134"/>
      </rPr>
      <t>20</t>
    </r>
  </si>
  <si>
    <r>
      <rPr>
        <i/>
        <sz val="12"/>
        <rFont val="Times New Roman"/>
        <charset val="134"/>
      </rPr>
      <t>|x</t>
    </r>
    <r>
      <rPr>
        <vertAlign val="subscript"/>
        <sz val="12"/>
        <rFont val="Times New Roman"/>
        <charset val="134"/>
      </rPr>
      <t>20</t>
    </r>
    <r>
      <rPr>
        <sz val="12"/>
        <rFont val="Times New Roman"/>
        <charset val="134"/>
      </rPr>
      <t>–</t>
    </r>
    <r>
      <rPr>
        <i/>
        <sz val="12"/>
        <rFont val="Times New Roman"/>
        <charset val="134"/>
      </rPr>
      <t>x</t>
    </r>
    <r>
      <rPr>
        <vertAlign val="subscript"/>
        <sz val="12"/>
        <rFont val="Times New Roman"/>
        <charset val="134"/>
      </rPr>
      <t>10</t>
    </r>
    <r>
      <rPr>
        <i/>
        <sz val="12"/>
        <rFont val="Times New Roman"/>
        <charset val="134"/>
      </rPr>
      <t>|</t>
    </r>
  </si>
  <si>
    <r>
      <rPr>
        <sz val="12"/>
        <color indexed="8"/>
        <rFont val="Times New Roman"/>
        <charset val="134"/>
      </rPr>
      <t>Δ</t>
    </r>
    <r>
      <rPr>
        <i/>
        <sz val="12"/>
        <color indexed="8"/>
        <rFont val="Times New Roman"/>
        <charset val="134"/>
      </rPr>
      <t>x</t>
    </r>
    <r>
      <rPr>
        <sz val="12"/>
        <color indexed="8"/>
        <rFont val="等线"/>
        <charset val="134"/>
      </rPr>
      <t>的平均值</t>
    </r>
  </si>
  <si>
    <r>
      <rPr>
        <sz val="12"/>
        <color indexed="8"/>
        <rFont val="Times New Roman"/>
        <charset val="134"/>
      </rPr>
      <t>Δ</t>
    </r>
    <r>
      <rPr>
        <i/>
        <sz val="12"/>
        <color indexed="8"/>
        <rFont val="Times New Roman"/>
        <charset val="134"/>
      </rPr>
      <t>x</t>
    </r>
    <r>
      <rPr>
        <sz val="12"/>
        <color indexed="8"/>
        <rFont val="等线"/>
        <charset val="134"/>
      </rPr>
      <t>的</t>
    </r>
    <r>
      <rPr>
        <sz val="12"/>
        <color indexed="8"/>
        <rFont val="Times New Roman"/>
        <charset val="134"/>
      </rPr>
      <t>A</t>
    </r>
    <r>
      <rPr>
        <sz val="12"/>
        <color indexed="8"/>
        <rFont val="等线"/>
        <charset val="134"/>
      </rPr>
      <t>类</t>
    </r>
    <r>
      <rPr>
        <sz val="12"/>
        <color indexed="8"/>
        <rFont val="Times New Roman"/>
        <charset val="134"/>
      </rPr>
      <t>U</t>
    </r>
  </si>
  <si>
    <r>
      <rPr>
        <i/>
        <sz val="12"/>
        <color indexed="8"/>
        <rFont val="Times New Roman"/>
        <charset val="134"/>
      </rPr>
      <t>x</t>
    </r>
    <r>
      <rPr>
        <sz val="12"/>
        <color indexed="8"/>
        <rFont val="等线"/>
        <charset val="134"/>
      </rPr>
      <t>的</t>
    </r>
    <r>
      <rPr>
        <sz val="12"/>
        <color indexed="8"/>
        <rFont val="Times New Roman"/>
        <charset val="134"/>
      </rPr>
      <t>B</t>
    </r>
    <r>
      <rPr>
        <sz val="12"/>
        <color indexed="8"/>
        <rFont val="等线"/>
        <charset val="134"/>
      </rPr>
      <t>类</t>
    </r>
    <r>
      <rPr>
        <sz val="12"/>
        <color indexed="8"/>
        <rFont val="Times New Roman"/>
        <charset val="134"/>
      </rPr>
      <t>U</t>
    </r>
  </si>
  <si>
    <r>
      <rPr>
        <sz val="12"/>
        <color indexed="8"/>
        <rFont val="Times New Roman"/>
        <charset val="134"/>
      </rPr>
      <t>Δ</t>
    </r>
    <r>
      <rPr>
        <i/>
        <sz val="12"/>
        <color indexed="8"/>
        <rFont val="Times New Roman"/>
        <charset val="134"/>
      </rPr>
      <t>x</t>
    </r>
    <r>
      <rPr>
        <sz val="12"/>
        <color indexed="8"/>
        <rFont val="等线"/>
        <charset val="134"/>
      </rPr>
      <t>的</t>
    </r>
    <r>
      <rPr>
        <sz val="12"/>
        <color indexed="8"/>
        <rFont val="Times New Roman"/>
        <charset val="134"/>
      </rPr>
      <t>B</t>
    </r>
    <r>
      <rPr>
        <sz val="12"/>
        <color indexed="8"/>
        <rFont val="等线"/>
        <charset val="134"/>
      </rPr>
      <t>类</t>
    </r>
    <r>
      <rPr>
        <sz val="12"/>
        <color indexed="8"/>
        <rFont val="Times New Roman"/>
        <charset val="134"/>
      </rPr>
      <t>U</t>
    </r>
  </si>
  <si>
    <r>
      <rPr>
        <sz val="12"/>
        <color indexed="8"/>
        <rFont val="Times New Roman"/>
        <charset val="134"/>
      </rPr>
      <t>Δ</t>
    </r>
    <r>
      <rPr>
        <i/>
        <sz val="12"/>
        <color indexed="8"/>
        <rFont val="Times New Roman"/>
        <charset val="134"/>
      </rPr>
      <t>x</t>
    </r>
    <r>
      <rPr>
        <sz val="12"/>
        <color indexed="8"/>
        <rFont val="等线"/>
        <charset val="134"/>
      </rPr>
      <t>的</t>
    </r>
    <r>
      <rPr>
        <sz val="12"/>
        <color indexed="8"/>
        <rFont val="Times New Roman"/>
        <charset val="134"/>
      </rPr>
      <t>U</t>
    </r>
  </si>
  <si>
    <r>
      <rPr>
        <b/>
        <sz val="12"/>
        <rFont val="等线"/>
        <charset val="134"/>
      </rPr>
      <t>平均波长</t>
    </r>
    <r>
      <rPr>
        <b/>
        <i/>
        <sz val="12"/>
        <rFont val="Times New Roman"/>
        <charset val="134"/>
      </rPr>
      <t>λ</t>
    </r>
  </si>
  <si>
    <r>
      <rPr>
        <sz val="12"/>
        <color indexed="8"/>
        <rFont val="Times New Roman"/>
        <charset val="134"/>
      </rPr>
      <t>Δ</t>
    </r>
    <r>
      <rPr>
        <i/>
        <vertAlign val="subscript"/>
        <sz val="12"/>
        <color indexed="8"/>
        <rFont val="Times New Roman"/>
        <charset val="134"/>
      </rPr>
      <t>λ</t>
    </r>
  </si>
  <si>
    <r>
      <rPr>
        <b/>
        <sz val="12"/>
        <rFont val="等线"/>
        <charset val="134"/>
      </rPr>
      <t>声速测量值</t>
    </r>
    <r>
      <rPr>
        <b/>
        <i/>
        <sz val="12"/>
        <rFont val="Times New Roman"/>
        <charset val="134"/>
      </rPr>
      <t>u</t>
    </r>
    <r>
      <rPr>
        <b/>
        <vertAlign val="subscript"/>
        <sz val="12"/>
        <rFont val="Times New Roman"/>
        <charset val="134"/>
      </rPr>
      <t>1</t>
    </r>
  </si>
  <si>
    <r>
      <rPr>
        <sz val="12"/>
        <color indexed="8"/>
        <rFont val="Times New Roman"/>
        <charset val="134"/>
      </rPr>
      <t>Δ</t>
    </r>
    <r>
      <rPr>
        <i/>
        <vertAlign val="subscript"/>
        <sz val="12"/>
        <color indexed="8"/>
        <rFont val="Times New Roman"/>
        <charset val="134"/>
      </rPr>
      <t>u</t>
    </r>
    <r>
      <rPr>
        <vertAlign val="subscript"/>
        <sz val="12"/>
        <color indexed="8"/>
        <rFont val="Times New Roman"/>
        <charset val="134"/>
      </rPr>
      <t>1</t>
    </r>
  </si>
  <si>
    <t>与理论值偏差</t>
  </si>
  <si>
    <r>
      <rPr>
        <sz val="12"/>
        <rFont val="等线"/>
        <charset val="134"/>
      </rPr>
      <t>相位比较法</t>
    </r>
    <r>
      <rPr>
        <sz val="12"/>
        <rFont val="Times New Roman"/>
        <charset val="134"/>
      </rPr>
      <t>(</t>
    </r>
    <r>
      <rPr>
        <sz val="12"/>
        <rFont val="等线"/>
        <charset val="134"/>
      </rPr>
      <t>必须输入</t>
    </r>
    <r>
      <rPr>
        <sz val="12"/>
        <rFont val="Times New Roman"/>
        <charset val="134"/>
      </rPr>
      <t>20</t>
    </r>
    <r>
      <rPr>
        <sz val="12"/>
        <rFont val="等线"/>
        <charset val="134"/>
      </rPr>
      <t>次测量值）</t>
    </r>
  </si>
  <si>
    <r>
      <rPr>
        <b/>
        <sz val="20"/>
        <rFont val="等线"/>
        <charset val="134"/>
      </rPr>
      <t>实验</t>
    </r>
    <r>
      <rPr>
        <b/>
        <sz val="20"/>
        <rFont val="Times New Roman"/>
        <charset val="134"/>
      </rPr>
      <t xml:space="preserve">7  </t>
    </r>
    <r>
      <rPr>
        <b/>
        <sz val="20"/>
        <rFont val="等线"/>
        <charset val="134"/>
      </rPr>
      <t>弗兰克</t>
    </r>
    <r>
      <rPr>
        <b/>
        <sz val="20"/>
        <rFont val="Times New Roman"/>
        <charset val="134"/>
      </rPr>
      <t>-</t>
    </r>
    <r>
      <rPr>
        <b/>
        <sz val="20"/>
        <rFont val="等线"/>
        <charset val="134"/>
      </rPr>
      <t>赫兹实验</t>
    </r>
  </si>
  <si>
    <r>
      <rPr>
        <sz val="12"/>
        <rFont val="等线"/>
        <charset val="134"/>
      </rPr>
      <t>电流量程</t>
    </r>
  </si>
  <si>
    <r>
      <rPr>
        <sz val="12"/>
        <rFont val="Times New Roman"/>
        <charset val="134"/>
      </rPr>
      <t>1</t>
    </r>
    <r>
      <rPr>
        <sz val="12"/>
        <rFont val="Symbol"/>
        <charset val="2"/>
      </rPr>
      <t>m</t>
    </r>
    <r>
      <rPr>
        <sz val="12"/>
        <rFont val="Times New Roman"/>
        <charset val="134"/>
      </rPr>
      <t>A</t>
    </r>
  </si>
  <si>
    <r>
      <rPr>
        <sz val="12"/>
        <rFont val="等线"/>
        <charset val="134"/>
      </rPr>
      <t>灯丝电压</t>
    </r>
    <r>
      <rPr>
        <i/>
        <sz val="12"/>
        <rFont val="Times New Roman"/>
        <charset val="134"/>
      </rPr>
      <t>V</t>
    </r>
    <r>
      <rPr>
        <vertAlign val="subscript"/>
        <sz val="12"/>
        <rFont val="Times New Roman"/>
        <charset val="134"/>
      </rPr>
      <t>F</t>
    </r>
  </si>
  <si>
    <t>2.4V</t>
  </si>
  <si>
    <r>
      <rPr>
        <sz val="12"/>
        <rFont val="等线"/>
        <charset val="134"/>
      </rPr>
      <t>第一栅压</t>
    </r>
    <r>
      <rPr>
        <i/>
        <sz val="12"/>
        <rFont val="Times New Roman"/>
        <charset val="134"/>
      </rPr>
      <t>V</t>
    </r>
    <r>
      <rPr>
        <vertAlign val="subscript"/>
        <sz val="12"/>
        <rFont val="Times New Roman"/>
        <charset val="134"/>
      </rPr>
      <t>G1K</t>
    </r>
  </si>
  <si>
    <t>1.6V</t>
  </si>
  <si>
    <r>
      <rPr>
        <sz val="12"/>
        <rFont val="等线"/>
        <charset val="134"/>
      </rPr>
      <t>第二栅压</t>
    </r>
    <r>
      <rPr>
        <i/>
        <sz val="12"/>
        <rFont val="Times New Roman"/>
        <charset val="134"/>
      </rPr>
      <t>V</t>
    </r>
    <r>
      <rPr>
        <vertAlign val="subscript"/>
        <sz val="12"/>
        <rFont val="Times New Roman"/>
        <charset val="134"/>
      </rPr>
      <t>G2K</t>
    </r>
  </si>
  <si>
    <t>82.0V</t>
  </si>
  <si>
    <r>
      <rPr>
        <sz val="12"/>
        <rFont val="等线"/>
        <charset val="134"/>
      </rPr>
      <t>拒斥电压</t>
    </r>
    <r>
      <rPr>
        <i/>
        <sz val="12"/>
        <rFont val="Times New Roman"/>
        <charset val="134"/>
      </rPr>
      <t>V</t>
    </r>
    <r>
      <rPr>
        <vertAlign val="subscript"/>
        <sz val="12"/>
        <rFont val="Times New Roman"/>
        <charset val="134"/>
      </rPr>
      <t>G2A</t>
    </r>
  </si>
  <si>
    <t>9.0V</t>
  </si>
  <si>
    <r>
      <rPr>
        <i/>
        <sz val="12"/>
        <rFont val="Times New Roman"/>
        <charset val="134"/>
      </rPr>
      <t>V</t>
    </r>
    <r>
      <rPr>
        <vertAlign val="subscript"/>
        <sz val="12"/>
        <rFont val="Times New Roman"/>
        <charset val="134"/>
      </rPr>
      <t>G2K</t>
    </r>
    <r>
      <rPr>
        <sz val="12"/>
        <rFont val="Times New Roman"/>
        <charset val="134"/>
      </rPr>
      <t>/V</t>
    </r>
  </si>
  <si>
    <r>
      <rPr>
        <i/>
        <sz val="12"/>
        <rFont val="Times New Roman"/>
        <charset val="134"/>
      </rPr>
      <t>I</t>
    </r>
    <r>
      <rPr>
        <vertAlign val="subscript"/>
        <sz val="12"/>
        <rFont val="Times New Roman"/>
        <charset val="134"/>
      </rPr>
      <t>A</t>
    </r>
    <r>
      <rPr>
        <sz val="12"/>
        <rFont val="Times New Roman"/>
        <charset val="134"/>
      </rPr>
      <t>/10^-7A</t>
    </r>
  </si>
  <si>
    <r>
      <rPr>
        <b/>
        <i/>
        <sz val="12"/>
        <rFont val="Times New Roman"/>
        <charset val="134"/>
      </rPr>
      <t>I</t>
    </r>
    <r>
      <rPr>
        <b/>
        <vertAlign val="subscript"/>
        <sz val="12"/>
        <rFont val="Times New Roman"/>
        <charset val="134"/>
      </rPr>
      <t>A</t>
    </r>
    <r>
      <rPr>
        <b/>
        <sz val="12"/>
        <rFont val="等线"/>
        <charset val="134"/>
      </rPr>
      <t>每次达到峰值时的</t>
    </r>
    <r>
      <rPr>
        <b/>
        <i/>
        <sz val="12"/>
        <rFont val="Times New Roman"/>
        <charset val="134"/>
      </rPr>
      <t>V</t>
    </r>
    <r>
      <rPr>
        <b/>
        <vertAlign val="subscript"/>
        <sz val="12"/>
        <rFont val="Times New Roman"/>
        <charset val="134"/>
      </rPr>
      <t>G2K</t>
    </r>
    <r>
      <rPr>
        <b/>
        <sz val="12"/>
        <rFont val="等线"/>
        <charset val="134"/>
      </rPr>
      <t>表</t>
    </r>
  </si>
  <si>
    <r>
      <rPr>
        <sz val="12"/>
        <rFont val="等线"/>
        <charset val="134"/>
      </rPr>
      <t>次序</t>
    </r>
    <r>
      <rPr>
        <i/>
        <sz val="12"/>
        <rFont val="Times New Roman"/>
        <charset val="134"/>
      </rPr>
      <t>n</t>
    </r>
  </si>
  <si>
    <r>
      <rPr>
        <i/>
        <sz val="12"/>
        <rFont val="Times New Roman"/>
        <charset val="134"/>
      </rPr>
      <t>V</t>
    </r>
    <r>
      <rPr>
        <vertAlign val="subscript"/>
        <sz val="12"/>
        <rFont val="Times New Roman"/>
        <charset val="134"/>
      </rPr>
      <t>0</t>
    </r>
    <r>
      <rPr>
        <vertAlign val="subscript"/>
        <sz val="12"/>
        <rFont val="等线"/>
        <charset val="134"/>
      </rPr>
      <t>测</t>
    </r>
    <r>
      <rPr>
        <sz val="12"/>
        <rFont val="Times New Roman"/>
        <charset val="134"/>
      </rPr>
      <t>/V</t>
    </r>
  </si>
  <si>
    <r>
      <rPr>
        <i/>
        <sz val="12"/>
        <rFont val="Times New Roman"/>
        <charset val="134"/>
      </rPr>
      <t>V</t>
    </r>
    <r>
      <rPr>
        <vertAlign val="subscript"/>
        <sz val="12"/>
        <rFont val="Times New Roman"/>
        <charset val="134"/>
      </rPr>
      <t>0</t>
    </r>
    <r>
      <rPr>
        <vertAlign val="subscript"/>
        <sz val="12"/>
        <rFont val="等线"/>
        <charset val="134"/>
      </rPr>
      <t>公认</t>
    </r>
    <r>
      <rPr>
        <sz val="12"/>
        <rFont val="Times New Roman"/>
        <charset val="134"/>
      </rPr>
      <t>/V</t>
    </r>
  </si>
  <si>
    <r>
      <rPr>
        <sz val="12"/>
        <rFont val="等线"/>
        <charset val="134"/>
      </rPr>
      <t>百分偏差</t>
    </r>
  </si>
  <si>
    <r>
      <rPr>
        <b/>
        <sz val="20"/>
        <rFont val="等线"/>
        <charset val="134"/>
      </rPr>
      <t>实验</t>
    </r>
    <r>
      <rPr>
        <b/>
        <sz val="20"/>
        <rFont val="Times New Roman"/>
        <charset val="134"/>
      </rPr>
      <t xml:space="preserve">8  </t>
    </r>
    <r>
      <rPr>
        <b/>
        <sz val="20"/>
        <rFont val="等线"/>
        <charset val="134"/>
      </rPr>
      <t>利用牛顿环测量曲率半径</t>
    </r>
  </si>
  <si>
    <r>
      <rPr>
        <sz val="12"/>
        <rFont val="等线"/>
        <charset val="134"/>
      </rPr>
      <t>曲率半径</t>
    </r>
    <r>
      <rPr>
        <i/>
        <sz val="12"/>
        <rFont val="Times New Roman"/>
        <charset val="134"/>
      </rPr>
      <t>R</t>
    </r>
    <r>
      <rPr>
        <sz val="12"/>
        <rFont val="等线"/>
        <charset val="134"/>
      </rPr>
      <t>由相差</t>
    </r>
    <r>
      <rPr>
        <sz val="12"/>
        <rFont val="Times New Roman"/>
        <charset val="134"/>
      </rPr>
      <t>10</t>
    </r>
    <r>
      <rPr>
        <sz val="12"/>
        <rFont val="等线"/>
        <charset val="134"/>
      </rPr>
      <t>级两干涉暗环计算，不同者请自行修改计算公式。</t>
    </r>
  </si>
  <si>
    <r>
      <rPr>
        <i/>
        <sz val="12"/>
        <color indexed="8"/>
        <rFont val="Times New Roman"/>
        <charset val="134"/>
      </rPr>
      <t>A</t>
    </r>
    <r>
      <rPr>
        <vertAlign val="subscript"/>
        <sz val="12"/>
        <color indexed="8"/>
        <rFont val="Times New Roman"/>
        <charset val="134"/>
      </rPr>
      <t>40</t>
    </r>
  </si>
  <si>
    <r>
      <rPr>
        <i/>
        <sz val="12"/>
        <color indexed="8"/>
        <rFont val="Times New Roman"/>
        <charset val="134"/>
      </rPr>
      <t>B</t>
    </r>
    <r>
      <rPr>
        <vertAlign val="subscript"/>
        <sz val="12"/>
        <color indexed="8"/>
        <rFont val="Times New Roman"/>
        <charset val="134"/>
      </rPr>
      <t>40</t>
    </r>
  </si>
  <si>
    <r>
      <rPr>
        <i/>
        <sz val="12"/>
        <color indexed="8"/>
        <rFont val="Times New Roman"/>
        <charset val="134"/>
      </rPr>
      <t>R</t>
    </r>
    <r>
      <rPr>
        <vertAlign val="subscript"/>
        <sz val="12"/>
        <color indexed="8"/>
        <rFont val="Times New Roman"/>
        <charset val="134"/>
      </rPr>
      <t>1</t>
    </r>
    <r>
      <rPr>
        <sz val="12"/>
        <color indexed="8"/>
        <rFont val="Times New Roman"/>
        <charset val="134"/>
      </rPr>
      <t>(</t>
    </r>
    <r>
      <rPr>
        <i/>
        <sz val="12"/>
        <color indexed="8"/>
        <rFont val="Times New Roman"/>
        <charset val="134"/>
      </rPr>
      <t xml:space="preserve"> A</t>
    </r>
    <r>
      <rPr>
        <vertAlign val="subscript"/>
        <sz val="12"/>
        <color indexed="8"/>
        <rFont val="Times New Roman"/>
        <charset val="134"/>
      </rPr>
      <t>40</t>
    </r>
    <r>
      <rPr>
        <i/>
        <sz val="12"/>
        <color indexed="8"/>
        <rFont val="Times New Roman"/>
        <charset val="134"/>
      </rPr>
      <t>AB</t>
    </r>
    <r>
      <rPr>
        <sz val="12"/>
        <color indexed="8"/>
        <rFont val="Times New Roman"/>
        <charset val="134"/>
      </rPr>
      <t>)</t>
    </r>
  </si>
  <si>
    <r>
      <rPr>
        <i/>
        <sz val="12"/>
        <color indexed="8"/>
        <rFont val="Times New Roman"/>
        <charset val="134"/>
      </rPr>
      <t>A</t>
    </r>
    <r>
      <rPr>
        <vertAlign val="subscript"/>
        <sz val="12"/>
        <color indexed="8"/>
        <rFont val="Times New Roman"/>
        <charset val="134"/>
      </rPr>
      <t>39</t>
    </r>
  </si>
  <si>
    <r>
      <rPr>
        <i/>
        <sz val="12"/>
        <color indexed="8"/>
        <rFont val="Times New Roman"/>
        <charset val="134"/>
      </rPr>
      <t>B</t>
    </r>
    <r>
      <rPr>
        <vertAlign val="subscript"/>
        <sz val="12"/>
        <color indexed="8"/>
        <rFont val="Times New Roman"/>
        <charset val="134"/>
      </rPr>
      <t>39</t>
    </r>
  </si>
  <si>
    <r>
      <rPr>
        <i/>
        <sz val="12"/>
        <color indexed="8"/>
        <rFont val="Times New Roman"/>
        <charset val="134"/>
      </rPr>
      <t>R</t>
    </r>
    <r>
      <rPr>
        <vertAlign val="subscript"/>
        <sz val="12"/>
        <color indexed="8"/>
        <rFont val="Times New Roman"/>
        <charset val="134"/>
      </rPr>
      <t>2</t>
    </r>
    <r>
      <rPr>
        <sz val="12"/>
        <color indexed="8"/>
        <rFont val="Times New Roman"/>
        <charset val="134"/>
      </rPr>
      <t>(</t>
    </r>
    <r>
      <rPr>
        <i/>
        <sz val="12"/>
        <color indexed="8"/>
        <rFont val="Times New Roman"/>
        <charset val="134"/>
      </rPr>
      <t xml:space="preserve"> A</t>
    </r>
    <r>
      <rPr>
        <vertAlign val="subscript"/>
        <sz val="12"/>
        <color indexed="8"/>
        <rFont val="Times New Roman"/>
        <charset val="134"/>
      </rPr>
      <t>39</t>
    </r>
    <r>
      <rPr>
        <i/>
        <sz val="12"/>
        <color indexed="8"/>
        <rFont val="Times New Roman"/>
        <charset val="134"/>
      </rPr>
      <t>AB</t>
    </r>
    <r>
      <rPr>
        <sz val="12"/>
        <color indexed="8"/>
        <rFont val="Times New Roman"/>
        <charset val="134"/>
      </rPr>
      <t>)</t>
    </r>
  </si>
  <si>
    <r>
      <rPr>
        <i/>
        <sz val="12"/>
        <color indexed="8"/>
        <rFont val="Times New Roman"/>
        <charset val="134"/>
      </rPr>
      <t>A</t>
    </r>
    <r>
      <rPr>
        <vertAlign val="subscript"/>
        <sz val="12"/>
        <color indexed="8"/>
        <rFont val="Times New Roman"/>
        <charset val="134"/>
      </rPr>
      <t>38</t>
    </r>
  </si>
  <si>
    <r>
      <rPr>
        <i/>
        <sz val="12"/>
        <color indexed="8"/>
        <rFont val="Times New Roman"/>
        <charset val="134"/>
      </rPr>
      <t>B</t>
    </r>
    <r>
      <rPr>
        <vertAlign val="subscript"/>
        <sz val="12"/>
        <color indexed="8"/>
        <rFont val="Times New Roman"/>
        <charset val="134"/>
      </rPr>
      <t>38</t>
    </r>
  </si>
  <si>
    <r>
      <rPr>
        <i/>
        <sz val="12"/>
        <color indexed="8"/>
        <rFont val="Times New Roman"/>
        <charset val="134"/>
      </rPr>
      <t>R</t>
    </r>
    <r>
      <rPr>
        <vertAlign val="subscript"/>
        <sz val="12"/>
        <color indexed="8"/>
        <rFont val="Times New Roman"/>
        <charset val="134"/>
      </rPr>
      <t>3</t>
    </r>
    <r>
      <rPr>
        <sz val="12"/>
        <color indexed="8"/>
        <rFont val="Times New Roman"/>
        <charset val="134"/>
      </rPr>
      <t>(</t>
    </r>
    <r>
      <rPr>
        <i/>
        <sz val="12"/>
        <color indexed="8"/>
        <rFont val="Times New Roman"/>
        <charset val="134"/>
      </rPr>
      <t xml:space="preserve"> A</t>
    </r>
    <r>
      <rPr>
        <vertAlign val="subscript"/>
        <sz val="12"/>
        <color indexed="8"/>
        <rFont val="Times New Roman"/>
        <charset val="134"/>
      </rPr>
      <t>38</t>
    </r>
    <r>
      <rPr>
        <i/>
        <sz val="12"/>
        <color indexed="8"/>
        <rFont val="Times New Roman"/>
        <charset val="134"/>
      </rPr>
      <t>AB</t>
    </r>
    <r>
      <rPr>
        <sz val="12"/>
        <color indexed="8"/>
        <rFont val="Times New Roman"/>
        <charset val="134"/>
      </rPr>
      <t>)</t>
    </r>
  </si>
  <si>
    <r>
      <rPr>
        <i/>
        <sz val="12"/>
        <color indexed="8"/>
        <rFont val="Times New Roman"/>
        <charset val="134"/>
      </rPr>
      <t>A</t>
    </r>
    <r>
      <rPr>
        <vertAlign val="subscript"/>
        <sz val="12"/>
        <color indexed="8"/>
        <rFont val="Times New Roman"/>
        <charset val="134"/>
      </rPr>
      <t>37</t>
    </r>
  </si>
  <si>
    <r>
      <rPr>
        <i/>
        <sz val="12"/>
        <color indexed="8"/>
        <rFont val="Times New Roman"/>
        <charset val="134"/>
      </rPr>
      <t>B</t>
    </r>
    <r>
      <rPr>
        <vertAlign val="subscript"/>
        <sz val="12"/>
        <color indexed="8"/>
        <rFont val="Times New Roman"/>
        <charset val="134"/>
      </rPr>
      <t>37</t>
    </r>
  </si>
  <si>
    <r>
      <rPr>
        <i/>
        <sz val="12"/>
        <color indexed="8"/>
        <rFont val="Times New Roman"/>
        <charset val="134"/>
      </rPr>
      <t>R</t>
    </r>
    <r>
      <rPr>
        <vertAlign val="subscript"/>
        <sz val="12"/>
        <color indexed="8"/>
        <rFont val="Times New Roman"/>
        <charset val="134"/>
      </rPr>
      <t>4</t>
    </r>
    <r>
      <rPr>
        <sz val="12"/>
        <color indexed="8"/>
        <rFont val="Times New Roman"/>
        <charset val="134"/>
      </rPr>
      <t>(</t>
    </r>
    <r>
      <rPr>
        <i/>
        <sz val="12"/>
        <color indexed="8"/>
        <rFont val="Times New Roman"/>
        <charset val="134"/>
      </rPr>
      <t xml:space="preserve"> A</t>
    </r>
    <r>
      <rPr>
        <vertAlign val="subscript"/>
        <sz val="12"/>
        <color indexed="8"/>
        <rFont val="Times New Roman"/>
        <charset val="134"/>
      </rPr>
      <t>37</t>
    </r>
    <r>
      <rPr>
        <i/>
        <sz val="12"/>
        <color indexed="8"/>
        <rFont val="Times New Roman"/>
        <charset val="134"/>
      </rPr>
      <t>AB</t>
    </r>
    <r>
      <rPr>
        <sz val="12"/>
        <color indexed="8"/>
        <rFont val="Times New Roman"/>
        <charset val="134"/>
      </rPr>
      <t>)</t>
    </r>
  </si>
  <si>
    <r>
      <rPr>
        <i/>
        <sz val="12"/>
        <color indexed="8"/>
        <rFont val="Times New Roman"/>
        <charset val="134"/>
      </rPr>
      <t>A</t>
    </r>
    <r>
      <rPr>
        <vertAlign val="subscript"/>
        <sz val="12"/>
        <color indexed="8"/>
        <rFont val="Times New Roman"/>
        <charset val="134"/>
      </rPr>
      <t>36</t>
    </r>
  </si>
  <si>
    <r>
      <rPr>
        <i/>
        <sz val="12"/>
        <color indexed="8"/>
        <rFont val="Times New Roman"/>
        <charset val="134"/>
      </rPr>
      <t>B</t>
    </r>
    <r>
      <rPr>
        <vertAlign val="subscript"/>
        <sz val="12"/>
        <color indexed="8"/>
        <rFont val="Times New Roman"/>
        <charset val="134"/>
      </rPr>
      <t>36</t>
    </r>
  </si>
  <si>
    <r>
      <rPr>
        <i/>
        <sz val="12"/>
        <color indexed="8"/>
        <rFont val="Times New Roman"/>
        <charset val="134"/>
      </rPr>
      <t>R</t>
    </r>
    <r>
      <rPr>
        <vertAlign val="subscript"/>
        <sz val="12"/>
        <color indexed="8"/>
        <rFont val="Times New Roman"/>
        <charset val="134"/>
      </rPr>
      <t>5</t>
    </r>
    <r>
      <rPr>
        <sz val="12"/>
        <color indexed="8"/>
        <rFont val="Times New Roman"/>
        <charset val="134"/>
      </rPr>
      <t>(</t>
    </r>
    <r>
      <rPr>
        <i/>
        <sz val="12"/>
        <color indexed="8"/>
        <rFont val="Times New Roman"/>
        <charset val="134"/>
      </rPr>
      <t xml:space="preserve"> A</t>
    </r>
    <r>
      <rPr>
        <vertAlign val="subscript"/>
        <sz val="12"/>
        <color indexed="8"/>
        <rFont val="Times New Roman"/>
        <charset val="134"/>
      </rPr>
      <t>36</t>
    </r>
    <r>
      <rPr>
        <i/>
        <sz val="12"/>
        <color indexed="8"/>
        <rFont val="Times New Roman"/>
        <charset val="134"/>
      </rPr>
      <t>AB</t>
    </r>
    <r>
      <rPr>
        <sz val="12"/>
        <color indexed="8"/>
        <rFont val="Times New Roman"/>
        <charset val="134"/>
      </rPr>
      <t>)</t>
    </r>
  </si>
  <si>
    <r>
      <rPr>
        <i/>
        <sz val="12"/>
        <color indexed="8"/>
        <rFont val="Times New Roman"/>
        <charset val="134"/>
      </rPr>
      <t>A</t>
    </r>
    <r>
      <rPr>
        <vertAlign val="subscript"/>
        <sz val="12"/>
        <color indexed="8"/>
        <rFont val="Times New Roman"/>
        <charset val="134"/>
      </rPr>
      <t>30</t>
    </r>
  </si>
  <si>
    <r>
      <rPr>
        <i/>
        <sz val="12"/>
        <color indexed="8"/>
        <rFont val="Times New Roman"/>
        <charset val="134"/>
      </rPr>
      <t>B</t>
    </r>
    <r>
      <rPr>
        <vertAlign val="subscript"/>
        <sz val="12"/>
        <color indexed="8"/>
        <rFont val="Times New Roman"/>
        <charset val="134"/>
      </rPr>
      <t>30</t>
    </r>
  </si>
  <si>
    <r>
      <rPr>
        <i/>
        <sz val="12"/>
        <color indexed="8"/>
        <rFont val="Times New Roman"/>
        <charset val="134"/>
      </rPr>
      <t>R</t>
    </r>
    <r>
      <rPr>
        <vertAlign val="subscript"/>
        <sz val="12"/>
        <color indexed="8"/>
        <rFont val="Times New Roman"/>
        <charset val="134"/>
      </rPr>
      <t>6</t>
    </r>
    <r>
      <rPr>
        <sz val="12"/>
        <color indexed="8"/>
        <rFont val="Times New Roman"/>
        <charset val="134"/>
      </rPr>
      <t>(</t>
    </r>
    <r>
      <rPr>
        <i/>
        <sz val="12"/>
        <color indexed="8"/>
        <rFont val="Times New Roman"/>
        <charset val="134"/>
      </rPr>
      <t xml:space="preserve"> B</t>
    </r>
    <r>
      <rPr>
        <vertAlign val="subscript"/>
        <sz val="12"/>
        <color indexed="8"/>
        <rFont val="Times New Roman"/>
        <charset val="134"/>
      </rPr>
      <t>40</t>
    </r>
    <r>
      <rPr>
        <i/>
        <sz val="12"/>
        <color indexed="8"/>
        <rFont val="Times New Roman"/>
        <charset val="134"/>
      </rPr>
      <t>BA</t>
    </r>
    <r>
      <rPr>
        <sz val="12"/>
        <color indexed="8"/>
        <rFont val="Times New Roman"/>
        <charset val="134"/>
      </rPr>
      <t>)</t>
    </r>
  </si>
  <si>
    <r>
      <rPr>
        <i/>
        <sz val="12"/>
        <color indexed="8"/>
        <rFont val="Times New Roman"/>
        <charset val="134"/>
      </rPr>
      <t>A</t>
    </r>
    <r>
      <rPr>
        <vertAlign val="subscript"/>
        <sz val="12"/>
        <color indexed="8"/>
        <rFont val="Times New Roman"/>
        <charset val="134"/>
      </rPr>
      <t>29</t>
    </r>
  </si>
  <si>
    <r>
      <rPr>
        <i/>
        <sz val="12"/>
        <color indexed="8"/>
        <rFont val="Times New Roman"/>
        <charset val="134"/>
      </rPr>
      <t>B</t>
    </r>
    <r>
      <rPr>
        <vertAlign val="subscript"/>
        <sz val="12"/>
        <color indexed="8"/>
        <rFont val="Times New Roman"/>
        <charset val="134"/>
      </rPr>
      <t>29</t>
    </r>
  </si>
  <si>
    <r>
      <rPr>
        <i/>
        <sz val="12"/>
        <color indexed="8"/>
        <rFont val="Times New Roman"/>
        <charset val="134"/>
      </rPr>
      <t>R</t>
    </r>
    <r>
      <rPr>
        <vertAlign val="subscript"/>
        <sz val="12"/>
        <color indexed="8"/>
        <rFont val="Times New Roman"/>
        <charset val="134"/>
      </rPr>
      <t>7</t>
    </r>
    <r>
      <rPr>
        <sz val="12"/>
        <color indexed="8"/>
        <rFont val="Times New Roman"/>
        <charset val="134"/>
      </rPr>
      <t>(</t>
    </r>
    <r>
      <rPr>
        <i/>
        <sz val="12"/>
        <color indexed="8"/>
        <rFont val="Times New Roman"/>
        <charset val="134"/>
      </rPr>
      <t xml:space="preserve"> B</t>
    </r>
    <r>
      <rPr>
        <vertAlign val="subscript"/>
        <sz val="12"/>
        <color indexed="8"/>
        <rFont val="Times New Roman"/>
        <charset val="134"/>
      </rPr>
      <t>39</t>
    </r>
    <r>
      <rPr>
        <i/>
        <sz val="12"/>
        <color indexed="8"/>
        <rFont val="Times New Roman"/>
        <charset val="134"/>
      </rPr>
      <t>BA</t>
    </r>
    <r>
      <rPr>
        <sz val="12"/>
        <color indexed="8"/>
        <rFont val="Times New Roman"/>
        <charset val="134"/>
      </rPr>
      <t>)</t>
    </r>
  </si>
  <si>
    <r>
      <rPr>
        <i/>
        <sz val="12"/>
        <color indexed="8"/>
        <rFont val="Times New Roman"/>
        <charset val="134"/>
      </rPr>
      <t>A</t>
    </r>
    <r>
      <rPr>
        <vertAlign val="subscript"/>
        <sz val="12"/>
        <color indexed="8"/>
        <rFont val="Times New Roman"/>
        <charset val="134"/>
      </rPr>
      <t>28</t>
    </r>
  </si>
  <si>
    <r>
      <rPr>
        <i/>
        <sz val="12"/>
        <color indexed="8"/>
        <rFont val="Times New Roman"/>
        <charset val="134"/>
      </rPr>
      <t>B</t>
    </r>
    <r>
      <rPr>
        <vertAlign val="subscript"/>
        <sz val="12"/>
        <color indexed="8"/>
        <rFont val="Times New Roman"/>
        <charset val="134"/>
      </rPr>
      <t>28</t>
    </r>
  </si>
  <si>
    <r>
      <rPr>
        <i/>
        <sz val="12"/>
        <color indexed="8"/>
        <rFont val="Times New Roman"/>
        <charset val="134"/>
      </rPr>
      <t>R</t>
    </r>
    <r>
      <rPr>
        <vertAlign val="subscript"/>
        <sz val="12"/>
        <color indexed="8"/>
        <rFont val="Times New Roman"/>
        <charset val="134"/>
      </rPr>
      <t>8</t>
    </r>
    <r>
      <rPr>
        <sz val="12"/>
        <color indexed="8"/>
        <rFont val="Times New Roman"/>
        <charset val="134"/>
      </rPr>
      <t>(</t>
    </r>
    <r>
      <rPr>
        <i/>
        <sz val="12"/>
        <color indexed="8"/>
        <rFont val="Times New Roman"/>
        <charset val="134"/>
      </rPr>
      <t xml:space="preserve"> B</t>
    </r>
    <r>
      <rPr>
        <vertAlign val="subscript"/>
        <sz val="12"/>
        <color indexed="8"/>
        <rFont val="Times New Roman"/>
        <charset val="134"/>
      </rPr>
      <t>38</t>
    </r>
    <r>
      <rPr>
        <i/>
        <sz val="12"/>
        <color indexed="8"/>
        <rFont val="Times New Roman"/>
        <charset val="134"/>
      </rPr>
      <t>BA</t>
    </r>
    <r>
      <rPr>
        <sz val="12"/>
        <color indexed="8"/>
        <rFont val="Times New Roman"/>
        <charset val="134"/>
      </rPr>
      <t>)</t>
    </r>
  </si>
  <si>
    <r>
      <rPr>
        <i/>
        <sz val="12"/>
        <color indexed="8"/>
        <rFont val="Times New Roman"/>
        <charset val="134"/>
      </rPr>
      <t>A</t>
    </r>
    <r>
      <rPr>
        <vertAlign val="subscript"/>
        <sz val="12"/>
        <color indexed="8"/>
        <rFont val="Times New Roman"/>
        <charset val="134"/>
      </rPr>
      <t>27</t>
    </r>
  </si>
  <si>
    <r>
      <rPr>
        <i/>
        <sz val="12"/>
        <color indexed="8"/>
        <rFont val="Times New Roman"/>
        <charset val="134"/>
      </rPr>
      <t>B</t>
    </r>
    <r>
      <rPr>
        <vertAlign val="subscript"/>
        <sz val="12"/>
        <color indexed="8"/>
        <rFont val="Times New Roman"/>
        <charset val="134"/>
      </rPr>
      <t>27</t>
    </r>
  </si>
  <si>
    <r>
      <rPr>
        <i/>
        <sz val="12"/>
        <color indexed="8"/>
        <rFont val="Times New Roman"/>
        <charset val="134"/>
      </rPr>
      <t>R</t>
    </r>
    <r>
      <rPr>
        <vertAlign val="subscript"/>
        <sz val="12"/>
        <color indexed="8"/>
        <rFont val="Times New Roman"/>
        <charset val="134"/>
      </rPr>
      <t>9</t>
    </r>
    <r>
      <rPr>
        <sz val="12"/>
        <color indexed="8"/>
        <rFont val="Times New Roman"/>
        <charset val="134"/>
      </rPr>
      <t>(</t>
    </r>
    <r>
      <rPr>
        <i/>
        <sz val="12"/>
        <color indexed="8"/>
        <rFont val="Times New Roman"/>
        <charset val="134"/>
      </rPr>
      <t xml:space="preserve"> B</t>
    </r>
    <r>
      <rPr>
        <vertAlign val="subscript"/>
        <sz val="12"/>
        <color indexed="8"/>
        <rFont val="Times New Roman"/>
        <charset val="134"/>
      </rPr>
      <t>37</t>
    </r>
    <r>
      <rPr>
        <i/>
        <sz val="12"/>
        <color indexed="8"/>
        <rFont val="Times New Roman"/>
        <charset val="134"/>
      </rPr>
      <t>BA</t>
    </r>
    <r>
      <rPr>
        <sz val="12"/>
        <color indexed="8"/>
        <rFont val="Times New Roman"/>
        <charset val="134"/>
      </rPr>
      <t>)</t>
    </r>
  </si>
  <si>
    <r>
      <rPr>
        <i/>
        <sz val="12"/>
        <color indexed="8"/>
        <rFont val="Times New Roman"/>
        <charset val="134"/>
      </rPr>
      <t>A</t>
    </r>
    <r>
      <rPr>
        <vertAlign val="subscript"/>
        <sz val="12"/>
        <color indexed="8"/>
        <rFont val="Times New Roman"/>
        <charset val="134"/>
      </rPr>
      <t>26</t>
    </r>
  </si>
  <si>
    <r>
      <rPr>
        <i/>
        <sz val="12"/>
        <color indexed="8"/>
        <rFont val="Times New Roman"/>
        <charset val="134"/>
      </rPr>
      <t>B</t>
    </r>
    <r>
      <rPr>
        <vertAlign val="subscript"/>
        <sz val="12"/>
        <color indexed="8"/>
        <rFont val="Times New Roman"/>
        <charset val="134"/>
      </rPr>
      <t>26</t>
    </r>
  </si>
  <si>
    <r>
      <rPr>
        <i/>
        <sz val="12"/>
        <color indexed="8"/>
        <rFont val="Times New Roman"/>
        <charset val="134"/>
      </rPr>
      <t>R</t>
    </r>
    <r>
      <rPr>
        <vertAlign val="subscript"/>
        <sz val="12"/>
        <color indexed="8"/>
        <rFont val="Times New Roman"/>
        <charset val="134"/>
      </rPr>
      <t>10</t>
    </r>
    <r>
      <rPr>
        <sz val="12"/>
        <color indexed="8"/>
        <rFont val="Times New Roman"/>
        <charset val="134"/>
      </rPr>
      <t>(</t>
    </r>
    <r>
      <rPr>
        <i/>
        <sz val="12"/>
        <color indexed="8"/>
        <rFont val="Times New Roman"/>
        <charset val="134"/>
      </rPr>
      <t xml:space="preserve"> B</t>
    </r>
    <r>
      <rPr>
        <vertAlign val="subscript"/>
        <sz val="12"/>
        <color indexed="8"/>
        <rFont val="Times New Roman"/>
        <charset val="134"/>
      </rPr>
      <t>36</t>
    </r>
    <r>
      <rPr>
        <i/>
        <sz val="12"/>
        <color indexed="8"/>
        <rFont val="Times New Roman"/>
        <charset val="134"/>
      </rPr>
      <t>BA</t>
    </r>
    <r>
      <rPr>
        <sz val="12"/>
        <color indexed="8"/>
        <rFont val="Times New Roman"/>
        <charset val="134"/>
      </rPr>
      <t>)</t>
    </r>
  </si>
  <si>
    <r>
      <rPr>
        <sz val="12"/>
        <rFont val="等线"/>
        <charset val="134"/>
      </rPr>
      <t>波长</t>
    </r>
    <r>
      <rPr>
        <i/>
        <sz val="12"/>
        <rFont val="Times New Roman"/>
        <charset val="134"/>
      </rPr>
      <t>λ</t>
    </r>
  </si>
  <si>
    <t>nm</t>
  </si>
  <si>
    <r>
      <rPr>
        <i/>
        <sz val="12"/>
        <color indexed="8"/>
        <rFont val="Times New Roman"/>
        <charset val="134"/>
      </rPr>
      <t>R</t>
    </r>
    <r>
      <rPr>
        <sz val="12"/>
        <color indexed="8"/>
        <rFont val="等线"/>
        <charset val="134"/>
      </rPr>
      <t>的平均值</t>
    </r>
  </si>
  <si>
    <r>
      <rPr>
        <sz val="12"/>
        <color indexed="8"/>
        <rFont val="等线"/>
        <charset val="134"/>
      </rPr>
      <t>展伸</t>
    </r>
    <r>
      <rPr>
        <sz val="12"/>
        <color indexed="8"/>
        <rFont val="Times New Roman"/>
        <charset val="134"/>
      </rPr>
      <t>Δ</t>
    </r>
    <r>
      <rPr>
        <i/>
        <vertAlign val="subscript"/>
        <sz val="12"/>
        <color indexed="8"/>
        <rFont val="Times New Roman"/>
        <charset val="134"/>
      </rPr>
      <t>R</t>
    </r>
  </si>
  <si>
    <r>
      <rPr>
        <sz val="12"/>
        <rFont val="等线"/>
        <charset val="134"/>
      </rPr>
      <t>相对</t>
    </r>
    <r>
      <rPr>
        <sz val="12"/>
        <rFont val="Times New Roman"/>
        <charset val="134"/>
      </rPr>
      <t>U</t>
    </r>
  </si>
  <si>
    <r>
      <rPr>
        <b/>
        <sz val="20"/>
        <rFont val="等线"/>
        <charset val="134"/>
      </rPr>
      <t>实验</t>
    </r>
    <r>
      <rPr>
        <b/>
        <sz val="20"/>
        <rFont val="Times New Roman"/>
        <charset val="134"/>
      </rPr>
      <t xml:space="preserve">9  </t>
    </r>
    <r>
      <rPr>
        <b/>
        <sz val="20"/>
        <rFont val="等线"/>
        <charset val="134"/>
      </rPr>
      <t>用迈克耳逊干涉仪测量光源波长</t>
    </r>
  </si>
  <si>
    <r>
      <rPr>
        <sz val="12"/>
        <color indexed="8"/>
        <rFont val="Times New Roman"/>
        <charset val="134"/>
      </rPr>
      <t>M</t>
    </r>
    <r>
      <rPr>
        <vertAlign val="subscript"/>
        <sz val="12"/>
        <color indexed="8"/>
        <rFont val="Times New Roman"/>
        <charset val="134"/>
      </rPr>
      <t>1</t>
    </r>
    <r>
      <rPr>
        <sz val="12"/>
        <color indexed="8"/>
        <rFont val="等线"/>
        <charset val="134"/>
      </rPr>
      <t>位置读数</t>
    </r>
    <r>
      <rPr>
        <i/>
        <sz val="12"/>
        <color indexed="8"/>
        <rFont val="Times New Roman"/>
        <charset val="134"/>
      </rPr>
      <t>x</t>
    </r>
    <r>
      <rPr>
        <sz val="12"/>
        <color indexed="8"/>
        <rFont val="等线"/>
        <charset val="134"/>
      </rPr>
      <t>（必须依次输入</t>
    </r>
    <r>
      <rPr>
        <sz val="12"/>
        <color indexed="8"/>
        <rFont val="Times New Roman"/>
        <charset val="134"/>
      </rPr>
      <t>10</t>
    </r>
    <r>
      <rPr>
        <sz val="12"/>
        <color indexed="8"/>
        <rFont val="等线"/>
        <charset val="134"/>
      </rPr>
      <t>次测量数据）</t>
    </r>
  </si>
  <si>
    <r>
      <rPr>
        <i/>
        <sz val="12"/>
        <color indexed="8"/>
        <rFont val="Times New Roman"/>
        <charset val="134"/>
      </rPr>
      <t>x</t>
    </r>
    <r>
      <rPr>
        <vertAlign val="subscript"/>
        <sz val="12"/>
        <color indexed="8"/>
        <rFont val="Times New Roman"/>
        <charset val="134"/>
      </rPr>
      <t>0</t>
    </r>
  </si>
  <si>
    <r>
      <rPr>
        <i/>
        <sz val="12"/>
        <color indexed="8"/>
        <rFont val="Times New Roman"/>
        <charset val="134"/>
      </rPr>
      <t>x</t>
    </r>
    <r>
      <rPr>
        <vertAlign val="subscript"/>
        <sz val="12"/>
        <color indexed="8"/>
        <rFont val="Times New Roman"/>
        <charset val="134"/>
      </rPr>
      <t>250</t>
    </r>
  </si>
  <si>
    <r>
      <rPr>
        <sz val="12"/>
        <color indexed="8"/>
        <rFont val="Times New Roman"/>
        <charset val="134"/>
      </rPr>
      <t>Δ</t>
    </r>
    <r>
      <rPr>
        <i/>
        <sz val="12"/>
        <rFont val="Times New Roman"/>
        <charset val="134"/>
      </rPr>
      <t>x</t>
    </r>
    <r>
      <rPr>
        <vertAlign val="subscript"/>
        <sz val="12"/>
        <rFont val="Times New Roman"/>
        <charset val="134"/>
      </rPr>
      <t>1</t>
    </r>
  </si>
  <si>
    <r>
      <rPr>
        <i/>
        <sz val="12"/>
        <color indexed="8"/>
        <rFont val="Times New Roman"/>
        <charset val="134"/>
      </rPr>
      <t>x</t>
    </r>
    <r>
      <rPr>
        <vertAlign val="subscript"/>
        <sz val="12"/>
        <color indexed="8"/>
        <rFont val="Times New Roman"/>
        <charset val="134"/>
      </rPr>
      <t>50</t>
    </r>
  </si>
  <si>
    <r>
      <rPr>
        <i/>
        <sz val="12"/>
        <color indexed="8"/>
        <rFont val="Times New Roman"/>
        <charset val="134"/>
      </rPr>
      <t>x</t>
    </r>
    <r>
      <rPr>
        <vertAlign val="subscript"/>
        <sz val="12"/>
        <color indexed="8"/>
        <rFont val="Times New Roman"/>
        <charset val="134"/>
      </rPr>
      <t>300</t>
    </r>
  </si>
  <si>
    <r>
      <rPr>
        <sz val="12"/>
        <color indexed="8"/>
        <rFont val="Times New Roman"/>
        <charset val="134"/>
      </rPr>
      <t>Δ</t>
    </r>
    <r>
      <rPr>
        <i/>
        <sz val="12"/>
        <rFont val="Times New Roman"/>
        <charset val="134"/>
      </rPr>
      <t>x</t>
    </r>
    <r>
      <rPr>
        <vertAlign val="subscript"/>
        <sz val="12"/>
        <rFont val="Times New Roman"/>
        <charset val="134"/>
      </rPr>
      <t>2</t>
    </r>
  </si>
  <si>
    <r>
      <rPr>
        <i/>
        <sz val="12"/>
        <color indexed="8"/>
        <rFont val="Times New Roman"/>
        <charset val="134"/>
      </rPr>
      <t>x</t>
    </r>
    <r>
      <rPr>
        <vertAlign val="subscript"/>
        <sz val="12"/>
        <color indexed="8"/>
        <rFont val="Times New Roman"/>
        <charset val="134"/>
      </rPr>
      <t>100</t>
    </r>
  </si>
  <si>
    <r>
      <rPr>
        <i/>
        <sz val="12"/>
        <color indexed="8"/>
        <rFont val="Times New Roman"/>
        <charset val="134"/>
      </rPr>
      <t>x</t>
    </r>
    <r>
      <rPr>
        <vertAlign val="subscript"/>
        <sz val="12"/>
        <color indexed="8"/>
        <rFont val="Times New Roman"/>
        <charset val="134"/>
      </rPr>
      <t>350</t>
    </r>
  </si>
  <si>
    <r>
      <rPr>
        <sz val="12"/>
        <color indexed="8"/>
        <rFont val="Times New Roman"/>
        <charset val="134"/>
      </rPr>
      <t>Δ</t>
    </r>
    <r>
      <rPr>
        <i/>
        <sz val="12"/>
        <rFont val="Times New Roman"/>
        <charset val="134"/>
      </rPr>
      <t>x</t>
    </r>
    <r>
      <rPr>
        <vertAlign val="subscript"/>
        <sz val="12"/>
        <rFont val="Times New Roman"/>
        <charset val="134"/>
      </rPr>
      <t>3</t>
    </r>
  </si>
  <si>
    <r>
      <rPr>
        <i/>
        <sz val="12"/>
        <color indexed="8"/>
        <rFont val="Times New Roman"/>
        <charset val="134"/>
      </rPr>
      <t>x</t>
    </r>
    <r>
      <rPr>
        <vertAlign val="subscript"/>
        <sz val="12"/>
        <color indexed="8"/>
        <rFont val="Times New Roman"/>
        <charset val="134"/>
      </rPr>
      <t>150</t>
    </r>
  </si>
  <si>
    <r>
      <rPr>
        <i/>
        <sz val="12"/>
        <color indexed="8"/>
        <rFont val="Times New Roman"/>
        <charset val="134"/>
      </rPr>
      <t>x</t>
    </r>
    <r>
      <rPr>
        <vertAlign val="subscript"/>
        <sz val="12"/>
        <color indexed="8"/>
        <rFont val="Times New Roman"/>
        <charset val="134"/>
      </rPr>
      <t>400</t>
    </r>
  </si>
  <si>
    <r>
      <rPr>
        <sz val="12"/>
        <color indexed="8"/>
        <rFont val="Times New Roman"/>
        <charset val="134"/>
      </rPr>
      <t>Δ</t>
    </r>
    <r>
      <rPr>
        <i/>
        <sz val="12"/>
        <rFont val="Times New Roman"/>
        <charset val="134"/>
      </rPr>
      <t>x</t>
    </r>
    <r>
      <rPr>
        <vertAlign val="subscript"/>
        <sz val="12"/>
        <rFont val="Times New Roman"/>
        <charset val="134"/>
      </rPr>
      <t>4</t>
    </r>
  </si>
  <si>
    <r>
      <rPr>
        <i/>
        <sz val="12"/>
        <color indexed="8"/>
        <rFont val="Times New Roman"/>
        <charset val="134"/>
      </rPr>
      <t>x</t>
    </r>
    <r>
      <rPr>
        <vertAlign val="subscript"/>
        <sz val="12"/>
        <color indexed="8"/>
        <rFont val="Times New Roman"/>
        <charset val="134"/>
      </rPr>
      <t>200</t>
    </r>
  </si>
  <si>
    <r>
      <rPr>
        <i/>
        <sz val="12"/>
        <color indexed="8"/>
        <rFont val="Times New Roman"/>
        <charset val="134"/>
      </rPr>
      <t>x</t>
    </r>
    <r>
      <rPr>
        <vertAlign val="subscript"/>
        <sz val="12"/>
        <color indexed="8"/>
        <rFont val="Times New Roman"/>
        <charset val="134"/>
      </rPr>
      <t>450</t>
    </r>
  </si>
  <si>
    <r>
      <rPr>
        <sz val="12"/>
        <color indexed="8"/>
        <rFont val="Times New Roman"/>
        <charset val="134"/>
      </rPr>
      <t>Δ</t>
    </r>
    <r>
      <rPr>
        <i/>
        <sz val="12"/>
        <rFont val="Times New Roman"/>
        <charset val="134"/>
      </rPr>
      <t>x</t>
    </r>
    <r>
      <rPr>
        <vertAlign val="subscript"/>
        <sz val="12"/>
        <rFont val="Times New Roman"/>
        <charset val="134"/>
      </rPr>
      <t>5</t>
    </r>
  </si>
  <si>
    <r>
      <rPr>
        <i/>
        <sz val="12"/>
        <color indexed="8"/>
        <rFont val="Times New Roman"/>
        <charset val="134"/>
      </rPr>
      <t>x</t>
    </r>
    <r>
      <rPr>
        <sz val="12"/>
        <color indexed="8"/>
        <rFont val="等线"/>
        <charset val="134"/>
      </rPr>
      <t>的</t>
    </r>
    <r>
      <rPr>
        <sz val="12"/>
        <color indexed="8"/>
        <rFont val="Times New Roman"/>
        <charset val="134"/>
      </rPr>
      <t>U</t>
    </r>
  </si>
  <si>
    <r>
      <rPr>
        <sz val="12"/>
        <rFont val="Times New Roman"/>
        <charset val="134"/>
      </rPr>
      <t>Δ</t>
    </r>
    <r>
      <rPr>
        <i/>
        <sz val="12"/>
        <rFont val="Times New Roman"/>
        <charset val="134"/>
      </rPr>
      <t>d</t>
    </r>
    <r>
      <rPr>
        <sz val="12"/>
        <rFont val="Times New Roman"/>
        <charset val="134"/>
      </rPr>
      <t>:Δ</t>
    </r>
    <r>
      <rPr>
        <i/>
        <sz val="12"/>
        <rFont val="Times New Roman"/>
        <charset val="134"/>
      </rPr>
      <t>x</t>
    </r>
  </si>
  <si>
    <r>
      <rPr>
        <i/>
        <sz val="12"/>
        <rFont val="Times New Roman"/>
        <charset val="134"/>
      </rPr>
      <t>λ</t>
    </r>
    <r>
      <rPr>
        <sz val="12"/>
        <rFont val="等线"/>
        <charset val="134"/>
      </rPr>
      <t>的平均值</t>
    </r>
  </si>
  <si>
    <r>
      <rPr>
        <b/>
        <sz val="20"/>
        <rFont val="等线"/>
        <charset val="134"/>
      </rPr>
      <t>实验</t>
    </r>
    <r>
      <rPr>
        <b/>
        <sz val="20"/>
        <rFont val="Times New Roman"/>
        <charset val="134"/>
      </rPr>
      <t xml:space="preserve">10  </t>
    </r>
    <r>
      <rPr>
        <b/>
        <sz val="20"/>
        <rFont val="等线"/>
        <charset val="134"/>
      </rPr>
      <t>偏振光的特性研究</t>
    </r>
  </si>
  <si>
    <t>验证马吕斯定律</t>
  </si>
  <si>
    <t>通过第2个偏振片的最大光强(mA)</t>
  </si>
  <si>
    <r>
      <rPr>
        <sz val="12"/>
        <color rgb="FF000000"/>
        <rFont val="等线"/>
        <charset val="134"/>
      </rPr>
      <t>通过第2个偏振片的光强</t>
    </r>
    <r>
      <rPr>
        <sz val="12"/>
        <color indexed="8"/>
        <rFont val="等线"/>
        <charset val="134"/>
      </rPr>
      <t>(mA)</t>
    </r>
  </si>
  <si>
    <r>
      <rPr>
        <sz val="12"/>
        <color rgb="FF000000"/>
        <rFont val="等线"/>
        <charset val="134"/>
      </rPr>
      <t>通过第2个偏振片的净光强</t>
    </r>
    <r>
      <rPr>
        <sz val="12"/>
        <color indexed="8"/>
        <rFont val="等线"/>
        <charset val="134"/>
      </rPr>
      <t>(mA)</t>
    </r>
  </si>
  <si>
    <r>
      <rPr>
        <sz val="12"/>
        <color rgb="FF000000"/>
        <rFont val="等线"/>
        <charset val="134"/>
      </rPr>
      <t>(净光强</t>
    </r>
    <r>
      <rPr>
        <sz val="12"/>
        <color indexed="8"/>
        <rFont val="等线"/>
        <charset val="134"/>
      </rPr>
      <t>)/(最大净光强)</t>
    </r>
  </si>
  <si>
    <t>两偏振片偏振化方向的夹角</t>
  </si>
  <si>
    <t>夹角余弦的平方</t>
  </si>
  <si>
    <t>最大净光强(mA)</t>
  </si>
  <si>
    <t>环境光的光强(mA)</t>
  </si>
  <si>
    <r>
      <rPr>
        <b/>
        <sz val="11"/>
        <color rgb="FFFF0000"/>
        <rFont val="等线"/>
        <charset val="134"/>
      </rPr>
      <t>上表绿色部分为可编辑区域，请替换为实际测量数据即可</t>
    </r>
  </si>
  <si>
    <t>研究半导体激光器的偏振特性</t>
  </si>
  <si>
    <t>关闭激光器时的环境光强(mA)</t>
  </si>
  <si>
    <t>最大光强(mA)</t>
  </si>
  <si>
    <t>最小光强(mA)</t>
  </si>
  <si>
    <t>净最大光强(mA)</t>
  </si>
  <si>
    <t>净最小光强(mA)</t>
  </si>
  <si>
    <t>偏振度</t>
  </si>
  <si>
    <t>平均偏振度</t>
  </si>
  <si>
    <r>
      <rPr>
        <b/>
        <sz val="20"/>
        <rFont val="等线"/>
        <charset val="134"/>
      </rPr>
      <t>实验</t>
    </r>
    <r>
      <rPr>
        <b/>
        <sz val="20"/>
        <rFont val="Times New Roman"/>
        <charset val="134"/>
      </rPr>
      <t xml:space="preserve">12  </t>
    </r>
    <r>
      <rPr>
        <b/>
        <sz val="20"/>
        <rFont val="等线"/>
        <charset val="134"/>
      </rPr>
      <t>用分光计测量介质折射率</t>
    </r>
  </si>
  <si>
    <r>
      <rPr>
        <sz val="12"/>
        <rFont val="等线"/>
        <charset val="134"/>
      </rPr>
      <t>第一组</t>
    </r>
  </si>
  <si>
    <r>
      <rPr>
        <sz val="12"/>
        <color indexed="8"/>
        <rFont val="等线"/>
        <charset val="134"/>
      </rPr>
      <t>偏</t>
    </r>
    <r>
      <rPr>
        <sz val="12"/>
        <color indexed="8"/>
        <rFont val="Times New Roman"/>
        <charset val="134"/>
      </rPr>
      <t xml:space="preserve"> </t>
    </r>
    <r>
      <rPr>
        <sz val="12"/>
        <color indexed="8"/>
        <rFont val="等线"/>
        <charset val="134"/>
      </rPr>
      <t>游标</t>
    </r>
    <r>
      <rPr>
        <sz val="12"/>
        <color indexed="8"/>
        <rFont val="Times New Roman"/>
        <charset val="134"/>
      </rPr>
      <t>1</t>
    </r>
  </si>
  <si>
    <r>
      <rPr>
        <sz val="12"/>
        <rFont val="等线"/>
        <charset val="134"/>
      </rPr>
      <t>度</t>
    </r>
  </si>
  <si>
    <r>
      <rPr>
        <sz val="12"/>
        <color indexed="8"/>
        <rFont val="等线"/>
        <charset val="134"/>
      </rPr>
      <t>偏</t>
    </r>
    <r>
      <rPr>
        <sz val="12"/>
        <color indexed="8"/>
        <rFont val="Times New Roman"/>
        <charset val="134"/>
      </rPr>
      <t xml:space="preserve"> </t>
    </r>
    <r>
      <rPr>
        <sz val="12"/>
        <color indexed="8"/>
        <rFont val="等线"/>
        <charset val="134"/>
      </rPr>
      <t>游标</t>
    </r>
    <r>
      <rPr>
        <sz val="12"/>
        <color indexed="8"/>
        <rFont val="Times New Roman"/>
        <charset val="134"/>
      </rPr>
      <t>2</t>
    </r>
  </si>
  <si>
    <r>
      <rPr>
        <i/>
        <sz val="12"/>
        <color indexed="8"/>
        <rFont val="Times New Roman"/>
        <charset val="134"/>
      </rPr>
      <t>δ</t>
    </r>
    <r>
      <rPr>
        <vertAlign val="subscript"/>
        <sz val="12"/>
        <color indexed="8"/>
        <rFont val="Times New Roman"/>
        <charset val="134"/>
      </rPr>
      <t>m1</t>
    </r>
  </si>
  <si>
    <r>
      <rPr>
        <sz val="12"/>
        <rFont val="等线"/>
        <charset val="134"/>
      </rPr>
      <t>分</t>
    </r>
  </si>
  <si>
    <r>
      <rPr>
        <sz val="12"/>
        <color indexed="8"/>
        <rFont val="等线"/>
        <charset val="134"/>
      </rPr>
      <t>直</t>
    </r>
    <r>
      <rPr>
        <sz val="12"/>
        <color indexed="8"/>
        <rFont val="Times New Roman"/>
        <charset val="134"/>
      </rPr>
      <t xml:space="preserve"> </t>
    </r>
    <r>
      <rPr>
        <sz val="12"/>
        <color indexed="8"/>
        <rFont val="等线"/>
        <charset val="134"/>
      </rPr>
      <t>游标</t>
    </r>
    <r>
      <rPr>
        <sz val="12"/>
        <color indexed="8"/>
        <rFont val="Times New Roman"/>
        <charset val="134"/>
      </rPr>
      <t>1</t>
    </r>
  </si>
  <si>
    <r>
      <rPr>
        <sz val="12"/>
        <color indexed="8"/>
        <rFont val="等线"/>
        <charset val="134"/>
      </rPr>
      <t>直</t>
    </r>
    <r>
      <rPr>
        <sz val="12"/>
        <color indexed="8"/>
        <rFont val="Times New Roman"/>
        <charset val="134"/>
      </rPr>
      <t xml:space="preserve"> </t>
    </r>
    <r>
      <rPr>
        <sz val="12"/>
        <color indexed="8"/>
        <rFont val="等线"/>
        <charset val="134"/>
      </rPr>
      <t>游标</t>
    </r>
    <r>
      <rPr>
        <sz val="12"/>
        <color indexed="8"/>
        <rFont val="Times New Roman"/>
        <charset val="134"/>
      </rPr>
      <t>2</t>
    </r>
  </si>
  <si>
    <r>
      <rPr>
        <sz val="12"/>
        <rFont val="等线"/>
        <charset val="134"/>
      </rPr>
      <t>弧度</t>
    </r>
  </si>
  <si>
    <r>
      <rPr>
        <sz val="12"/>
        <rFont val="等线"/>
        <charset val="134"/>
      </rPr>
      <t>第二组</t>
    </r>
  </si>
  <si>
    <r>
      <rPr>
        <i/>
        <sz val="12"/>
        <color indexed="8"/>
        <rFont val="Times New Roman"/>
        <charset val="134"/>
      </rPr>
      <t>δ</t>
    </r>
    <r>
      <rPr>
        <vertAlign val="subscript"/>
        <sz val="12"/>
        <color indexed="8"/>
        <rFont val="Times New Roman"/>
        <charset val="134"/>
      </rPr>
      <t>m2</t>
    </r>
  </si>
  <si>
    <r>
      <rPr>
        <sz val="12"/>
        <rFont val="等线"/>
        <charset val="134"/>
      </rPr>
      <t>第三组</t>
    </r>
  </si>
  <si>
    <r>
      <rPr>
        <i/>
        <sz val="12"/>
        <color indexed="8"/>
        <rFont val="Times New Roman"/>
        <charset val="134"/>
      </rPr>
      <t>δ</t>
    </r>
    <r>
      <rPr>
        <vertAlign val="subscript"/>
        <sz val="12"/>
        <color indexed="8"/>
        <rFont val="Times New Roman"/>
        <charset val="134"/>
      </rPr>
      <t>m3</t>
    </r>
  </si>
  <si>
    <r>
      <rPr>
        <sz val="12"/>
        <rFont val="等线"/>
        <charset val="134"/>
      </rPr>
      <t>第四组</t>
    </r>
  </si>
  <si>
    <r>
      <rPr>
        <i/>
        <sz val="12"/>
        <color indexed="8"/>
        <rFont val="Times New Roman"/>
        <charset val="134"/>
      </rPr>
      <t>δ</t>
    </r>
    <r>
      <rPr>
        <vertAlign val="subscript"/>
        <sz val="12"/>
        <color indexed="8"/>
        <rFont val="Times New Roman"/>
        <charset val="134"/>
      </rPr>
      <t>m4</t>
    </r>
  </si>
  <si>
    <r>
      <rPr>
        <sz val="12"/>
        <rFont val="等线"/>
        <charset val="134"/>
      </rPr>
      <t>以下按四组测量值计算，不同者请自行修改计算公式。</t>
    </r>
  </si>
  <si>
    <r>
      <rPr>
        <i/>
        <sz val="12"/>
        <color indexed="8"/>
        <rFont val="Times New Roman"/>
        <charset val="134"/>
      </rPr>
      <t>δ</t>
    </r>
    <r>
      <rPr>
        <vertAlign val="subscript"/>
        <sz val="12"/>
        <color indexed="8"/>
        <rFont val="Times New Roman"/>
        <charset val="134"/>
      </rPr>
      <t>m</t>
    </r>
    <r>
      <rPr>
        <sz val="12"/>
        <rFont val="等线"/>
        <charset val="134"/>
      </rPr>
      <t>的平均值</t>
    </r>
  </si>
  <si>
    <t>度</t>
  </si>
  <si>
    <t>分</t>
  </si>
  <si>
    <r>
      <rPr>
        <i/>
        <sz val="12"/>
        <color indexed="8"/>
        <rFont val="Times New Roman"/>
        <charset val="134"/>
      </rPr>
      <t>δ</t>
    </r>
    <r>
      <rPr>
        <vertAlign val="subscript"/>
        <sz val="12"/>
        <color indexed="8"/>
        <rFont val="Times New Roman"/>
        <charset val="134"/>
      </rPr>
      <t>m</t>
    </r>
    <r>
      <rPr>
        <sz val="12"/>
        <rFont val="等线"/>
        <charset val="134"/>
      </rPr>
      <t>的</t>
    </r>
    <r>
      <rPr>
        <sz val="12"/>
        <rFont val="Times New Roman"/>
        <charset val="134"/>
      </rPr>
      <t>A</t>
    </r>
    <r>
      <rPr>
        <sz val="12"/>
        <rFont val="等线"/>
        <charset val="134"/>
      </rPr>
      <t>类</t>
    </r>
    <r>
      <rPr>
        <sz val="12"/>
        <rFont val="Times New Roman"/>
        <charset val="134"/>
      </rPr>
      <t>U</t>
    </r>
  </si>
  <si>
    <r>
      <rPr>
        <sz val="12"/>
        <color indexed="8"/>
        <rFont val="Times New Roman"/>
        <charset val="134"/>
      </rPr>
      <t>Δ</t>
    </r>
    <r>
      <rPr>
        <i/>
        <vertAlign val="subscript"/>
        <sz val="12"/>
        <color indexed="8"/>
        <rFont val="Times New Roman"/>
        <charset val="134"/>
      </rPr>
      <t>θ</t>
    </r>
  </si>
  <si>
    <r>
      <rPr>
        <i/>
        <sz val="12"/>
        <color indexed="8"/>
        <rFont val="Times New Roman"/>
        <charset val="134"/>
      </rPr>
      <t>δ</t>
    </r>
    <r>
      <rPr>
        <vertAlign val="subscript"/>
        <sz val="12"/>
        <color indexed="8"/>
        <rFont val="Times New Roman"/>
        <charset val="134"/>
      </rPr>
      <t>m</t>
    </r>
    <r>
      <rPr>
        <sz val="12"/>
        <rFont val="等线"/>
        <charset val="134"/>
      </rPr>
      <t>的</t>
    </r>
    <r>
      <rPr>
        <sz val="12"/>
        <rFont val="Times New Roman"/>
        <charset val="134"/>
      </rPr>
      <t>B</t>
    </r>
    <r>
      <rPr>
        <sz val="12"/>
        <rFont val="等线"/>
        <charset val="134"/>
      </rPr>
      <t>类</t>
    </r>
    <r>
      <rPr>
        <sz val="12"/>
        <rFont val="Times New Roman"/>
        <charset val="134"/>
      </rPr>
      <t>U</t>
    </r>
  </si>
  <si>
    <r>
      <rPr>
        <i/>
        <sz val="12"/>
        <color indexed="8"/>
        <rFont val="Times New Roman"/>
        <charset val="134"/>
      </rPr>
      <t>δ</t>
    </r>
    <r>
      <rPr>
        <vertAlign val="subscript"/>
        <sz val="12"/>
        <color indexed="8"/>
        <rFont val="Times New Roman"/>
        <charset val="134"/>
      </rPr>
      <t>m</t>
    </r>
    <r>
      <rPr>
        <sz val="12"/>
        <rFont val="等线"/>
        <charset val="134"/>
      </rPr>
      <t>的</t>
    </r>
    <r>
      <rPr>
        <sz val="12"/>
        <rFont val="Times New Roman"/>
        <charset val="134"/>
      </rPr>
      <t>U</t>
    </r>
  </si>
  <si>
    <r>
      <rPr>
        <sz val="12"/>
        <rFont val="等线"/>
        <charset val="134"/>
      </rPr>
      <t>顶角</t>
    </r>
    <r>
      <rPr>
        <i/>
        <sz val="12"/>
        <rFont val="Times New Roman"/>
        <charset val="134"/>
      </rPr>
      <t>A</t>
    </r>
  </si>
  <si>
    <r>
      <rPr>
        <i/>
        <sz val="12"/>
        <color indexed="8"/>
        <rFont val="Times New Roman"/>
        <charset val="134"/>
      </rPr>
      <t>n</t>
    </r>
    <r>
      <rPr>
        <sz val="12"/>
        <color indexed="8"/>
        <rFont val="等线"/>
        <charset val="134"/>
      </rPr>
      <t>的平均值</t>
    </r>
  </si>
  <si>
    <r>
      <rPr>
        <sz val="12"/>
        <color indexed="8"/>
        <rFont val="Times New Roman"/>
        <charset val="134"/>
      </rPr>
      <t>Δ</t>
    </r>
    <r>
      <rPr>
        <i/>
        <vertAlign val="subscript"/>
        <sz val="12"/>
        <color indexed="8"/>
        <rFont val="Times New Roman"/>
        <charset val="134"/>
      </rPr>
      <t>n</t>
    </r>
  </si>
  <si>
    <r>
      <rPr>
        <b/>
        <sz val="20"/>
        <rFont val="等线"/>
        <charset val="134"/>
      </rPr>
      <t>实验</t>
    </r>
    <r>
      <rPr>
        <b/>
        <sz val="20"/>
        <rFont val="Times New Roman"/>
        <charset val="134"/>
      </rPr>
      <t xml:space="preserve">13  </t>
    </r>
    <r>
      <rPr>
        <b/>
        <sz val="20"/>
        <rFont val="等线"/>
        <charset val="134"/>
      </rPr>
      <t>用霍尔器件测螺线管轴向磁场</t>
    </r>
  </si>
  <si>
    <t>L</t>
  </si>
  <si>
    <r>
      <rPr>
        <i/>
        <sz val="12"/>
        <color indexed="8"/>
        <rFont val="Times New Roman"/>
        <charset val="134"/>
      </rPr>
      <t>μ</t>
    </r>
    <r>
      <rPr>
        <vertAlign val="subscript"/>
        <sz val="12"/>
        <color indexed="8"/>
        <rFont val="Times New Roman"/>
        <charset val="134"/>
      </rPr>
      <t>0</t>
    </r>
  </si>
  <si>
    <t>H/m</t>
  </si>
  <si>
    <r>
      <rPr>
        <i/>
        <sz val="12"/>
        <rFont val="Times New Roman"/>
        <charset val="134"/>
      </rPr>
      <t>μ</t>
    </r>
    <r>
      <rPr>
        <vertAlign val="subscript"/>
        <sz val="12"/>
        <color indexed="8"/>
        <rFont val="Times New Roman"/>
        <charset val="134"/>
      </rPr>
      <t>0</t>
    </r>
    <r>
      <rPr>
        <i/>
        <sz val="12"/>
        <color indexed="8"/>
        <rFont val="Times New Roman"/>
        <charset val="134"/>
      </rPr>
      <t>n</t>
    </r>
  </si>
  <si>
    <r>
      <rPr>
        <sz val="12"/>
        <rFont val="Times New Roman"/>
        <charset val="134"/>
      </rPr>
      <t>H</t>
    </r>
    <r>
      <rPr>
        <sz val="12"/>
        <rFont val="宋体"/>
        <charset val="134"/>
      </rPr>
      <t>匝</t>
    </r>
    <r>
      <rPr>
        <sz val="12"/>
        <rFont val="Times New Roman"/>
        <charset val="134"/>
      </rPr>
      <t>/m</t>
    </r>
    <r>
      <rPr>
        <vertAlign val="superscript"/>
        <sz val="12"/>
        <rFont val="Times New Roman"/>
        <charset val="134"/>
      </rPr>
      <t>2</t>
    </r>
  </si>
  <si>
    <t>N</t>
  </si>
  <si>
    <t>匝</t>
  </si>
  <si>
    <r>
      <rPr>
        <sz val="12"/>
        <color indexed="8"/>
        <rFont val="Times New Roman"/>
        <charset val="134"/>
      </rPr>
      <t>Δ</t>
    </r>
    <r>
      <rPr>
        <i/>
        <sz val="12"/>
        <color indexed="8"/>
        <rFont val="Times New Roman"/>
        <charset val="134"/>
      </rPr>
      <t>I</t>
    </r>
    <r>
      <rPr>
        <vertAlign val="subscript"/>
        <sz val="12"/>
        <color indexed="8"/>
        <rFont val="Times New Roman"/>
        <charset val="134"/>
      </rPr>
      <t>M</t>
    </r>
  </si>
  <si>
    <t>mA</t>
  </si>
  <si>
    <r>
      <rPr>
        <sz val="12"/>
        <color indexed="8"/>
        <rFont val="Times New Roman"/>
        <charset val="134"/>
      </rPr>
      <t>Δ</t>
    </r>
    <r>
      <rPr>
        <i/>
        <sz val="12"/>
        <color indexed="8"/>
        <rFont val="Times New Roman"/>
        <charset val="134"/>
      </rPr>
      <t>B</t>
    </r>
    <r>
      <rPr>
        <vertAlign val="subscript"/>
        <sz val="12"/>
        <color indexed="8"/>
        <rFont val="Times New Roman"/>
        <charset val="134"/>
      </rPr>
      <t>0</t>
    </r>
  </si>
  <si>
    <t>mT</t>
  </si>
  <si>
    <t>D</t>
  </si>
  <si>
    <r>
      <rPr>
        <sz val="12"/>
        <rFont val="等线"/>
        <charset val="134"/>
      </rPr>
      <t>测量霍尔传感器的灵敏度</t>
    </r>
    <r>
      <rPr>
        <sz val="12"/>
        <rFont val="Times New Roman"/>
        <charset val="134"/>
      </rPr>
      <t xml:space="preserve"> </t>
    </r>
    <r>
      <rPr>
        <sz val="12"/>
        <rFont val="等线"/>
        <charset val="134"/>
      </rPr>
      <t>和工作电流</t>
    </r>
    <r>
      <rPr>
        <sz val="12"/>
        <rFont val="Times New Roman"/>
        <charset val="134"/>
      </rPr>
      <t xml:space="preserve"> </t>
    </r>
    <r>
      <rPr>
        <sz val="12"/>
        <rFont val="等线"/>
        <charset val="134"/>
      </rPr>
      <t>的乘积</t>
    </r>
    <r>
      <rPr>
        <sz val="12"/>
        <rFont val="Times New Roman"/>
        <charset val="134"/>
      </rPr>
      <t>(</t>
    </r>
    <r>
      <rPr>
        <i/>
        <sz val="12"/>
        <rFont val="Times New Roman"/>
        <charset val="134"/>
      </rPr>
      <t>K</t>
    </r>
    <r>
      <rPr>
        <vertAlign val="subscript"/>
        <sz val="12"/>
        <rFont val="Times New Roman"/>
        <charset val="134"/>
      </rPr>
      <t>H</t>
    </r>
    <r>
      <rPr>
        <i/>
        <sz val="12"/>
        <rFont val="Times New Roman"/>
        <charset val="134"/>
      </rPr>
      <t>I</t>
    </r>
    <r>
      <rPr>
        <vertAlign val="subscript"/>
        <sz val="12"/>
        <rFont val="Times New Roman"/>
        <charset val="134"/>
      </rPr>
      <t>S</t>
    </r>
    <r>
      <rPr>
        <sz val="12"/>
        <rFont val="Times New Roman"/>
        <charset val="134"/>
      </rPr>
      <t>)</t>
    </r>
  </si>
  <si>
    <r>
      <rPr>
        <i/>
        <sz val="12"/>
        <rFont val="Times New Roman"/>
        <charset val="134"/>
      </rPr>
      <t>I</t>
    </r>
    <r>
      <rPr>
        <vertAlign val="subscript"/>
        <sz val="10"/>
        <color indexed="8"/>
        <rFont val="Times New Roman"/>
        <charset val="134"/>
      </rPr>
      <t>M</t>
    </r>
    <r>
      <rPr>
        <i/>
        <vertAlign val="subscript"/>
        <sz val="10"/>
        <color indexed="8"/>
        <rFont val="Times New Roman"/>
        <charset val="134"/>
      </rPr>
      <t>i</t>
    </r>
    <r>
      <rPr>
        <sz val="10"/>
        <color indexed="8"/>
        <rFont val="Times New Roman"/>
        <charset val="134"/>
      </rPr>
      <t>/mA</t>
    </r>
  </si>
  <si>
    <r>
      <rPr>
        <i/>
        <sz val="12"/>
        <rFont val="Times New Roman"/>
        <charset val="134"/>
      </rPr>
      <t>V</t>
    </r>
    <r>
      <rPr>
        <vertAlign val="subscript"/>
        <sz val="12"/>
        <rFont val="Times New Roman"/>
        <charset val="134"/>
      </rPr>
      <t>H</t>
    </r>
    <r>
      <rPr>
        <i/>
        <vertAlign val="subscript"/>
        <sz val="12"/>
        <rFont val="Times New Roman"/>
        <charset val="134"/>
      </rPr>
      <t>i</t>
    </r>
    <r>
      <rPr>
        <vertAlign val="superscript"/>
        <sz val="12"/>
        <rFont val="Times New Roman"/>
        <charset val="134"/>
      </rPr>
      <t>+</t>
    </r>
  </si>
  <si>
    <r>
      <rPr>
        <i/>
        <sz val="12"/>
        <rFont val="Times New Roman"/>
        <charset val="134"/>
      </rPr>
      <t>V</t>
    </r>
    <r>
      <rPr>
        <vertAlign val="subscript"/>
        <sz val="12"/>
        <rFont val="Times New Roman"/>
        <charset val="134"/>
      </rPr>
      <t>H</t>
    </r>
    <r>
      <rPr>
        <i/>
        <vertAlign val="subscript"/>
        <sz val="12"/>
        <rFont val="Times New Roman"/>
        <charset val="134"/>
      </rPr>
      <t>i</t>
    </r>
    <r>
      <rPr>
        <vertAlign val="superscript"/>
        <sz val="12"/>
        <rFont val="Times New Roman"/>
        <charset val="134"/>
      </rPr>
      <t>-</t>
    </r>
  </si>
  <si>
    <r>
      <rPr>
        <i/>
        <sz val="12"/>
        <rFont val="Times New Roman"/>
        <charset val="134"/>
      </rPr>
      <t>V</t>
    </r>
    <r>
      <rPr>
        <vertAlign val="subscript"/>
        <sz val="12"/>
        <rFont val="Times New Roman"/>
        <charset val="134"/>
      </rPr>
      <t>H</t>
    </r>
    <r>
      <rPr>
        <i/>
        <vertAlign val="subscript"/>
        <sz val="12"/>
        <rFont val="Times New Roman"/>
        <charset val="134"/>
      </rPr>
      <t>i</t>
    </r>
  </si>
  <si>
    <r>
      <rPr>
        <i/>
        <sz val="12"/>
        <color indexed="8"/>
        <rFont val="Times New Roman"/>
        <charset val="134"/>
      </rPr>
      <t>B</t>
    </r>
    <r>
      <rPr>
        <vertAlign val="subscript"/>
        <sz val="12"/>
        <color indexed="8"/>
        <rFont val="Times New Roman"/>
        <charset val="134"/>
      </rPr>
      <t>0</t>
    </r>
    <r>
      <rPr>
        <sz val="12"/>
        <color indexed="8"/>
        <rFont val="Times New Roman"/>
        <charset val="134"/>
      </rPr>
      <t>/mT</t>
    </r>
  </si>
  <si>
    <t>mV</t>
  </si>
  <si>
    <r>
      <rPr>
        <sz val="12"/>
        <rFont val="Times New Roman"/>
        <charset val="134"/>
      </rPr>
      <t>|</t>
    </r>
    <r>
      <rPr>
        <i/>
        <sz val="12"/>
        <rFont val="Times New Roman"/>
        <charset val="134"/>
      </rPr>
      <t>V</t>
    </r>
    <r>
      <rPr>
        <vertAlign val="subscript"/>
        <sz val="12"/>
        <rFont val="Times New Roman"/>
        <charset val="134"/>
      </rPr>
      <t>H6</t>
    </r>
    <r>
      <rPr>
        <sz val="12"/>
        <rFont val="Times New Roman"/>
        <charset val="134"/>
      </rPr>
      <t>–</t>
    </r>
    <r>
      <rPr>
        <i/>
        <sz val="12"/>
        <rFont val="Times New Roman"/>
        <charset val="134"/>
      </rPr>
      <t>V</t>
    </r>
    <r>
      <rPr>
        <vertAlign val="subscript"/>
        <sz val="12"/>
        <rFont val="Times New Roman"/>
        <charset val="134"/>
      </rPr>
      <t>H1</t>
    </r>
    <r>
      <rPr>
        <sz val="12"/>
        <rFont val="Times New Roman"/>
        <charset val="134"/>
      </rPr>
      <t>|</t>
    </r>
  </si>
  <si>
    <r>
      <rPr>
        <sz val="12"/>
        <rFont val="Times New Roman"/>
        <charset val="134"/>
      </rPr>
      <t>|</t>
    </r>
    <r>
      <rPr>
        <i/>
        <sz val="12"/>
        <rFont val="Times New Roman"/>
        <charset val="134"/>
      </rPr>
      <t>V</t>
    </r>
    <r>
      <rPr>
        <vertAlign val="subscript"/>
        <sz val="12"/>
        <rFont val="Times New Roman"/>
        <charset val="134"/>
      </rPr>
      <t>H7</t>
    </r>
    <r>
      <rPr>
        <sz val="12"/>
        <rFont val="Times New Roman"/>
        <charset val="134"/>
      </rPr>
      <t>–</t>
    </r>
    <r>
      <rPr>
        <i/>
        <sz val="12"/>
        <rFont val="Times New Roman"/>
        <charset val="134"/>
      </rPr>
      <t>V</t>
    </r>
    <r>
      <rPr>
        <vertAlign val="subscript"/>
        <sz val="12"/>
        <rFont val="Times New Roman"/>
        <charset val="134"/>
      </rPr>
      <t>H2</t>
    </r>
    <r>
      <rPr>
        <sz val="12"/>
        <rFont val="Times New Roman"/>
        <charset val="134"/>
      </rPr>
      <t>|</t>
    </r>
  </si>
  <si>
    <r>
      <rPr>
        <sz val="12"/>
        <rFont val="Times New Roman"/>
        <charset val="134"/>
      </rPr>
      <t>|</t>
    </r>
    <r>
      <rPr>
        <i/>
        <sz val="12"/>
        <rFont val="Times New Roman"/>
        <charset val="134"/>
      </rPr>
      <t>V</t>
    </r>
    <r>
      <rPr>
        <vertAlign val="subscript"/>
        <sz val="12"/>
        <rFont val="Times New Roman"/>
        <charset val="134"/>
      </rPr>
      <t>H8</t>
    </r>
    <r>
      <rPr>
        <sz val="12"/>
        <rFont val="Times New Roman"/>
        <charset val="134"/>
      </rPr>
      <t>–</t>
    </r>
    <r>
      <rPr>
        <i/>
        <sz val="12"/>
        <rFont val="Times New Roman"/>
        <charset val="134"/>
      </rPr>
      <t>V</t>
    </r>
    <r>
      <rPr>
        <vertAlign val="subscript"/>
        <sz val="12"/>
        <rFont val="Times New Roman"/>
        <charset val="134"/>
      </rPr>
      <t>H3</t>
    </r>
    <r>
      <rPr>
        <sz val="12"/>
        <rFont val="Times New Roman"/>
        <charset val="134"/>
      </rPr>
      <t>|</t>
    </r>
  </si>
  <si>
    <r>
      <rPr>
        <sz val="12"/>
        <rFont val="Times New Roman"/>
        <charset val="134"/>
      </rPr>
      <t>|</t>
    </r>
    <r>
      <rPr>
        <i/>
        <sz val="12"/>
        <rFont val="Times New Roman"/>
        <charset val="134"/>
      </rPr>
      <t>V</t>
    </r>
    <r>
      <rPr>
        <vertAlign val="subscript"/>
        <sz val="12"/>
        <rFont val="Times New Roman"/>
        <charset val="134"/>
      </rPr>
      <t>H9</t>
    </r>
    <r>
      <rPr>
        <sz val="12"/>
        <rFont val="Times New Roman"/>
        <charset val="134"/>
      </rPr>
      <t>–</t>
    </r>
    <r>
      <rPr>
        <i/>
        <sz val="12"/>
        <rFont val="Times New Roman"/>
        <charset val="134"/>
      </rPr>
      <t>V</t>
    </r>
    <r>
      <rPr>
        <vertAlign val="subscript"/>
        <sz val="12"/>
        <rFont val="Times New Roman"/>
        <charset val="134"/>
      </rPr>
      <t>H4</t>
    </r>
    <r>
      <rPr>
        <sz val="12"/>
        <rFont val="Times New Roman"/>
        <charset val="134"/>
      </rPr>
      <t>|</t>
    </r>
  </si>
  <si>
    <r>
      <rPr>
        <sz val="12"/>
        <color indexed="8"/>
        <rFont val="Times New Roman"/>
        <charset val="134"/>
      </rPr>
      <t>Δ</t>
    </r>
    <r>
      <rPr>
        <i/>
        <sz val="12"/>
        <color indexed="8"/>
        <rFont val="Times New Roman"/>
        <charset val="134"/>
      </rPr>
      <t>V</t>
    </r>
    <r>
      <rPr>
        <vertAlign val="subscript"/>
        <sz val="12"/>
        <color indexed="8"/>
        <rFont val="Times New Roman"/>
        <charset val="134"/>
      </rPr>
      <t>H</t>
    </r>
    <r>
      <rPr>
        <sz val="12"/>
        <rFont val="等线"/>
        <charset val="134"/>
      </rPr>
      <t>平均值</t>
    </r>
  </si>
  <si>
    <r>
      <rPr>
        <sz val="12"/>
        <color indexed="8"/>
        <rFont val="Times New Roman"/>
        <charset val="134"/>
      </rPr>
      <t>Δ</t>
    </r>
    <r>
      <rPr>
        <i/>
        <sz val="12"/>
        <color indexed="8"/>
        <rFont val="Times New Roman"/>
        <charset val="134"/>
      </rPr>
      <t>V</t>
    </r>
    <r>
      <rPr>
        <vertAlign val="subscript"/>
        <sz val="12"/>
        <color indexed="8"/>
        <rFont val="Times New Roman"/>
        <charset val="134"/>
      </rPr>
      <t>H</t>
    </r>
    <r>
      <rPr>
        <sz val="12"/>
        <color indexed="8"/>
        <rFont val="Times New Roman"/>
        <charset val="134"/>
      </rPr>
      <t>/Δ</t>
    </r>
    <r>
      <rPr>
        <i/>
        <sz val="12"/>
        <color indexed="8"/>
        <rFont val="Times New Roman"/>
        <charset val="134"/>
      </rPr>
      <t>B</t>
    </r>
    <r>
      <rPr>
        <vertAlign val="subscript"/>
        <sz val="12"/>
        <color indexed="8"/>
        <rFont val="Times New Roman"/>
        <charset val="134"/>
      </rPr>
      <t>0</t>
    </r>
  </si>
  <si>
    <t>mV/mT</t>
  </si>
  <si>
    <r>
      <rPr>
        <sz val="12"/>
        <rFont val="等线"/>
        <charset val="134"/>
      </rPr>
      <t>斜率</t>
    </r>
    <r>
      <rPr>
        <i/>
        <sz val="12"/>
        <rFont val="Times New Roman"/>
        <charset val="134"/>
      </rPr>
      <t>K</t>
    </r>
    <r>
      <rPr>
        <vertAlign val="subscript"/>
        <sz val="12"/>
        <rFont val="Times New Roman"/>
        <charset val="134"/>
      </rPr>
      <t>H</t>
    </r>
    <r>
      <rPr>
        <i/>
        <sz val="12"/>
        <rFont val="Times New Roman"/>
        <charset val="134"/>
      </rPr>
      <t>I</t>
    </r>
    <r>
      <rPr>
        <vertAlign val="subscript"/>
        <sz val="12"/>
        <rFont val="Times New Roman"/>
        <charset val="134"/>
      </rPr>
      <t>S</t>
    </r>
  </si>
  <si>
    <r>
      <rPr>
        <sz val="12"/>
        <rFont val="等线"/>
        <charset val="134"/>
      </rPr>
      <t>测量螺线管轴向磁场分布</t>
    </r>
  </si>
  <si>
    <r>
      <rPr>
        <i/>
        <sz val="12"/>
        <color indexed="8"/>
        <rFont val="Times New Roman"/>
        <charset val="134"/>
      </rPr>
      <t>I</t>
    </r>
    <r>
      <rPr>
        <vertAlign val="subscript"/>
        <sz val="12"/>
        <color indexed="8"/>
        <rFont val="Times New Roman"/>
        <charset val="134"/>
      </rPr>
      <t xml:space="preserve">M </t>
    </r>
  </si>
  <si>
    <r>
      <rPr>
        <sz val="12"/>
        <color indexed="8"/>
        <rFont val="等线"/>
        <charset val="134"/>
      </rPr>
      <t>刻度</t>
    </r>
    <r>
      <rPr>
        <i/>
        <sz val="12"/>
        <color indexed="8"/>
        <rFont val="Times New Roman"/>
        <charset val="134"/>
      </rPr>
      <t>x</t>
    </r>
    <r>
      <rPr>
        <sz val="12"/>
        <color indexed="8"/>
        <rFont val="Times New Roman"/>
        <charset val="134"/>
      </rPr>
      <t>/cm</t>
    </r>
  </si>
  <si>
    <r>
      <rPr>
        <i/>
        <sz val="12"/>
        <rFont val="Times New Roman"/>
        <charset val="134"/>
      </rPr>
      <t>V</t>
    </r>
    <r>
      <rPr>
        <vertAlign val="subscript"/>
        <sz val="12"/>
        <rFont val="Times New Roman"/>
        <charset val="134"/>
      </rPr>
      <t>H</t>
    </r>
    <r>
      <rPr>
        <vertAlign val="superscript"/>
        <sz val="12"/>
        <rFont val="Times New Roman"/>
        <charset val="134"/>
      </rPr>
      <t>+</t>
    </r>
  </si>
  <si>
    <r>
      <rPr>
        <i/>
        <sz val="12"/>
        <rFont val="Times New Roman"/>
        <charset val="134"/>
      </rPr>
      <t>V</t>
    </r>
    <r>
      <rPr>
        <vertAlign val="subscript"/>
        <sz val="12"/>
        <rFont val="Times New Roman"/>
        <charset val="134"/>
      </rPr>
      <t>H</t>
    </r>
    <r>
      <rPr>
        <vertAlign val="superscript"/>
        <sz val="12"/>
        <rFont val="Symbol"/>
        <charset val="2"/>
      </rPr>
      <t>-</t>
    </r>
  </si>
  <si>
    <r>
      <rPr>
        <i/>
        <sz val="12"/>
        <rFont val="Times New Roman"/>
        <charset val="134"/>
      </rPr>
      <t>V</t>
    </r>
    <r>
      <rPr>
        <vertAlign val="subscript"/>
        <sz val="12"/>
        <rFont val="Times New Roman"/>
        <charset val="134"/>
      </rPr>
      <t>H</t>
    </r>
  </si>
  <si>
    <t>B</t>
  </si>
  <si>
    <r>
      <rPr>
        <b/>
        <sz val="20"/>
        <rFont val="等线"/>
        <charset val="134"/>
      </rPr>
      <t>实验</t>
    </r>
    <r>
      <rPr>
        <b/>
        <sz val="20"/>
        <rFont val="Times New Roman"/>
        <charset val="134"/>
      </rPr>
      <t xml:space="preserve">13  </t>
    </r>
    <r>
      <rPr>
        <b/>
        <sz val="20"/>
        <rFont val="等线"/>
        <charset val="134"/>
      </rPr>
      <t>分压电路</t>
    </r>
  </si>
  <si>
    <r>
      <rPr>
        <i/>
        <sz val="12"/>
        <color indexed="8"/>
        <rFont val="Times New Roman"/>
        <charset val="134"/>
      </rPr>
      <t>R</t>
    </r>
    <r>
      <rPr>
        <vertAlign val="subscript"/>
        <sz val="12"/>
        <color indexed="8"/>
        <rFont val="Times New Roman"/>
        <charset val="134"/>
      </rPr>
      <t>0</t>
    </r>
    <r>
      <rPr>
        <sz val="12"/>
        <color indexed="8"/>
        <rFont val="Times New Roman"/>
        <charset val="134"/>
      </rPr>
      <t>=</t>
    </r>
  </si>
  <si>
    <t>Ω</t>
  </si>
  <si>
    <t>X</t>
  </si>
  <si>
    <r>
      <rPr>
        <i/>
        <sz val="12"/>
        <color indexed="8"/>
        <rFont val="Times New Roman"/>
        <charset val="134"/>
      </rPr>
      <t>R</t>
    </r>
    <r>
      <rPr>
        <vertAlign val="subscript"/>
        <sz val="12"/>
        <color indexed="8"/>
        <rFont val="Times New Roman"/>
        <charset val="134"/>
      </rPr>
      <t>z</t>
    </r>
    <r>
      <rPr>
        <sz val="12"/>
        <color indexed="8"/>
        <rFont val="Times New Roman"/>
        <charset val="134"/>
      </rPr>
      <t>/Ω</t>
    </r>
  </si>
  <si>
    <r>
      <rPr>
        <i/>
        <sz val="12"/>
        <color indexed="8"/>
        <rFont val="Times New Roman"/>
        <charset val="134"/>
      </rPr>
      <t>U</t>
    </r>
    <r>
      <rPr>
        <sz val="12"/>
        <color indexed="8"/>
        <rFont val="Times New Roman"/>
        <charset val="134"/>
      </rPr>
      <t>/V</t>
    </r>
  </si>
  <si>
    <r>
      <rPr>
        <b/>
        <sz val="20"/>
        <rFont val="等线"/>
        <charset val="134"/>
      </rPr>
      <t>实验</t>
    </r>
    <r>
      <rPr>
        <b/>
        <sz val="20"/>
        <rFont val="Times New Roman"/>
        <charset val="134"/>
      </rPr>
      <t>16</t>
    </r>
    <r>
      <rPr>
        <b/>
        <sz val="20"/>
        <rFont val="等线"/>
        <charset val="134"/>
      </rPr>
      <t xml:space="preserve">  数字成像处理技术测光栅常量</t>
    </r>
  </si>
  <si>
    <t>光栅衍射法——测量多级衍射光斑的位置</t>
  </si>
  <si>
    <t>光栅衍射法——只测±1级衍射光斑的间距</t>
  </si>
  <si>
    <t>图片参数</t>
  </si>
  <si>
    <t>k</t>
  </si>
  <si>
    <r>
      <rPr>
        <i/>
        <sz val="12"/>
        <rFont val="Times New Roman"/>
        <charset val="134"/>
      </rPr>
      <t>x</t>
    </r>
    <r>
      <rPr>
        <i/>
        <vertAlign val="subscript"/>
        <sz val="12"/>
        <rFont val="Times New Roman"/>
        <charset val="134"/>
      </rPr>
      <t>k</t>
    </r>
    <r>
      <rPr>
        <sz val="12"/>
        <rFont val="Times New Roman"/>
        <charset val="134"/>
      </rPr>
      <t>/pix</t>
    </r>
  </si>
  <si>
    <r>
      <rPr>
        <i/>
        <sz val="12"/>
        <rFont val="Times New Roman"/>
        <charset val="134"/>
      </rPr>
      <t>R</t>
    </r>
    <r>
      <rPr>
        <i/>
        <vertAlign val="subscript"/>
        <sz val="12"/>
        <rFont val="Times New Roman"/>
        <charset val="134"/>
      </rPr>
      <t>k</t>
    </r>
    <r>
      <rPr>
        <sz val="12"/>
        <rFont val="Times New Roman"/>
        <charset val="134"/>
      </rPr>
      <t>/pix</t>
    </r>
  </si>
  <si>
    <r>
      <rPr>
        <i/>
        <sz val="12"/>
        <rFont val="Times New Roman"/>
        <charset val="134"/>
      </rPr>
      <t>R</t>
    </r>
    <r>
      <rPr>
        <i/>
        <vertAlign val="subscript"/>
        <sz val="12"/>
        <rFont val="Times New Roman"/>
        <charset val="134"/>
      </rPr>
      <t>k</t>
    </r>
    <r>
      <rPr>
        <sz val="12"/>
        <rFont val="Times New Roman"/>
        <charset val="134"/>
      </rPr>
      <t>/mm</t>
    </r>
  </si>
  <si>
    <r>
      <rPr>
        <i/>
        <sz val="12"/>
        <rFont val="Times New Roman"/>
        <charset val="134"/>
      </rPr>
      <t>d</t>
    </r>
    <r>
      <rPr>
        <i/>
        <vertAlign val="subscript"/>
        <sz val="12"/>
        <rFont val="Times New Roman"/>
        <charset val="134"/>
      </rPr>
      <t>k</t>
    </r>
    <r>
      <rPr>
        <sz val="12"/>
        <rFont val="Times New Roman"/>
        <charset val="134"/>
      </rPr>
      <t>/mm</t>
    </r>
  </si>
  <si>
    <r>
      <rPr>
        <i/>
        <sz val="12"/>
        <rFont val="Times New Roman"/>
        <charset val="134"/>
      </rPr>
      <t>n</t>
    </r>
    <r>
      <rPr>
        <i/>
        <vertAlign val="subscript"/>
        <sz val="12"/>
        <rFont val="Times New Roman"/>
        <charset val="134"/>
      </rPr>
      <t>k*</t>
    </r>
    <r>
      <rPr>
        <sz val="12"/>
        <rFont val="Times New Roman"/>
        <charset val="134"/>
      </rPr>
      <t>mm</t>
    </r>
  </si>
  <si>
    <r>
      <rPr>
        <sz val="12"/>
        <rFont val="Symbol"/>
        <charset val="2"/>
      </rPr>
      <t>`</t>
    </r>
    <r>
      <rPr>
        <i/>
        <sz val="12"/>
        <rFont val="Times New Roman"/>
        <charset val="134"/>
      </rPr>
      <t>n</t>
    </r>
    <r>
      <rPr>
        <i/>
        <vertAlign val="subscript"/>
        <sz val="12"/>
        <rFont val="Times New Roman"/>
        <charset val="134"/>
      </rPr>
      <t>*</t>
    </r>
    <r>
      <rPr>
        <sz val="12"/>
        <rFont val="Times New Roman"/>
        <charset val="134"/>
      </rPr>
      <t>mm</t>
    </r>
  </si>
  <si>
    <t>文件名：</t>
  </si>
  <si>
    <r>
      <rPr>
        <sz val="12"/>
        <rFont val="等线"/>
        <charset val="134"/>
      </rPr>
      <t>光栅到光屏之间的距离</t>
    </r>
    <r>
      <rPr>
        <i/>
        <sz val="12"/>
        <rFont val="Times New Roman"/>
        <charset val="134"/>
      </rPr>
      <t>H</t>
    </r>
  </si>
  <si>
    <t>光栅位置</t>
  </si>
  <si>
    <t>光屏位置</t>
  </si>
  <si>
    <t>H</t>
  </si>
  <si>
    <t>1cm=</t>
  </si>
  <si>
    <t>pix</t>
  </si>
  <si>
    <t>读数误差</t>
  </si>
  <si>
    <r>
      <rPr>
        <i/>
        <sz val="12"/>
        <color indexed="8"/>
        <rFont val="Times New Roman"/>
        <charset val="134"/>
      </rPr>
      <t>H</t>
    </r>
    <r>
      <rPr>
        <sz val="12"/>
        <color indexed="8"/>
        <rFont val="等线"/>
        <charset val="134"/>
      </rPr>
      <t>的不确定度</t>
    </r>
  </si>
  <si>
    <r>
      <rPr>
        <i/>
        <sz val="12"/>
        <rFont val="Times New Roman"/>
        <charset val="134"/>
      </rPr>
      <t>H</t>
    </r>
    <r>
      <rPr>
        <sz val="12"/>
        <rFont val="Times New Roman"/>
        <charset val="134"/>
      </rPr>
      <t>=</t>
    </r>
  </si>
  <si>
    <r>
      <rPr>
        <sz val="12"/>
        <rFont val="等线"/>
        <charset val="134"/>
      </rPr>
      <t>±1级衍射光斑的间距</t>
    </r>
    <r>
      <rPr>
        <i/>
        <sz val="12"/>
        <rFont val="Times New Roman"/>
        <charset val="134"/>
      </rPr>
      <t>D</t>
    </r>
  </si>
  <si>
    <t>测量次序</t>
  </si>
  <si>
    <r>
      <rPr>
        <i/>
        <sz val="12"/>
        <color indexed="8"/>
        <rFont val="Times New Roman"/>
        <charset val="134"/>
      </rPr>
      <t>L</t>
    </r>
    <r>
      <rPr>
        <vertAlign val="subscript"/>
        <sz val="12"/>
        <color indexed="8"/>
        <rFont val="Times New Roman"/>
        <charset val="134"/>
      </rPr>
      <t>1</t>
    </r>
    <r>
      <rPr>
        <sz val="12"/>
        <color indexed="8"/>
        <rFont val="Times New Roman"/>
        <charset val="134"/>
      </rPr>
      <t>/px</t>
    </r>
  </si>
  <si>
    <r>
      <rPr>
        <i/>
        <sz val="12"/>
        <color indexed="8"/>
        <rFont val="Times New Roman"/>
        <charset val="134"/>
      </rPr>
      <t>L</t>
    </r>
    <r>
      <rPr>
        <vertAlign val="subscript"/>
        <sz val="12"/>
        <color indexed="8"/>
        <rFont val="Times New Roman"/>
        <charset val="134"/>
      </rPr>
      <t>2</t>
    </r>
    <r>
      <rPr>
        <sz val="12"/>
        <color indexed="8"/>
        <rFont val="Times New Roman"/>
        <charset val="134"/>
      </rPr>
      <t>/px</t>
    </r>
  </si>
  <si>
    <t>1cm/mm</t>
  </si>
  <si>
    <r>
      <rPr>
        <i/>
        <sz val="12"/>
        <color indexed="8"/>
        <rFont val="Times New Roman"/>
        <charset val="134"/>
      </rPr>
      <t>D</t>
    </r>
    <r>
      <rPr>
        <sz val="12"/>
        <color indexed="8"/>
        <rFont val="Times New Roman"/>
        <charset val="134"/>
      </rPr>
      <t>/mm</t>
    </r>
  </si>
  <si>
    <r>
      <rPr>
        <i/>
        <sz val="12"/>
        <rFont val="Times New Roman"/>
        <charset val="134"/>
      </rPr>
      <t>D</t>
    </r>
    <r>
      <rPr>
        <sz val="12"/>
        <rFont val="等线"/>
        <charset val="134"/>
      </rPr>
      <t>的平均值</t>
    </r>
  </si>
  <si>
    <r>
      <rPr>
        <i/>
        <sz val="12"/>
        <rFont val="Times New Roman"/>
        <charset val="134"/>
      </rPr>
      <t>D</t>
    </r>
    <r>
      <rPr>
        <sz val="12"/>
        <rFont val="等线"/>
        <charset val="134"/>
      </rPr>
      <t>的</t>
    </r>
    <r>
      <rPr>
        <sz val="12"/>
        <rFont val="Times New Roman"/>
        <charset val="134"/>
      </rPr>
      <t>A</t>
    </r>
    <r>
      <rPr>
        <sz val="12"/>
        <rFont val="等线"/>
        <charset val="134"/>
      </rPr>
      <t>类</t>
    </r>
    <r>
      <rPr>
        <sz val="12"/>
        <rFont val="Times New Roman"/>
        <charset val="134"/>
      </rPr>
      <t>U</t>
    </r>
  </si>
  <si>
    <t>波长=</t>
  </si>
  <si>
    <r>
      <rPr>
        <i/>
        <sz val="12"/>
        <rFont val="Times New Roman"/>
        <charset val="134"/>
      </rPr>
      <t>D</t>
    </r>
    <r>
      <rPr>
        <sz val="12"/>
        <rFont val="等线"/>
        <charset val="134"/>
      </rPr>
      <t>的</t>
    </r>
    <r>
      <rPr>
        <sz val="12"/>
        <rFont val="Times New Roman"/>
        <charset val="134"/>
      </rPr>
      <t>B</t>
    </r>
    <r>
      <rPr>
        <sz val="12"/>
        <rFont val="等线"/>
        <charset val="134"/>
      </rPr>
      <t>类</t>
    </r>
    <r>
      <rPr>
        <sz val="12"/>
        <rFont val="Times New Roman"/>
        <charset val="134"/>
      </rPr>
      <t>U</t>
    </r>
  </si>
  <si>
    <r>
      <rPr>
        <i/>
        <sz val="12"/>
        <rFont val="Times New Roman"/>
        <charset val="134"/>
      </rPr>
      <t>D</t>
    </r>
    <r>
      <rPr>
        <sz val="12"/>
        <rFont val="等线"/>
        <charset val="134"/>
      </rPr>
      <t>的不确定度</t>
    </r>
  </si>
  <si>
    <r>
      <rPr>
        <i/>
        <sz val="12"/>
        <rFont val="Times New Roman"/>
        <charset val="134"/>
      </rPr>
      <t>D</t>
    </r>
    <r>
      <rPr>
        <sz val="12"/>
        <rFont val="Times New Roman"/>
        <charset val="134"/>
      </rPr>
      <t>/(2</t>
    </r>
    <r>
      <rPr>
        <i/>
        <sz val="12"/>
        <rFont val="Times New Roman"/>
        <charset val="134"/>
      </rPr>
      <t>H</t>
    </r>
    <r>
      <rPr>
        <sz val="12"/>
        <rFont val="Times New Roman"/>
        <charset val="134"/>
      </rPr>
      <t>)</t>
    </r>
  </si>
  <si>
    <r>
      <rPr>
        <sz val="12"/>
        <rFont val="等线"/>
        <charset val="134"/>
      </rPr>
      <t>第1级衍射光斑的衍射角</t>
    </r>
    <r>
      <rPr>
        <i/>
        <sz val="12"/>
        <rFont val="Times New Roman"/>
        <charset val="134"/>
      </rPr>
      <t>φ</t>
    </r>
  </si>
  <si>
    <t>φ</t>
  </si>
  <si>
    <t>弧度</t>
  </si>
  <si>
    <r>
      <rPr>
        <i/>
        <sz val="12"/>
        <rFont val="Times New Roman"/>
        <charset val="134"/>
      </rPr>
      <t>φ</t>
    </r>
    <r>
      <rPr>
        <sz val="12"/>
        <rFont val="等线"/>
        <charset val="134"/>
      </rPr>
      <t>的</t>
    </r>
    <r>
      <rPr>
        <sz val="12"/>
        <rFont val="Times New Roman"/>
        <charset val="134"/>
      </rPr>
      <t>U</t>
    </r>
  </si>
  <si>
    <r>
      <rPr>
        <sz val="12"/>
        <color indexed="8"/>
        <rFont val="Times New Roman"/>
        <charset val="134"/>
      </rPr>
      <t>sin</t>
    </r>
    <r>
      <rPr>
        <i/>
        <sz val="12"/>
        <color indexed="8"/>
        <rFont val="Times New Roman"/>
        <charset val="134"/>
      </rPr>
      <t>φ</t>
    </r>
  </si>
  <si>
    <r>
      <rPr>
        <sz val="12"/>
        <color indexed="8"/>
        <rFont val="Times New Roman"/>
        <charset val="134"/>
      </rPr>
      <t>cos</t>
    </r>
    <r>
      <rPr>
        <i/>
        <sz val="12"/>
        <color indexed="8"/>
        <rFont val="Times New Roman"/>
        <charset val="134"/>
      </rPr>
      <t>φ</t>
    </r>
  </si>
  <si>
    <r>
      <rPr>
        <sz val="12"/>
        <rFont val="等线"/>
        <charset val="134"/>
      </rPr>
      <t>光栅常量</t>
    </r>
    <r>
      <rPr>
        <i/>
        <sz val="12"/>
        <rFont val="Times New Roman"/>
        <charset val="134"/>
      </rPr>
      <t>d</t>
    </r>
  </si>
  <si>
    <t>激光波长</t>
  </si>
  <si>
    <r>
      <rPr>
        <b/>
        <sz val="12"/>
        <rFont val="等线"/>
        <charset val="134"/>
      </rPr>
      <t>光栅常量</t>
    </r>
    <r>
      <rPr>
        <b/>
        <i/>
        <sz val="12"/>
        <rFont val="Times New Roman"/>
        <charset val="134"/>
      </rPr>
      <t>d</t>
    </r>
  </si>
  <si>
    <r>
      <rPr>
        <i/>
        <sz val="12"/>
        <rFont val="Times New Roman"/>
        <charset val="134"/>
      </rPr>
      <t>d</t>
    </r>
    <r>
      <rPr>
        <sz val="12"/>
        <rFont val="等线"/>
        <charset val="134"/>
      </rPr>
      <t>的不确定度</t>
    </r>
  </si>
  <si>
    <t>n</t>
  </si>
  <si>
    <r>
      <rPr>
        <sz val="12"/>
        <rFont val="Times New Roman"/>
        <charset val="134"/>
      </rPr>
      <t>mm</t>
    </r>
    <r>
      <rPr>
        <vertAlign val="superscript"/>
        <sz val="12"/>
        <rFont val="Times New Roman"/>
        <charset val="134"/>
      </rPr>
      <t>-1</t>
    </r>
  </si>
  <si>
    <r>
      <rPr>
        <i/>
        <sz val="12"/>
        <rFont val="Times New Roman"/>
        <charset val="134"/>
      </rPr>
      <t>n</t>
    </r>
    <r>
      <rPr>
        <sz val="12"/>
        <rFont val="等线"/>
        <charset val="134"/>
      </rPr>
      <t>的不确定度</t>
    </r>
  </si>
  <si>
    <t>显微放大法</t>
  </si>
  <si>
    <r>
      <rPr>
        <sz val="12"/>
        <color indexed="8"/>
        <rFont val="等线"/>
        <charset val="134"/>
      </rPr>
      <t>格宽</t>
    </r>
    <r>
      <rPr>
        <sz val="12"/>
        <color indexed="8"/>
        <rFont val="Times New Roman"/>
        <charset val="134"/>
      </rPr>
      <t>/mm</t>
    </r>
  </si>
  <si>
    <r>
      <rPr>
        <i/>
        <sz val="12"/>
        <color indexed="8"/>
        <rFont val="Times New Roman"/>
        <charset val="134"/>
      </rPr>
      <t>d</t>
    </r>
    <r>
      <rPr>
        <sz val="12"/>
        <color indexed="8"/>
        <rFont val="Times New Roman"/>
        <charset val="134"/>
      </rPr>
      <t>/mm</t>
    </r>
  </si>
  <si>
    <r>
      <rPr>
        <b/>
        <i/>
        <sz val="12"/>
        <rFont val="Times New Roman"/>
        <charset val="134"/>
      </rPr>
      <t>d</t>
    </r>
    <r>
      <rPr>
        <b/>
        <sz val="12"/>
        <rFont val="等线"/>
        <charset val="134"/>
      </rPr>
      <t>的平均值</t>
    </r>
  </si>
  <si>
    <r>
      <rPr>
        <i/>
        <sz val="12"/>
        <rFont val="Times New Roman"/>
        <charset val="134"/>
      </rPr>
      <t>d</t>
    </r>
    <r>
      <rPr>
        <sz val="12"/>
        <rFont val="等线"/>
        <charset val="134"/>
      </rPr>
      <t>的</t>
    </r>
    <r>
      <rPr>
        <sz val="12"/>
        <rFont val="Times New Roman"/>
        <charset val="134"/>
      </rPr>
      <t>A</t>
    </r>
    <r>
      <rPr>
        <sz val="12"/>
        <rFont val="等线"/>
        <charset val="134"/>
      </rPr>
      <t>类</t>
    </r>
    <r>
      <rPr>
        <sz val="12"/>
        <rFont val="Times New Roman"/>
        <charset val="134"/>
      </rPr>
      <t>U</t>
    </r>
  </si>
  <si>
    <r>
      <rPr>
        <i/>
        <sz val="12"/>
        <rFont val="Times New Roman"/>
        <charset val="134"/>
      </rPr>
      <t>d</t>
    </r>
    <r>
      <rPr>
        <sz val="12"/>
        <rFont val="等线"/>
        <charset val="134"/>
      </rPr>
      <t>的</t>
    </r>
    <r>
      <rPr>
        <sz val="12"/>
        <rFont val="Times New Roman"/>
        <charset val="134"/>
      </rPr>
      <t>B</t>
    </r>
    <r>
      <rPr>
        <sz val="12"/>
        <rFont val="等线"/>
        <charset val="134"/>
      </rPr>
      <t>类</t>
    </r>
    <r>
      <rPr>
        <sz val="12"/>
        <rFont val="Times New Roman"/>
        <charset val="134"/>
      </rPr>
      <t>U</t>
    </r>
  </si>
  <si>
    <r>
      <rPr>
        <b/>
        <sz val="20"/>
        <rFont val="等线"/>
        <charset val="134"/>
      </rPr>
      <t>实验</t>
    </r>
    <r>
      <rPr>
        <b/>
        <sz val="20"/>
        <rFont val="Times New Roman"/>
        <charset val="134"/>
      </rPr>
      <t>17</t>
    </r>
    <r>
      <rPr>
        <b/>
        <sz val="20"/>
        <rFont val="等线"/>
        <charset val="134"/>
      </rPr>
      <t xml:space="preserve">  衍射法测量头发丝直径</t>
    </r>
  </si>
  <si>
    <t>CAD看图大师App</t>
  </si>
  <si>
    <t>k'</t>
  </si>
  <si>
    <r>
      <rPr>
        <i/>
        <sz val="12"/>
        <rFont val="Times New Roman"/>
        <charset val="134"/>
      </rPr>
      <t>x</t>
    </r>
    <r>
      <rPr>
        <vertAlign val="subscript"/>
        <sz val="12"/>
        <rFont val="Times New Roman"/>
        <charset val="134"/>
      </rPr>
      <t>L</t>
    </r>
    <r>
      <rPr>
        <sz val="12"/>
        <rFont val="Times New Roman"/>
        <charset val="134"/>
      </rPr>
      <t>/App</t>
    </r>
  </si>
  <si>
    <r>
      <rPr>
        <i/>
        <sz val="12"/>
        <rFont val="Times New Roman"/>
        <charset val="134"/>
      </rPr>
      <t>x</t>
    </r>
    <r>
      <rPr>
        <vertAlign val="subscript"/>
        <sz val="12"/>
        <rFont val="Times New Roman"/>
        <charset val="134"/>
      </rPr>
      <t>L</t>
    </r>
    <r>
      <rPr>
        <sz val="12"/>
        <rFont val="Times New Roman"/>
        <charset val="134"/>
      </rPr>
      <t>/cm</t>
    </r>
  </si>
  <si>
    <r>
      <rPr>
        <i/>
        <sz val="12"/>
        <rFont val="Times New Roman"/>
        <charset val="134"/>
      </rPr>
      <t>x</t>
    </r>
    <r>
      <rPr>
        <vertAlign val="subscript"/>
        <sz val="12"/>
        <rFont val="Times New Roman"/>
        <charset val="134"/>
      </rPr>
      <t>R</t>
    </r>
    <r>
      <rPr>
        <sz val="12"/>
        <rFont val="Times New Roman"/>
        <charset val="134"/>
      </rPr>
      <t>/App</t>
    </r>
  </si>
  <si>
    <r>
      <rPr>
        <i/>
        <sz val="12"/>
        <rFont val="Times New Roman"/>
        <charset val="134"/>
      </rPr>
      <t>x</t>
    </r>
    <r>
      <rPr>
        <vertAlign val="subscript"/>
        <sz val="12"/>
        <rFont val="Times New Roman"/>
        <charset val="134"/>
      </rPr>
      <t>R</t>
    </r>
    <r>
      <rPr>
        <sz val="12"/>
        <rFont val="Times New Roman"/>
        <charset val="134"/>
      </rPr>
      <t>/cm</t>
    </r>
  </si>
  <si>
    <t>*.dwg</t>
  </si>
  <si>
    <r>
      <rPr>
        <sz val="12"/>
        <rFont val="Times New Roman"/>
        <charset val="134"/>
      </rPr>
      <t>App</t>
    </r>
    <r>
      <rPr>
        <sz val="12"/>
        <rFont val="等线"/>
        <charset val="134"/>
      </rPr>
      <t>单位</t>
    </r>
  </si>
  <si>
    <r>
      <rPr>
        <i/>
        <sz val="12"/>
        <rFont val="Times New Roman"/>
        <charset val="134"/>
      </rPr>
      <t>f</t>
    </r>
    <r>
      <rPr>
        <sz val="12"/>
        <rFont val="Times New Roman"/>
        <charset val="134"/>
      </rPr>
      <t>=</t>
    </r>
  </si>
  <si>
    <t>cm</t>
  </si>
  <si>
    <r>
      <rPr>
        <i/>
        <sz val="12"/>
        <rFont val="Times New Roman"/>
        <charset val="134"/>
      </rPr>
      <t>C</t>
    </r>
    <r>
      <rPr>
        <vertAlign val="subscript"/>
        <sz val="12"/>
        <rFont val="Times New Roman"/>
        <charset val="134"/>
      </rPr>
      <t>L</t>
    </r>
    <r>
      <rPr>
        <sz val="12"/>
        <rFont val="Times New Roman"/>
        <charset val="134"/>
      </rPr>
      <t>/cm</t>
    </r>
  </si>
  <si>
    <r>
      <rPr>
        <i/>
        <sz val="12"/>
        <rFont val="Times New Roman"/>
        <charset val="134"/>
      </rPr>
      <t>C</t>
    </r>
    <r>
      <rPr>
        <vertAlign val="subscript"/>
        <sz val="12"/>
        <rFont val="Times New Roman"/>
        <charset val="134"/>
      </rPr>
      <t>R</t>
    </r>
    <r>
      <rPr>
        <sz val="12"/>
        <rFont val="Times New Roman"/>
        <charset val="134"/>
      </rPr>
      <t>/cm</t>
    </r>
  </si>
  <si>
    <r>
      <rPr>
        <i/>
        <sz val="12"/>
        <rFont val="Times New Roman"/>
        <charset val="134"/>
      </rPr>
      <t>A</t>
    </r>
    <r>
      <rPr>
        <vertAlign val="subscript"/>
        <sz val="12"/>
        <rFont val="Times New Roman"/>
        <charset val="134"/>
      </rPr>
      <t>L</t>
    </r>
    <r>
      <rPr>
        <sz val="12"/>
        <rFont val="Times New Roman"/>
        <charset val="134"/>
      </rPr>
      <t>/cm</t>
    </r>
  </si>
  <si>
    <r>
      <rPr>
        <i/>
        <sz val="12"/>
        <rFont val="Times New Roman"/>
        <charset val="134"/>
      </rPr>
      <t>A</t>
    </r>
    <r>
      <rPr>
        <vertAlign val="subscript"/>
        <sz val="12"/>
        <rFont val="Times New Roman"/>
        <charset val="134"/>
      </rPr>
      <t>R</t>
    </r>
    <r>
      <rPr>
        <sz val="12"/>
        <rFont val="Times New Roman"/>
        <charset val="134"/>
      </rPr>
      <t>/cm</t>
    </r>
  </si>
  <si>
    <r>
      <rPr>
        <i/>
        <sz val="12"/>
        <rFont val="Times New Roman"/>
        <charset val="134"/>
      </rPr>
      <t>A</t>
    </r>
    <r>
      <rPr>
        <sz val="12"/>
        <rFont val="等线"/>
        <charset val="134"/>
      </rPr>
      <t>均值</t>
    </r>
    <r>
      <rPr>
        <sz val="12"/>
        <rFont val="Times New Roman"/>
        <charset val="134"/>
      </rPr>
      <t>/cm</t>
    </r>
  </si>
  <si>
    <r>
      <rPr>
        <b/>
        <i/>
        <sz val="12"/>
        <rFont val="Times New Roman"/>
        <charset val="134"/>
      </rPr>
      <t>a</t>
    </r>
    <r>
      <rPr>
        <b/>
        <sz val="12"/>
        <rFont val="Times New Roman"/>
        <charset val="134"/>
      </rPr>
      <t>/μm</t>
    </r>
  </si>
  <si>
    <r>
      <rPr>
        <b/>
        <sz val="20"/>
        <rFont val="等线"/>
        <charset val="134"/>
      </rPr>
      <t>实验</t>
    </r>
    <r>
      <rPr>
        <b/>
        <sz val="20"/>
        <rFont val="Times New Roman"/>
        <charset val="134"/>
      </rPr>
      <t xml:space="preserve">18   </t>
    </r>
    <r>
      <rPr>
        <b/>
        <sz val="20"/>
        <rFont val="等线"/>
        <charset val="134"/>
      </rPr>
      <t>利用驻波现象测空气中的声速</t>
    </r>
  </si>
  <si>
    <t>声速的测量值</t>
  </si>
  <si>
    <r>
      <rPr>
        <sz val="12"/>
        <color rgb="FF000000"/>
        <rFont val="Times New Roman"/>
        <charset val="134"/>
      </rPr>
      <t>Δ</t>
    </r>
    <r>
      <rPr>
        <i/>
        <sz val="12"/>
        <color indexed="8"/>
        <rFont val="Times New Roman"/>
        <charset val="134"/>
      </rPr>
      <t>h</t>
    </r>
    <r>
      <rPr>
        <vertAlign val="subscript"/>
        <sz val="12"/>
        <color rgb="FF000000"/>
        <rFont val="Times New Roman"/>
        <charset val="134"/>
      </rPr>
      <t>1</t>
    </r>
  </si>
  <si>
    <r>
      <rPr>
        <sz val="12"/>
        <color rgb="FF000000"/>
        <rFont val="Times New Roman"/>
        <charset val="134"/>
      </rPr>
      <t>Δ</t>
    </r>
    <r>
      <rPr>
        <i/>
        <sz val="12"/>
        <color indexed="8"/>
        <rFont val="Times New Roman"/>
        <charset val="134"/>
      </rPr>
      <t>T</t>
    </r>
    <r>
      <rPr>
        <vertAlign val="subscript"/>
        <sz val="12"/>
        <color indexed="8"/>
        <rFont val="Times New Roman"/>
        <charset val="134"/>
      </rPr>
      <t>0</t>
    </r>
    <r>
      <rPr>
        <vertAlign val="subscript"/>
        <sz val="12"/>
        <color rgb="FF000000"/>
        <rFont val="宋体"/>
        <charset val="134"/>
      </rPr>
      <t>1</t>
    </r>
  </si>
  <si>
    <r>
      <rPr>
        <i/>
        <sz val="12"/>
        <rFont val="Times New Roman"/>
        <charset val="134"/>
      </rPr>
      <t>u</t>
    </r>
    <r>
      <rPr>
        <vertAlign val="subscript"/>
        <sz val="12"/>
        <rFont val="Times New Roman"/>
        <charset val="134"/>
      </rPr>
      <t>1</t>
    </r>
  </si>
  <si>
    <r>
      <rPr>
        <sz val="12"/>
        <color rgb="FF000000"/>
        <rFont val="Times New Roman"/>
        <charset val="134"/>
      </rPr>
      <t>Δ</t>
    </r>
    <r>
      <rPr>
        <i/>
        <sz val="12"/>
        <color indexed="8"/>
        <rFont val="Times New Roman"/>
        <charset val="134"/>
      </rPr>
      <t>h</t>
    </r>
    <r>
      <rPr>
        <vertAlign val="subscript"/>
        <sz val="12"/>
        <color rgb="FF000000"/>
        <rFont val="Times New Roman"/>
        <charset val="134"/>
      </rPr>
      <t>2</t>
    </r>
  </si>
  <si>
    <r>
      <rPr>
        <sz val="12"/>
        <color rgb="FF000000"/>
        <rFont val="Times New Roman"/>
        <charset val="134"/>
      </rPr>
      <t>Δ</t>
    </r>
    <r>
      <rPr>
        <i/>
        <sz val="12"/>
        <color indexed="8"/>
        <rFont val="Times New Roman"/>
        <charset val="134"/>
      </rPr>
      <t>T</t>
    </r>
    <r>
      <rPr>
        <vertAlign val="subscript"/>
        <sz val="12"/>
        <color indexed="8"/>
        <rFont val="Times New Roman"/>
        <charset val="134"/>
      </rPr>
      <t>02</t>
    </r>
  </si>
  <si>
    <r>
      <rPr>
        <i/>
        <sz val="12"/>
        <rFont val="Times New Roman"/>
        <charset val="134"/>
      </rPr>
      <t>u</t>
    </r>
    <r>
      <rPr>
        <vertAlign val="subscript"/>
        <sz val="12"/>
        <rFont val="Times New Roman"/>
        <charset val="134"/>
      </rPr>
      <t>2</t>
    </r>
  </si>
  <si>
    <r>
      <rPr>
        <sz val="12"/>
        <color rgb="FF000000"/>
        <rFont val="Times New Roman"/>
        <charset val="134"/>
      </rPr>
      <t>Δ</t>
    </r>
    <r>
      <rPr>
        <i/>
        <sz val="12"/>
        <color indexed="8"/>
        <rFont val="Times New Roman"/>
        <charset val="134"/>
      </rPr>
      <t>h</t>
    </r>
    <r>
      <rPr>
        <vertAlign val="subscript"/>
        <sz val="12"/>
        <color rgb="FF000000"/>
        <rFont val="Times New Roman"/>
        <charset val="134"/>
      </rPr>
      <t>3</t>
    </r>
  </si>
  <si>
    <r>
      <rPr>
        <sz val="12"/>
        <color rgb="FF000000"/>
        <rFont val="Times New Roman"/>
        <charset val="134"/>
      </rPr>
      <t>Δ</t>
    </r>
    <r>
      <rPr>
        <i/>
        <sz val="12"/>
        <color indexed="8"/>
        <rFont val="Times New Roman"/>
        <charset val="134"/>
      </rPr>
      <t>T</t>
    </r>
    <r>
      <rPr>
        <vertAlign val="subscript"/>
        <sz val="12"/>
        <color indexed="8"/>
        <rFont val="Times New Roman"/>
        <charset val="134"/>
      </rPr>
      <t>03</t>
    </r>
  </si>
  <si>
    <r>
      <rPr>
        <i/>
        <sz val="12"/>
        <rFont val="Times New Roman"/>
        <charset val="134"/>
      </rPr>
      <t>u</t>
    </r>
    <r>
      <rPr>
        <vertAlign val="subscript"/>
        <sz val="12"/>
        <rFont val="Times New Roman"/>
        <charset val="134"/>
      </rPr>
      <t>3</t>
    </r>
  </si>
  <si>
    <r>
      <rPr>
        <sz val="12"/>
        <color rgb="FF000000"/>
        <rFont val="Times New Roman"/>
        <charset val="134"/>
      </rPr>
      <t>Δ</t>
    </r>
    <r>
      <rPr>
        <i/>
        <sz val="12"/>
        <color indexed="8"/>
        <rFont val="Times New Roman"/>
        <charset val="134"/>
      </rPr>
      <t>h</t>
    </r>
    <r>
      <rPr>
        <vertAlign val="subscript"/>
        <sz val="12"/>
        <color rgb="FF000000"/>
        <rFont val="Times New Roman"/>
        <charset val="134"/>
      </rPr>
      <t>4</t>
    </r>
  </si>
  <si>
    <r>
      <rPr>
        <sz val="12"/>
        <color rgb="FF000000"/>
        <rFont val="Times New Roman"/>
        <charset val="134"/>
      </rPr>
      <t>Δ</t>
    </r>
    <r>
      <rPr>
        <i/>
        <sz val="12"/>
        <color indexed="8"/>
        <rFont val="Times New Roman"/>
        <charset val="134"/>
      </rPr>
      <t>T</t>
    </r>
    <r>
      <rPr>
        <vertAlign val="subscript"/>
        <sz val="12"/>
        <color indexed="8"/>
        <rFont val="Times New Roman"/>
        <charset val="134"/>
      </rPr>
      <t>04</t>
    </r>
  </si>
  <si>
    <r>
      <rPr>
        <i/>
        <sz val="12"/>
        <rFont val="Times New Roman"/>
        <charset val="134"/>
      </rPr>
      <t>u</t>
    </r>
    <r>
      <rPr>
        <vertAlign val="subscript"/>
        <sz val="12"/>
        <rFont val="Times New Roman"/>
        <charset val="134"/>
      </rPr>
      <t>4</t>
    </r>
  </si>
  <si>
    <r>
      <rPr>
        <sz val="12"/>
        <color rgb="FF000000"/>
        <rFont val="Times New Roman"/>
        <charset val="134"/>
      </rPr>
      <t>Δ</t>
    </r>
    <r>
      <rPr>
        <i/>
        <sz val="12"/>
        <color indexed="8"/>
        <rFont val="Times New Roman"/>
        <charset val="134"/>
      </rPr>
      <t>h</t>
    </r>
    <r>
      <rPr>
        <vertAlign val="subscript"/>
        <sz val="12"/>
        <color rgb="FF000000"/>
        <rFont val="Times New Roman"/>
        <charset val="134"/>
      </rPr>
      <t>5</t>
    </r>
  </si>
  <si>
    <r>
      <rPr>
        <sz val="12"/>
        <color rgb="FF000000"/>
        <rFont val="Times New Roman"/>
        <charset val="134"/>
      </rPr>
      <t>Δ</t>
    </r>
    <r>
      <rPr>
        <i/>
        <sz val="12"/>
        <color indexed="8"/>
        <rFont val="Times New Roman"/>
        <charset val="134"/>
      </rPr>
      <t>T</t>
    </r>
    <r>
      <rPr>
        <vertAlign val="subscript"/>
        <sz val="12"/>
        <color indexed="8"/>
        <rFont val="Times New Roman"/>
        <charset val="134"/>
      </rPr>
      <t>05</t>
    </r>
  </si>
  <si>
    <r>
      <rPr>
        <i/>
        <sz val="12"/>
        <rFont val="Times New Roman"/>
        <charset val="134"/>
      </rPr>
      <t>u</t>
    </r>
    <r>
      <rPr>
        <vertAlign val="subscript"/>
        <sz val="12"/>
        <rFont val="Times New Roman"/>
        <charset val="134"/>
      </rPr>
      <t>5</t>
    </r>
  </si>
  <si>
    <r>
      <rPr>
        <i/>
        <sz val="12"/>
        <color rgb="FF000000"/>
        <rFont val="Times New Roman"/>
        <charset val="134"/>
      </rPr>
      <t>u</t>
    </r>
    <r>
      <rPr>
        <sz val="12"/>
        <color indexed="8"/>
        <rFont val="等线"/>
        <charset val="134"/>
      </rPr>
      <t>的平均值</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</si>
</sst>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13">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 numFmtId="177" formatCode="0.0_);[Red]\(0.0\)"/>
    <numFmt numFmtId="178" formatCode="0.000000_ "/>
    <numFmt numFmtId="179" formatCode="0.0000%"/>
    <numFmt numFmtId="180" formatCode="0.00_ "/>
    <numFmt numFmtId="181" formatCode="0.0000_ "/>
    <numFmt numFmtId="182" formatCode="0.00000_ "/>
    <numFmt numFmtId="183" formatCode="0.000_);[Red]\(0.000\)"/>
    <numFmt numFmtId="184" formatCode="0.000_ "/>
  </numFmts>
  <fonts count="71">
    <font>
      <sz val="12"/>
      <name val="宋体"/>
      <charset val="134"/>
    </font>
    <font>
      <b/>
      <sz val="20"/>
      <name val="Times New Roman"/>
      <charset val="134"/>
    </font>
    <font>
      <sz val="12"/>
      <name val="Times New Roman"/>
      <charset val="134"/>
    </font>
    <font>
      <sz val="12"/>
      <color rgb="FF000000"/>
      <name val="等线"/>
      <charset val="134"/>
    </font>
    <font>
      <sz val="12"/>
      <name val="等线"/>
      <charset val="134"/>
    </font>
    <font>
      <i/>
      <sz val="12"/>
      <color indexed="8"/>
      <name val="Times New Roman"/>
      <charset val="134"/>
    </font>
    <font>
      <sz val="12"/>
      <color indexed="8"/>
      <name val="Times New Roman"/>
      <charset val="134"/>
    </font>
    <font>
      <b/>
      <sz val="20"/>
      <name val="等线"/>
      <charset val="134"/>
    </font>
    <font>
      <sz val="16"/>
      <name val="等线"/>
      <charset val="134"/>
    </font>
    <font>
      <i/>
      <sz val="12"/>
      <name val="Times New Roman"/>
      <charset val="134"/>
    </font>
    <font>
      <b/>
      <sz val="12"/>
      <name val="Times New Roman"/>
      <charset val="134"/>
    </font>
    <font>
      <sz val="12"/>
      <color indexed="8"/>
      <name val="等线"/>
      <charset val="134"/>
    </font>
    <font>
      <b/>
      <i/>
      <sz val="12"/>
      <name val="Times New Roman"/>
      <charset val="134"/>
    </font>
    <font>
      <sz val="11"/>
      <color rgb="FF000000"/>
      <name val="Times New Roman"/>
      <charset val="134"/>
    </font>
    <font>
      <b/>
      <sz val="16"/>
      <name val="等线"/>
      <charset val="134"/>
    </font>
    <font>
      <b/>
      <sz val="11"/>
      <color rgb="FFFF0000"/>
      <name val="Times New Roman"/>
      <charset val="134"/>
    </font>
    <font>
      <sz val="11"/>
      <color rgb="FF000000"/>
      <name val="等线"/>
      <charset val="134"/>
    </font>
    <font>
      <b/>
      <sz val="12"/>
      <name val="等线"/>
      <charset val="134"/>
    </font>
    <font>
      <i/>
      <sz val="12"/>
      <name val="等线"/>
      <charset val="134"/>
    </font>
    <font>
      <i/>
      <sz val="12"/>
      <name val="宋体"/>
      <charset val="134"/>
    </font>
    <font>
      <sz val="10"/>
      <name val="Times New Roman"/>
      <charset val="134"/>
    </font>
    <font>
      <b/>
      <i/>
      <sz val="12"/>
      <color indexed="8"/>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vertAlign val="subscript"/>
      <sz val="12"/>
      <color indexed="8"/>
      <name val="Times New Roman"/>
      <charset val="134"/>
    </font>
    <font>
      <vertAlign val="subscript"/>
      <sz val="12"/>
      <name val="Times New Roman"/>
      <charset val="134"/>
    </font>
    <font>
      <i/>
      <vertAlign val="superscript"/>
      <sz val="12"/>
      <color indexed="8"/>
      <name val="Times New Roman"/>
      <charset val="134"/>
    </font>
    <font>
      <vertAlign val="subscript"/>
      <sz val="12"/>
      <name val="等线"/>
      <charset val="134"/>
    </font>
    <font>
      <b/>
      <vertAlign val="subscript"/>
      <sz val="12"/>
      <name val="Times New Roman"/>
      <charset val="134"/>
    </font>
    <font>
      <i/>
      <sz val="12"/>
      <name val="Symbol"/>
      <charset val="2"/>
    </font>
    <font>
      <i/>
      <vertAlign val="subscript"/>
      <sz val="12"/>
      <name val="Times New Roman"/>
      <charset val="134"/>
    </font>
    <font>
      <vertAlign val="superscript"/>
      <sz val="12"/>
      <name val="Times New Roman"/>
      <charset val="134"/>
    </font>
    <font>
      <i/>
      <vertAlign val="subscript"/>
      <sz val="12"/>
      <color indexed="8"/>
      <name val="Times New Roman"/>
      <charset val="134"/>
    </font>
    <font>
      <b/>
      <sz val="12"/>
      <color indexed="8"/>
      <name val="等线"/>
      <charset val="134"/>
    </font>
    <font>
      <b/>
      <vertAlign val="subscript"/>
      <sz val="12"/>
      <name val="等线"/>
      <charset val="134"/>
    </font>
    <font>
      <sz val="12"/>
      <color rgb="FF000000"/>
      <name val="Times New Roman"/>
      <charset val="134"/>
    </font>
    <font>
      <vertAlign val="subscript"/>
      <sz val="12"/>
      <color rgb="FF000000"/>
      <name val="Times New Roman"/>
      <charset val="134"/>
    </font>
    <font>
      <i/>
      <sz val="12"/>
      <color rgb="FF000000"/>
      <name val="Times New Roman"/>
      <charset val="134"/>
    </font>
    <font>
      <vertAlign val="subscript"/>
      <sz val="10"/>
      <color indexed="8"/>
      <name val="Times New Roman"/>
      <charset val="134"/>
    </font>
    <font>
      <i/>
      <vertAlign val="subscript"/>
      <sz val="10"/>
      <color indexed="8"/>
      <name val="Times New Roman"/>
      <charset val="134"/>
    </font>
    <font>
      <sz val="10"/>
      <color indexed="8"/>
      <name val="Times New Roman"/>
      <charset val="134"/>
    </font>
    <font>
      <sz val="10"/>
      <name val="等线"/>
      <charset val="134"/>
    </font>
    <font>
      <vertAlign val="subscript"/>
      <sz val="12"/>
      <color indexed="8"/>
      <name val="等线"/>
      <charset val="134"/>
    </font>
    <font>
      <vertAlign val="superscript"/>
      <sz val="12"/>
      <name val="Symbol"/>
      <charset val="2"/>
    </font>
    <font>
      <sz val="12"/>
      <name val="Symbol"/>
      <charset val="2"/>
    </font>
    <font>
      <b/>
      <sz val="11"/>
      <color rgb="FFFF0000"/>
      <name val="等线"/>
      <charset val="134"/>
    </font>
    <font>
      <vertAlign val="subscript"/>
      <sz val="12"/>
      <color rgb="FF000000"/>
      <name val="宋体"/>
      <charset val="134"/>
    </font>
    <font>
      <b/>
      <sz val="9"/>
      <name val="宋体"/>
      <charset val="134"/>
    </font>
    <font>
      <b/>
      <sz val="9"/>
      <name val="等线"/>
      <charset val="134"/>
    </font>
    <font>
      <i/>
      <sz val="9"/>
      <name val="等线"/>
      <charset val="134"/>
    </font>
    <font>
      <sz val="9"/>
      <name val="宋体"/>
      <charset val="134"/>
    </font>
    <font>
      <i/>
      <sz val="9"/>
      <name val="Times New Roman"/>
      <charset val="134"/>
    </font>
    <font>
      <sz val="9"/>
      <name val="等线"/>
      <charset val="134"/>
    </font>
  </fonts>
  <fills count="40">
    <fill>
      <patternFill patternType="none"/>
    </fill>
    <fill>
      <patternFill patternType="gray125"/>
    </fill>
    <fill>
      <patternFill patternType="solid">
        <fgColor indexed="41"/>
        <bgColor indexed="64"/>
      </patternFill>
    </fill>
    <fill>
      <patternFill patternType="solid">
        <fgColor indexed="27"/>
        <bgColor indexed="64"/>
      </patternFill>
    </fill>
    <fill>
      <patternFill patternType="solid">
        <fgColor indexed="42"/>
        <bgColor indexed="64"/>
      </patternFill>
    </fill>
    <fill>
      <patternFill patternType="solid">
        <fgColor indexed="26"/>
        <bgColor indexed="64"/>
      </patternFill>
    </fill>
    <fill>
      <patternFill patternType="solid">
        <fgColor rgb="FFCCFFFF"/>
        <bgColor indexed="64"/>
      </patternFill>
    </fill>
    <fill>
      <patternFill patternType="solid">
        <fgColor rgb="FFFFFFCC"/>
        <bgColor indexed="64"/>
      </patternFill>
    </fill>
    <fill>
      <patternFill patternType="solid">
        <fgColor rgb="FFCCFFCC"/>
        <bgColor indexed="64"/>
      </patternFill>
    </fill>
    <fill>
      <patternFill patternType="solid">
        <fgColor rgb="FFDDEBF7"/>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right style="medium">
        <color auto="1"/>
      </right>
      <top style="medium">
        <color auto="1"/>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top/>
      <bottom style="thick">
        <color auto="1"/>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medium">
        <color auto="1"/>
      </right>
      <top style="medium">
        <color auto="1"/>
      </top>
      <bottom style="thin">
        <color auto="1"/>
      </bottom>
      <diagonal/>
    </border>
    <border>
      <left style="thin">
        <color auto="1"/>
      </left>
      <right/>
      <top/>
      <bottom style="thin">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top"/>
      <protection locked="0"/>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7" borderId="40"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41" applyNumberFormat="0" applyFill="0" applyAlignment="0" applyProtection="0">
      <alignment vertical="center"/>
    </xf>
    <xf numFmtId="0" fontId="29" fillId="0" borderId="41" applyNumberFormat="0" applyFill="0" applyAlignment="0" applyProtection="0">
      <alignment vertical="center"/>
    </xf>
    <xf numFmtId="0" fontId="30" fillId="0" borderId="42" applyNumberFormat="0" applyFill="0" applyAlignment="0" applyProtection="0">
      <alignment vertical="center"/>
    </xf>
    <xf numFmtId="0" fontId="30" fillId="0" borderId="0" applyNumberFormat="0" applyFill="0" applyBorder="0" applyAlignment="0" applyProtection="0">
      <alignment vertical="center"/>
    </xf>
    <xf numFmtId="0" fontId="31" fillId="10" borderId="43" applyNumberFormat="0" applyAlignment="0" applyProtection="0">
      <alignment vertical="center"/>
    </xf>
    <xf numFmtId="0" fontId="32" fillId="11" borderId="44" applyNumberFormat="0" applyAlignment="0" applyProtection="0">
      <alignment vertical="center"/>
    </xf>
    <xf numFmtId="0" fontId="33" fillId="11" borderId="43" applyNumberFormat="0" applyAlignment="0" applyProtection="0">
      <alignment vertical="center"/>
    </xf>
    <xf numFmtId="0" fontId="34" fillId="12" borderId="45" applyNumberFormat="0" applyAlignment="0" applyProtection="0">
      <alignment vertical="center"/>
    </xf>
    <xf numFmtId="0" fontId="35" fillId="0" borderId="46" applyNumberFormat="0" applyFill="0" applyAlignment="0" applyProtection="0">
      <alignment vertical="center"/>
    </xf>
    <xf numFmtId="0" fontId="36" fillId="0" borderId="47" applyNumberFormat="0" applyFill="0" applyAlignment="0" applyProtection="0">
      <alignment vertical="center"/>
    </xf>
    <xf numFmtId="0" fontId="37" fillId="13" borderId="0" applyNumberFormat="0" applyBorder="0" applyAlignment="0" applyProtection="0">
      <alignment vertical="center"/>
    </xf>
    <xf numFmtId="0" fontId="38"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1" fillId="17" borderId="0" applyNumberFormat="0" applyBorder="0" applyAlignment="0" applyProtection="0">
      <alignment vertical="center"/>
    </xf>
    <xf numFmtId="0" fontId="41"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41" fillId="21" borderId="0" applyNumberFormat="0" applyBorder="0" applyAlignment="0" applyProtection="0">
      <alignment vertical="center"/>
    </xf>
    <xf numFmtId="0" fontId="41" fillId="22" borderId="0" applyNumberFormat="0" applyBorder="0" applyAlignment="0" applyProtection="0">
      <alignment vertical="center"/>
    </xf>
    <xf numFmtId="0" fontId="40"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0" fillId="27" borderId="0" applyNumberFormat="0" applyBorder="0" applyAlignment="0" applyProtection="0">
      <alignment vertical="center"/>
    </xf>
    <xf numFmtId="0" fontId="40" fillId="28" borderId="0" applyNumberFormat="0" applyBorder="0" applyAlignment="0" applyProtection="0">
      <alignment vertical="center"/>
    </xf>
    <xf numFmtId="0" fontId="41" fillId="29" borderId="0" applyNumberFormat="0" applyBorder="0" applyAlignment="0" applyProtection="0">
      <alignment vertical="center"/>
    </xf>
    <xf numFmtId="0" fontId="41"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41" fillId="33" borderId="0" applyNumberFormat="0" applyBorder="0" applyAlignment="0" applyProtection="0">
      <alignment vertical="center"/>
    </xf>
    <xf numFmtId="0" fontId="41" fillId="34" borderId="0" applyNumberFormat="0" applyBorder="0" applyAlignment="0" applyProtection="0">
      <alignment vertical="center"/>
    </xf>
    <xf numFmtId="0" fontId="40" fillId="35" borderId="0" applyNumberFormat="0" applyBorder="0" applyAlignment="0" applyProtection="0">
      <alignment vertical="center"/>
    </xf>
    <xf numFmtId="0" fontId="40" fillId="36" borderId="0" applyNumberFormat="0" applyBorder="0" applyAlignment="0" applyProtection="0">
      <alignment vertical="center"/>
    </xf>
    <xf numFmtId="0" fontId="41" fillId="37" borderId="0" applyNumberFormat="0" applyBorder="0" applyAlignment="0" applyProtection="0">
      <alignment vertical="center"/>
    </xf>
    <xf numFmtId="0" fontId="41" fillId="38" borderId="0" applyNumberFormat="0" applyBorder="0" applyAlignment="0" applyProtection="0">
      <alignment vertical="center"/>
    </xf>
    <xf numFmtId="0" fontId="40" fillId="39" borderId="0" applyNumberFormat="0" applyBorder="0" applyAlignment="0" applyProtection="0">
      <alignment vertical="center"/>
    </xf>
  </cellStyleXfs>
  <cellXfs count="300">
    <xf numFmtId="0" fontId="0" fillId="0" borderId="0" xfId="0">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3" xfId="0" applyFont="1" applyFill="1" applyBorder="1" applyAlignment="1">
      <alignment horizontal="right" vertical="center"/>
    </xf>
    <xf numFmtId="0" fontId="2" fillId="3" borderId="3" xfId="0" applyFont="1" applyFill="1" applyBorder="1" applyAlignment="1">
      <alignment horizontal="right" vertical="center"/>
    </xf>
    <xf numFmtId="0" fontId="2" fillId="3" borderId="3" xfId="0" applyFont="1" applyFill="1" applyBorder="1" applyAlignment="1">
      <alignment horizontal="left" vertical="center"/>
    </xf>
    <xf numFmtId="0" fontId="2" fillId="4" borderId="3" xfId="0" applyFont="1" applyFill="1" applyBorder="1" applyAlignment="1">
      <alignment horizontal="right" vertical="center"/>
    </xf>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176" fontId="2" fillId="3" borderId="3" xfId="0" applyNumberFormat="1" applyFont="1" applyFill="1" applyBorder="1" applyAlignment="1">
      <alignment horizontal="right" vertical="center"/>
    </xf>
    <xf numFmtId="0" fontId="3" fillId="0" borderId="1" xfId="0" applyFont="1" applyBorder="1" applyAlignment="1">
      <alignment horizontal="center" vertical="center"/>
    </xf>
    <xf numFmtId="0" fontId="4" fillId="0" borderId="2" xfId="0" applyFont="1" applyBorder="1" applyAlignment="1">
      <alignment horizontal="center" vertical="center"/>
    </xf>
    <xf numFmtId="0" fontId="5" fillId="2" borderId="3" xfId="0" applyFont="1" applyFill="1" applyBorder="1" applyAlignment="1">
      <alignment horizontal="right" vertical="center"/>
    </xf>
    <xf numFmtId="177" fontId="2" fillId="3" borderId="3" xfId="0" applyNumberFormat="1" applyFont="1" applyFill="1" applyBorder="1" applyAlignment="1">
      <alignment horizontal="right" vertical="center"/>
    </xf>
    <xf numFmtId="0" fontId="5" fillId="4" borderId="3" xfId="0" applyFont="1" applyFill="1" applyBorder="1" applyAlignment="1">
      <alignment horizontal="right" vertical="center"/>
    </xf>
    <xf numFmtId="0" fontId="2" fillId="4" borderId="3" xfId="0" applyNumberFormat="1" applyFont="1" applyFill="1" applyBorder="1" applyAlignment="1">
      <alignment horizontal="right" vertical="center"/>
    </xf>
    <xf numFmtId="0" fontId="2" fillId="4" borderId="3" xfId="0" applyFont="1" applyFill="1" applyBorder="1" applyAlignment="1">
      <alignment horizontal="left" vertical="center"/>
    </xf>
    <xf numFmtId="0" fontId="2" fillId="5" borderId="3" xfId="0" applyFont="1" applyFill="1" applyBorder="1" applyAlignment="1">
      <alignment horizontal="right" vertical="center"/>
    </xf>
    <xf numFmtId="0" fontId="2" fillId="5" borderId="1" xfId="0" applyFont="1" applyFill="1" applyBorder="1" applyAlignment="1">
      <alignment horizontal="right" vertical="center"/>
    </xf>
    <xf numFmtId="0" fontId="2" fillId="4" borderId="3" xfId="0" applyNumberFormat="1" applyFont="1" applyFill="1" applyBorder="1" applyAlignment="1">
      <alignment horizontal="center" vertical="center"/>
    </xf>
    <xf numFmtId="0" fontId="2"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6" fillId="5" borderId="3" xfId="0" applyFont="1" applyFill="1" applyBorder="1" applyAlignment="1">
      <alignment horizontal="right" vertical="center"/>
    </xf>
    <xf numFmtId="178" fontId="2" fillId="4" borderId="3" xfId="0" applyNumberFormat="1" applyFont="1" applyFill="1" applyBorder="1" applyAlignment="1">
      <alignment horizontal="right" vertical="center"/>
    </xf>
    <xf numFmtId="0" fontId="6" fillId="5" borderId="3" xfId="0" applyFont="1" applyFill="1" applyBorder="1" applyAlignment="1">
      <alignment horizontal="right" vertical="center" wrapText="1"/>
    </xf>
    <xf numFmtId="0" fontId="4" fillId="5" borderId="3" xfId="0" applyFont="1" applyFill="1" applyBorder="1" applyAlignment="1">
      <alignment horizontal="right" vertical="center"/>
    </xf>
    <xf numFmtId="179" fontId="2" fillId="5" borderId="1" xfId="0" applyNumberFormat="1" applyFont="1" applyFill="1" applyBorder="1" applyAlignment="1">
      <alignment horizontal="right" vertical="center"/>
    </xf>
    <xf numFmtId="0" fontId="1" fillId="0" borderId="4" xfId="0" applyFont="1" applyBorder="1" applyAlignment="1">
      <alignment horizontal="center" vertical="center"/>
    </xf>
    <xf numFmtId="0" fontId="2" fillId="5" borderId="3" xfId="0" applyFont="1" applyFill="1" applyBorder="1" applyAlignment="1">
      <alignment horizontal="left" vertical="center"/>
    </xf>
    <xf numFmtId="0" fontId="4" fillId="0" borderId="4" xfId="0" applyFont="1" applyBorder="1" applyAlignment="1">
      <alignment horizontal="center" vertical="center"/>
    </xf>
    <xf numFmtId="0" fontId="7" fillId="0" borderId="0" xfId="0" applyFont="1" applyBorder="1" applyAlignment="1">
      <alignment horizontal="center" vertical="center"/>
    </xf>
    <xf numFmtId="0" fontId="8" fillId="0" borderId="0" xfId="0" applyFont="1" applyAlignment="1">
      <alignment horizontal="center" vertical="center"/>
    </xf>
    <xf numFmtId="0" fontId="4" fillId="6" borderId="3" xfId="0" applyFont="1" applyFill="1" applyBorder="1" applyAlignment="1">
      <alignment horizontal="center" vertical="center"/>
    </xf>
    <xf numFmtId="0" fontId="9" fillId="7" borderId="5" xfId="0" applyFont="1" applyFill="1" applyBorder="1" applyAlignment="1">
      <alignment horizontal="right" vertical="center"/>
    </xf>
    <xf numFmtId="0" fontId="4" fillId="6" borderId="3" xfId="0" applyFont="1" applyFill="1" applyBorder="1">
      <alignment vertical="center"/>
    </xf>
    <xf numFmtId="0" fontId="2" fillId="6" borderId="3" xfId="0" applyFont="1" applyFill="1" applyBorder="1" applyAlignment="1">
      <alignment horizontal="center" vertical="center"/>
    </xf>
    <xf numFmtId="0" fontId="2" fillId="7" borderId="4" xfId="0" applyFont="1" applyFill="1" applyBorder="1" applyAlignment="1">
      <alignment horizontal="right" vertical="center"/>
    </xf>
    <xf numFmtId="0" fontId="2" fillId="6" borderId="3" xfId="0" applyFont="1" applyFill="1" applyBorder="1" applyAlignment="1">
      <alignment horizontal="right" vertical="center"/>
    </xf>
    <xf numFmtId="0" fontId="2" fillId="6" borderId="3" xfId="0" applyFont="1" applyFill="1" applyBorder="1">
      <alignment vertical="center"/>
    </xf>
    <xf numFmtId="0" fontId="2" fillId="6" borderId="3" xfId="0" applyFont="1" applyFill="1" applyBorder="1" applyAlignment="1">
      <alignment horizontal="left" vertical="center"/>
    </xf>
    <xf numFmtId="0" fontId="4" fillId="6" borderId="3" xfId="0" applyFont="1" applyFill="1" applyBorder="1" applyAlignment="1">
      <alignment horizontal="right" vertical="center"/>
    </xf>
    <xf numFmtId="0" fontId="2" fillId="0" borderId="4" xfId="0" applyFont="1" applyBorder="1" applyAlignment="1">
      <alignment horizontal="right" vertical="center"/>
    </xf>
    <xf numFmtId="0" fontId="2" fillId="0" borderId="6" xfId="0" applyFont="1" applyBorder="1" applyAlignment="1">
      <alignment horizontal="righ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right" vertical="center"/>
    </xf>
    <xf numFmtId="0" fontId="9" fillId="6" borderId="5"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7" xfId="0" applyFont="1" applyFill="1" applyBorder="1" applyAlignment="1">
      <alignment horizontal="center" vertical="center"/>
    </xf>
    <xf numFmtId="0" fontId="2" fillId="7" borderId="3" xfId="0" applyFont="1" applyFill="1" applyBorder="1">
      <alignment vertical="center"/>
    </xf>
    <xf numFmtId="0" fontId="2" fillId="7" borderId="8" xfId="0" applyFont="1" applyFill="1" applyBorder="1">
      <alignment vertical="center"/>
    </xf>
    <xf numFmtId="0" fontId="2" fillId="6" borderId="9" xfId="0" applyFont="1" applyFill="1" applyBorder="1">
      <alignment vertical="center"/>
    </xf>
    <xf numFmtId="0" fontId="2" fillId="7" borderId="10" xfId="0" applyFont="1" applyFill="1" applyBorder="1">
      <alignment vertical="center"/>
    </xf>
    <xf numFmtId="0" fontId="10" fillId="7" borderId="10" xfId="0" applyFont="1" applyFill="1" applyBorder="1">
      <alignment vertical="center"/>
    </xf>
    <xf numFmtId="0" fontId="2" fillId="7" borderId="11" xfId="0" applyFont="1" applyFill="1" applyBorder="1">
      <alignment vertical="center"/>
    </xf>
    <xf numFmtId="0" fontId="2" fillId="0" borderId="0" xfId="0" applyFont="1" applyAlignment="1"/>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4" fillId="6"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16" xfId="0" applyFont="1" applyFill="1" applyBorder="1" applyAlignment="1">
      <alignment horizontal="center" vertical="center"/>
    </xf>
    <xf numFmtId="0" fontId="9" fillId="8" borderId="5" xfId="0" applyFont="1" applyFill="1" applyBorder="1" applyAlignment="1">
      <alignment horizontal="right" vertical="center"/>
    </xf>
    <xf numFmtId="0" fontId="4" fillId="6" borderId="17" xfId="0" applyFont="1" applyFill="1" applyBorder="1">
      <alignment vertical="center"/>
    </xf>
    <xf numFmtId="0" fontId="2" fillId="8" borderId="4" xfId="0" applyFont="1" applyFill="1" applyBorder="1" applyAlignment="1">
      <alignment horizontal="right" vertical="center"/>
    </xf>
    <xf numFmtId="0" fontId="2" fillId="6" borderId="17" xfId="0" applyFont="1" applyFill="1" applyBorder="1" applyAlignment="1">
      <alignment horizontal="right" vertical="center"/>
    </xf>
    <xf numFmtId="0" fontId="4" fillId="6" borderId="17" xfId="0" applyFont="1" applyFill="1" applyBorder="1" applyAlignment="1">
      <alignment horizontal="right" vertical="center"/>
    </xf>
    <xf numFmtId="0" fontId="2" fillId="6" borderId="18" xfId="0" applyFont="1" applyFill="1" applyBorder="1" applyAlignment="1">
      <alignment horizontal="right" vertical="center"/>
    </xf>
    <xf numFmtId="0" fontId="2" fillId="6" borderId="10" xfId="0" applyFont="1" applyFill="1" applyBorder="1">
      <alignment vertical="center"/>
    </xf>
    <xf numFmtId="0" fontId="2" fillId="6" borderId="10" xfId="0" applyFont="1" applyFill="1" applyBorder="1" applyAlignment="1">
      <alignment horizontal="left" vertical="center"/>
    </xf>
    <xf numFmtId="0" fontId="2" fillId="8" borderId="6" xfId="0" applyFont="1" applyFill="1" applyBorder="1" applyAlignment="1">
      <alignment horizontal="right" vertical="center"/>
    </xf>
    <xf numFmtId="0" fontId="9" fillId="8" borderId="5" xfId="0" applyFont="1" applyFill="1" applyBorder="1" applyAlignment="1">
      <alignment horizontal="center" vertical="center"/>
    </xf>
    <xf numFmtId="0" fontId="2" fillId="8" borderId="3" xfId="0" applyFont="1" applyFill="1" applyBorder="1">
      <alignment vertical="center"/>
    </xf>
    <xf numFmtId="180" fontId="2" fillId="7" borderId="19" xfId="0" applyNumberFormat="1" applyFont="1" applyFill="1" applyBorder="1" applyAlignment="1">
      <alignment horizontal="center" vertical="center"/>
    </xf>
    <xf numFmtId="181" fontId="2" fillId="7" borderId="19" xfId="0" applyNumberFormat="1" applyFont="1" applyFill="1" applyBorder="1" applyAlignment="1">
      <alignment horizontal="center" vertical="center"/>
    </xf>
    <xf numFmtId="182" fontId="2" fillId="7" borderId="19" xfId="0" applyNumberFormat="1" applyFont="1" applyFill="1" applyBorder="1" applyAlignment="1">
      <alignment horizontal="center" vertical="center"/>
    </xf>
    <xf numFmtId="180" fontId="2" fillId="7" borderId="20" xfId="0" applyNumberFormat="1" applyFont="1" applyFill="1" applyBorder="1" applyAlignment="1">
      <alignment horizontal="center" vertical="center"/>
    </xf>
    <xf numFmtId="181" fontId="2" fillId="7" borderId="20" xfId="0" applyNumberFormat="1" applyFont="1" applyFill="1" applyBorder="1" applyAlignment="1">
      <alignment horizontal="center" vertical="center"/>
    </xf>
    <xf numFmtId="182" fontId="2" fillId="7" borderId="20" xfId="0" applyNumberFormat="1" applyFont="1" applyFill="1" applyBorder="1" applyAlignment="1">
      <alignment horizontal="center" vertical="center"/>
    </xf>
    <xf numFmtId="0" fontId="2" fillId="8" borderId="10" xfId="0" applyFont="1" applyFill="1" applyBorder="1">
      <alignment vertical="center"/>
    </xf>
    <xf numFmtId="180" fontId="2" fillId="7" borderId="21" xfId="0" applyNumberFormat="1" applyFont="1" applyFill="1" applyBorder="1" applyAlignment="1">
      <alignment horizontal="center" vertical="center"/>
    </xf>
    <xf numFmtId="181" fontId="2" fillId="7" borderId="21" xfId="0" applyNumberFormat="1" applyFont="1" applyFill="1" applyBorder="1" applyAlignment="1">
      <alignment horizontal="center" vertical="center"/>
    </xf>
    <xf numFmtId="182" fontId="2" fillId="7" borderId="21" xfId="0" applyNumberFormat="1" applyFont="1" applyFill="1" applyBorder="1" applyAlignment="1">
      <alignment horizontal="center" vertical="center"/>
    </xf>
    <xf numFmtId="0" fontId="4" fillId="0" borderId="0" xfId="0" applyFont="1">
      <alignment vertical="center"/>
    </xf>
    <xf numFmtId="0" fontId="8" fillId="0" borderId="22" xfId="0" applyFont="1" applyBorder="1" applyAlignment="1">
      <alignment horizontal="center" vertical="center"/>
    </xf>
    <xf numFmtId="0" fontId="2" fillId="2" borderId="17" xfId="0" applyFont="1" applyFill="1" applyBorder="1" applyAlignment="1">
      <alignment horizontal="right" vertical="center"/>
    </xf>
    <xf numFmtId="180" fontId="2" fillId="7" borderId="23" xfId="0" applyNumberFormat="1" applyFont="1" applyFill="1" applyBorder="1" applyAlignment="1">
      <alignment horizontal="center" vertical="center"/>
    </xf>
    <xf numFmtId="0" fontId="4" fillId="0" borderId="24" xfId="0" applyFont="1" applyFill="1" applyBorder="1" applyAlignment="1">
      <alignment horizontal="center" vertical="center"/>
    </xf>
    <xf numFmtId="180" fontId="2" fillId="7" borderId="25" xfId="0" applyNumberFormat="1" applyFont="1" applyFill="1" applyBorder="1" applyAlignment="1">
      <alignment horizontal="center" vertical="center"/>
    </xf>
    <xf numFmtId="0" fontId="5" fillId="2" borderId="17" xfId="0" applyNumberFormat="1" applyFont="1" applyFill="1" applyBorder="1" applyAlignment="1">
      <alignment horizontal="right" vertical="center"/>
    </xf>
    <xf numFmtId="0" fontId="11" fillId="2" borderId="17" xfId="0" applyNumberFormat="1" applyFont="1" applyFill="1" applyBorder="1" applyAlignment="1">
      <alignment horizontal="right" vertical="center"/>
    </xf>
    <xf numFmtId="0" fontId="4" fillId="2" borderId="17" xfId="0" applyNumberFormat="1" applyFont="1" applyFill="1" applyBorder="1" applyAlignment="1">
      <alignment horizontal="right" vertical="center" wrapText="1"/>
    </xf>
    <xf numFmtId="0" fontId="2" fillId="2" borderId="17" xfId="0" applyNumberFormat="1" applyFont="1" applyFill="1" applyBorder="1" applyAlignment="1">
      <alignment horizontal="right" vertical="center"/>
    </xf>
    <xf numFmtId="0" fontId="11" fillId="2" borderId="17" xfId="0" applyFont="1" applyFill="1" applyBorder="1" applyAlignment="1">
      <alignment horizontal="right" vertical="center"/>
    </xf>
    <xf numFmtId="0" fontId="6" fillId="2" borderId="17" xfId="0" applyFont="1" applyFill="1" applyBorder="1" applyAlignment="1">
      <alignment horizontal="right" vertical="center"/>
    </xf>
    <xf numFmtId="180" fontId="2" fillId="7" borderId="26" xfId="0" applyNumberFormat="1" applyFont="1" applyFill="1" applyBorder="1" applyAlignment="1">
      <alignment horizontal="center" vertical="center"/>
    </xf>
    <xf numFmtId="0" fontId="6" fillId="2" borderId="18" xfId="0" applyFont="1" applyFill="1" applyBorder="1" applyAlignment="1">
      <alignment horizontal="right" vertical="center"/>
    </xf>
    <xf numFmtId="0" fontId="11" fillId="2" borderId="17" xfId="0" applyFont="1" applyFill="1" applyBorder="1" applyAlignment="1">
      <alignment horizontal="right"/>
    </xf>
    <xf numFmtId="0" fontId="6" fillId="2" borderId="17" xfId="0" applyFont="1" applyFill="1" applyBorder="1" applyAlignment="1">
      <alignment horizontal="right"/>
    </xf>
    <xf numFmtId="0" fontId="2" fillId="0" borderId="2" xfId="0" applyFont="1" applyFill="1" applyBorder="1" applyAlignment="1">
      <alignment horizontal="center" vertical="center"/>
    </xf>
    <xf numFmtId="0" fontId="2" fillId="3" borderId="3" xfId="0" applyNumberFormat="1" applyFont="1" applyFill="1" applyBorder="1" applyAlignment="1">
      <alignment horizontal="right" vertical="center"/>
    </xf>
    <xf numFmtId="0" fontId="2" fillId="3" borderId="3" xfId="0" applyNumberFormat="1" applyFont="1" applyFill="1" applyBorder="1" applyAlignment="1">
      <alignment horizontal="left" vertical="center"/>
    </xf>
    <xf numFmtId="0" fontId="4" fillId="0" borderId="2" xfId="0" applyFont="1" applyFill="1" applyBorder="1" applyAlignment="1">
      <alignment horizontal="center" vertical="center"/>
    </xf>
    <xf numFmtId="0" fontId="6" fillId="2" borderId="3" xfId="0" applyFont="1" applyFill="1" applyBorder="1" applyAlignment="1">
      <alignment horizontal="right" vertical="center"/>
    </xf>
    <xf numFmtId="0" fontId="5" fillId="7" borderId="3" xfId="0" applyFont="1" applyFill="1" applyBorder="1" applyAlignment="1">
      <alignment horizontal="right" vertical="center"/>
    </xf>
    <xf numFmtId="0" fontId="6" fillId="6" borderId="3" xfId="0" applyFont="1" applyFill="1" applyBorder="1" applyAlignment="1">
      <alignment horizontal="right" vertical="center"/>
    </xf>
    <xf numFmtId="0" fontId="2" fillId="7" borderId="3" xfId="0" applyNumberFormat="1" applyFont="1" applyFill="1" applyBorder="1" applyAlignment="1">
      <alignment horizontal="right" vertical="center"/>
    </xf>
    <xf numFmtId="0" fontId="2" fillId="5" borderId="3" xfId="0" applyNumberFormat="1" applyFont="1" applyFill="1" applyBorder="1" applyAlignment="1">
      <alignment horizontal="right" vertical="center"/>
    </xf>
    <xf numFmtId="0" fontId="2" fillId="3" borderId="10" xfId="0" applyNumberFormat="1" applyFont="1" applyFill="1" applyBorder="1" applyAlignment="1">
      <alignment horizontal="right" vertical="center"/>
    </xf>
    <xf numFmtId="0" fontId="6" fillId="6" borderId="10" xfId="0" applyFont="1" applyFill="1" applyBorder="1" applyAlignment="1">
      <alignment horizontal="right" vertical="center"/>
    </xf>
    <xf numFmtId="0" fontId="2" fillId="7" borderId="10" xfId="0" applyNumberFormat="1" applyFont="1" applyFill="1" applyBorder="1" applyAlignment="1">
      <alignment horizontal="right" vertical="center"/>
    </xf>
    <xf numFmtId="0" fontId="5" fillId="2" borderId="3" xfId="0" applyFont="1" applyFill="1" applyBorder="1" applyAlignment="1">
      <alignment horizontal="right"/>
    </xf>
    <xf numFmtId="0" fontId="6" fillId="2" borderId="3" xfId="0" applyFont="1" applyFill="1" applyBorder="1" applyAlignment="1">
      <alignment horizontal="right"/>
    </xf>
    <xf numFmtId="0" fontId="5" fillId="7" borderId="3" xfId="0" applyFont="1" applyFill="1" applyBorder="1" applyAlignment="1">
      <alignment horizontal="right"/>
    </xf>
    <xf numFmtId="0" fontId="2" fillId="3" borderId="3" xfId="0" applyNumberFormat="1" applyFont="1" applyFill="1" applyBorder="1" applyAlignment="1">
      <alignment horizontal="right"/>
    </xf>
    <xf numFmtId="0" fontId="6" fillId="6" borderId="3" xfId="0" applyFont="1" applyFill="1" applyBorder="1" applyAlignment="1">
      <alignment horizontal="right"/>
    </xf>
    <xf numFmtId="0" fontId="2" fillId="7" borderId="3" xfId="0" applyNumberFormat="1" applyFont="1" applyFill="1" applyBorder="1" applyAlignment="1">
      <alignment horizontal="right"/>
    </xf>
    <xf numFmtId="0" fontId="2" fillId="5" borderId="8" xfId="0" applyFont="1" applyFill="1" applyBorder="1" applyAlignment="1">
      <alignment horizontal="left" vertical="center"/>
    </xf>
    <xf numFmtId="0" fontId="2" fillId="0" borderId="27" xfId="0" applyFont="1" applyBorder="1" applyAlignment="1">
      <alignment horizontal="center" vertical="center"/>
    </xf>
    <xf numFmtId="0" fontId="2" fillId="4" borderId="3" xfId="0" applyNumberFormat="1" applyFont="1" applyFill="1" applyBorder="1" applyAlignment="1">
      <alignment horizontal="left" vertical="center"/>
    </xf>
    <xf numFmtId="0" fontId="2" fillId="5" borderId="1" xfId="0" applyNumberFormat="1" applyFont="1" applyFill="1" applyBorder="1" applyAlignment="1">
      <alignment horizontal="right" vertical="center"/>
    </xf>
    <xf numFmtId="0" fontId="5" fillId="5" borderId="3" xfId="0" applyNumberFormat="1" applyFont="1" applyFill="1" applyBorder="1" applyAlignment="1">
      <alignment horizontal="right" vertical="center"/>
    </xf>
    <xf numFmtId="0" fontId="4" fillId="0" borderId="27" xfId="0" applyFont="1" applyBorder="1" applyAlignment="1">
      <alignment horizontal="center" vertical="center"/>
    </xf>
    <xf numFmtId="0" fontId="9" fillId="5" borderId="3" xfId="0" applyFont="1" applyFill="1" applyBorder="1" applyAlignment="1">
      <alignment horizontal="right" vertical="center"/>
    </xf>
    <xf numFmtId="0" fontId="4" fillId="5" borderId="8" xfId="0" applyFont="1" applyFill="1" applyBorder="1" applyAlignment="1">
      <alignment horizontal="left" vertical="center"/>
    </xf>
    <xf numFmtId="0" fontId="6" fillId="5" borderId="3" xfId="0" applyNumberFormat="1" applyFont="1" applyFill="1" applyBorder="1" applyAlignment="1">
      <alignment horizontal="right" vertical="center"/>
    </xf>
    <xf numFmtId="0" fontId="12" fillId="5" borderId="3" xfId="0" applyFont="1" applyFill="1" applyBorder="1" applyAlignment="1">
      <alignment horizontal="right" vertical="center"/>
    </xf>
    <xf numFmtId="0" fontId="5" fillId="5" borderId="10" xfId="0" applyNumberFormat="1" applyFont="1" applyFill="1" applyBorder="1" applyAlignment="1">
      <alignment horizontal="right" vertical="center"/>
    </xf>
    <xf numFmtId="0" fontId="9" fillId="5" borderId="10" xfId="0" applyFont="1" applyFill="1" applyBorder="1" applyAlignment="1">
      <alignment horizontal="right" vertical="center"/>
    </xf>
    <xf numFmtId="0" fontId="2" fillId="5" borderId="28" xfId="0" applyFont="1" applyFill="1" applyBorder="1" applyAlignment="1">
      <alignment horizontal="right" vertical="center"/>
    </xf>
    <xf numFmtId="0" fontId="2" fillId="5" borderId="11" xfId="0" applyFont="1" applyFill="1" applyBorder="1" applyAlignment="1">
      <alignment horizontal="left" vertical="center"/>
    </xf>
    <xf numFmtId="0" fontId="5" fillId="5" borderId="3" xfId="0" applyNumberFormat="1" applyFont="1" applyFill="1" applyBorder="1" applyAlignment="1">
      <alignment horizontal="right"/>
    </xf>
    <xf numFmtId="0" fontId="12" fillId="5" borderId="3" xfId="0" applyFont="1" applyFill="1" applyBorder="1" applyAlignment="1">
      <alignment horizontal="right"/>
    </xf>
    <xf numFmtId="0" fontId="2" fillId="5" borderId="1" xfId="0" applyNumberFormat="1" applyFont="1" applyFill="1" applyBorder="1" applyAlignment="1">
      <alignment horizontal="right"/>
    </xf>
    <xf numFmtId="0" fontId="2" fillId="5" borderId="8" xfId="0" applyFont="1" applyFill="1" applyBorder="1" applyAlignment="1">
      <alignment horizontal="left"/>
    </xf>
    <xf numFmtId="0" fontId="9" fillId="5" borderId="3" xfId="0" applyFont="1" applyFill="1" applyBorder="1" applyAlignment="1">
      <alignment horizontal="right"/>
    </xf>
    <xf numFmtId="0" fontId="2" fillId="5" borderId="1" xfId="0" applyFont="1" applyFill="1" applyBorder="1" applyAlignment="1">
      <alignment horizontal="right"/>
    </xf>
    <xf numFmtId="0" fontId="2" fillId="2" borderId="18" xfId="0" applyNumberFormat="1" applyFont="1" applyFill="1" applyBorder="1" applyAlignment="1">
      <alignment horizontal="right"/>
    </xf>
    <xf numFmtId="0" fontId="2" fillId="3" borderId="10" xfId="0" applyNumberFormat="1" applyFont="1" applyFill="1" applyBorder="1" applyAlignment="1">
      <alignment horizontal="right"/>
    </xf>
    <xf numFmtId="0" fontId="2" fillId="3" borderId="10" xfId="0" applyNumberFormat="1" applyFont="1" applyFill="1" applyBorder="1" applyAlignment="1">
      <alignment horizontal="left"/>
    </xf>
    <xf numFmtId="0" fontId="5" fillId="5" borderId="10" xfId="0" applyNumberFormat="1" applyFont="1" applyFill="1" applyBorder="1" applyAlignment="1">
      <alignment horizontal="right"/>
    </xf>
    <xf numFmtId="0" fontId="9" fillId="5" borderId="10" xfId="0" applyFont="1" applyFill="1" applyBorder="1" applyAlignment="1">
      <alignment horizontal="right"/>
    </xf>
    <xf numFmtId="0" fontId="2" fillId="5" borderId="28" xfId="0" applyNumberFormat="1" applyFont="1" applyFill="1" applyBorder="1" applyAlignment="1">
      <alignment horizontal="right"/>
    </xf>
    <xf numFmtId="0" fontId="2" fillId="5" borderId="11" xfId="0" applyFont="1" applyFill="1" applyBorder="1" applyAlignment="1">
      <alignment horizontal="left"/>
    </xf>
    <xf numFmtId="0" fontId="6" fillId="0" borderId="29" xfId="0" applyFont="1" applyBorder="1" applyAlignment="1">
      <alignment horizontal="right" vertical="center"/>
    </xf>
    <xf numFmtId="0" fontId="6" fillId="0" borderId="29" xfId="0" applyFont="1" applyBorder="1">
      <alignment vertical="center"/>
    </xf>
    <xf numFmtId="0" fontId="6" fillId="0" borderId="0" xfId="0" applyFont="1">
      <alignment vertical="center"/>
    </xf>
    <xf numFmtId="0" fontId="0" fillId="0" borderId="14" xfId="0" applyFont="1" applyBorder="1">
      <alignment vertical="center"/>
    </xf>
    <xf numFmtId="0" fontId="0" fillId="0" borderId="5" xfId="0" applyFont="1" applyBorder="1">
      <alignment vertical="center"/>
    </xf>
    <xf numFmtId="0" fontId="5" fillId="7" borderId="5" xfId="0" applyFont="1" applyFill="1" applyBorder="1" applyAlignment="1">
      <alignment horizontal="center" vertical="center"/>
    </xf>
    <xf numFmtId="0" fontId="6" fillId="7" borderId="5" xfId="0" applyFont="1" applyFill="1" applyBorder="1" applyAlignment="1">
      <alignment horizontal="center" vertical="center"/>
    </xf>
    <xf numFmtId="0" fontId="6" fillId="6" borderId="17" xfId="0" applyFont="1" applyFill="1" applyBorder="1" applyAlignment="1">
      <alignment horizontal="center" vertical="center"/>
    </xf>
    <xf numFmtId="0" fontId="5" fillId="9" borderId="19" xfId="0" applyFont="1" applyFill="1" applyBorder="1" applyAlignment="1">
      <alignment horizontal="center" vertical="center"/>
    </xf>
    <xf numFmtId="0" fontId="6" fillId="7" borderId="3" xfId="0" applyFont="1" applyFill="1" applyBorder="1" applyAlignment="1">
      <alignment horizontal="center" vertical="center"/>
    </xf>
    <xf numFmtId="0" fontId="6" fillId="6" borderId="17" xfId="0" applyFont="1" applyFill="1" applyBorder="1">
      <alignment vertical="center"/>
    </xf>
    <xf numFmtId="0" fontId="6" fillId="9" borderId="3" xfId="0" applyFont="1" applyFill="1" applyBorder="1">
      <alignment vertical="center"/>
    </xf>
    <xf numFmtId="0" fontId="6" fillId="8" borderId="3" xfId="0" applyFont="1" applyFill="1" applyBorder="1">
      <alignment vertical="center"/>
    </xf>
    <xf numFmtId="0" fontId="6" fillId="6" borderId="18" xfId="0" applyFont="1" applyFill="1" applyBorder="1">
      <alignment vertical="center"/>
    </xf>
    <xf numFmtId="0" fontId="6" fillId="9" borderId="10" xfId="0" applyFont="1" applyFill="1" applyBorder="1">
      <alignment vertical="center"/>
    </xf>
    <xf numFmtId="0" fontId="6" fillId="8" borderId="10" xfId="0" applyFont="1" applyFill="1" applyBorder="1">
      <alignment vertical="center"/>
    </xf>
    <xf numFmtId="0" fontId="6" fillId="0" borderId="22" xfId="0" applyFont="1" applyBorder="1">
      <alignment vertical="center"/>
    </xf>
    <xf numFmtId="0" fontId="6" fillId="0" borderId="30" xfId="0" applyFont="1" applyBorder="1">
      <alignment vertical="center"/>
    </xf>
    <xf numFmtId="0" fontId="6" fillId="8" borderId="8" xfId="0" applyFont="1" applyFill="1" applyBorder="1" applyAlignment="1">
      <alignment horizontal="center" vertical="center"/>
    </xf>
    <xf numFmtId="0" fontId="6" fillId="8" borderId="11" xfId="0" applyFont="1" applyFill="1" applyBorder="1" applyAlignment="1">
      <alignment horizontal="center" vertical="center"/>
    </xf>
    <xf numFmtId="0" fontId="9" fillId="2" borderId="3" xfId="0" applyFont="1" applyFill="1" applyBorder="1" applyAlignment="1">
      <alignment horizontal="right" vertical="center"/>
    </xf>
    <xf numFmtId="0" fontId="4" fillId="3" borderId="3" xfId="0" applyFont="1" applyFill="1" applyBorder="1" applyAlignment="1">
      <alignment horizontal="left" vertical="center"/>
    </xf>
    <xf numFmtId="0" fontId="6" fillId="4" borderId="3" xfId="0" applyFont="1" applyFill="1" applyBorder="1" applyAlignment="1">
      <alignment horizontal="right" vertical="center"/>
    </xf>
    <xf numFmtId="0" fontId="0" fillId="0" borderId="1" xfId="0" applyFont="1" applyBorder="1" applyAlignment="1">
      <alignment horizontal="center" vertical="center"/>
    </xf>
    <xf numFmtId="0" fontId="0" fillId="0" borderId="2" xfId="0" applyBorder="1" applyAlignment="1">
      <alignment horizontal="center" vertical="center"/>
    </xf>
    <xf numFmtId="0" fontId="9" fillId="3" borderId="3" xfId="0" applyFont="1" applyFill="1" applyBorder="1" applyAlignment="1">
      <alignment horizontal="right" vertical="center"/>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4" xfId="0" applyBorder="1" applyAlignment="1">
      <alignment horizontal="center" vertical="center"/>
    </xf>
    <xf numFmtId="0" fontId="2" fillId="4" borderId="4" xfId="0" applyFont="1" applyFill="1" applyBorder="1" applyAlignment="1">
      <alignment horizontal="center" vertical="center"/>
    </xf>
    <xf numFmtId="0" fontId="9" fillId="5"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4" xfId="0" applyFont="1"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2" fillId="2" borderId="3" xfId="0" applyFont="1" applyFill="1" applyBorder="1" applyAlignment="1">
      <alignment horizontal="right"/>
    </xf>
    <xf numFmtId="0" fontId="2" fillId="3" borderId="3" xfId="0" applyFont="1" applyFill="1" applyBorder="1" applyAlignment="1">
      <alignment horizontal="right"/>
    </xf>
    <xf numFmtId="0" fontId="2" fillId="3" borderId="3" xfId="0" applyFont="1" applyFill="1" applyBorder="1" applyAlignment="1">
      <alignment horizontal="left"/>
    </xf>
    <xf numFmtId="0" fontId="2" fillId="4" borderId="3" xfId="0" applyFont="1" applyFill="1" applyBorder="1" applyAlignment="1">
      <alignment horizontal="right"/>
    </xf>
    <xf numFmtId="0" fontId="6" fillId="2" borderId="19" xfId="0" applyFont="1" applyFill="1" applyBorder="1" applyAlignment="1">
      <alignment horizontal="right" vertical="center"/>
    </xf>
    <xf numFmtId="0" fontId="6" fillId="4" borderId="19" xfId="0" applyFont="1" applyFill="1" applyBorder="1" applyAlignment="1">
      <alignment horizontal="right" vertical="center"/>
    </xf>
    <xf numFmtId="0" fontId="6" fillId="2" borderId="20" xfId="0" applyFont="1" applyFill="1" applyBorder="1" applyAlignment="1">
      <alignment horizontal="right" vertical="center"/>
    </xf>
    <xf numFmtId="0" fontId="6" fillId="4" borderId="20" xfId="0" applyFont="1" applyFill="1" applyBorder="1" applyAlignment="1">
      <alignment horizontal="right" vertical="center"/>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4" borderId="3" xfId="0" applyNumberFormat="1" applyFont="1" applyFill="1" applyBorder="1" applyAlignment="1">
      <alignment horizontal="right"/>
    </xf>
    <xf numFmtId="0" fontId="2" fillId="4" borderId="3" xfId="0" applyFont="1" applyFill="1" applyBorder="1" applyAlignment="1">
      <alignment horizontal="left"/>
    </xf>
    <xf numFmtId="0" fontId="2" fillId="5" borderId="3" xfId="0" applyFont="1" applyFill="1" applyBorder="1" applyAlignment="1">
      <alignment horizontal="right"/>
    </xf>
    <xf numFmtId="0" fontId="5" fillId="5" borderId="19" xfId="0" applyFont="1" applyFill="1" applyBorder="1" applyAlignment="1">
      <alignment horizontal="right" vertical="center"/>
    </xf>
    <xf numFmtId="0" fontId="5" fillId="5" borderId="20" xfId="0" applyFont="1" applyFill="1" applyBorder="1" applyAlignment="1">
      <alignment horizontal="right" vertical="center"/>
    </xf>
    <xf numFmtId="0" fontId="5" fillId="5" borderId="3" xfId="0" applyFont="1" applyFill="1" applyBorder="1" applyAlignment="1">
      <alignment horizontal="right" vertical="center"/>
    </xf>
    <xf numFmtId="0" fontId="0" fillId="0" borderId="20" xfId="0" applyBorder="1" applyAlignment="1">
      <alignment horizontal="right" vertical="center"/>
    </xf>
    <xf numFmtId="0" fontId="6" fillId="5" borderId="3" xfId="0" applyFont="1" applyFill="1" applyBorder="1" applyAlignment="1">
      <alignment horizontal="right"/>
    </xf>
    <xf numFmtId="0" fontId="5" fillId="5" borderId="3" xfId="0" applyFont="1" applyFill="1" applyBorder="1" applyAlignment="1">
      <alignment horizontal="right"/>
    </xf>
    <xf numFmtId="0" fontId="1" fillId="0" borderId="4" xfId="0" applyFont="1" applyBorder="1" applyAlignment="1">
      <alignment horizontal="center"/>
    </xf>
    <xf numFmtId="0" fontId="2" fillId="5" borderId="3" xfId="0" applyFont="1" applyFill="1" applyBorder="1" applyAlignment="1">
      <alignment horizontal="left"/>
    </xf>
    <xf numFmtId="0" fontId="2" fillId="0" borderId="4" xfId="0" applyFont="1" applyBorder="1" applyAlignment="1">
      <alignment horizontal="center" vertical="center"/>
    </xf>
    <xf numFmtId="0" fontId="4" fillId="5" borderId="3" xfId="0" applyFont="1" applyFill="1" applyBorder="1" applyAlignment="1">
      <alignment horizontal="left" vertical="center"/>
    </xf>
    <xf numFmtId="0" fontId="2" fillId="0" borderId="4" xfId="0" applyFont="1" applyFill="1" applyBorder="1" applyAlignment="1">
      <alignment horizontal="center"/>
    </xf>
    <xf numFmtId="179" fontId="2" fillId="5" borderId="1" xfId="0" applyNumberFormat="1" applyFont="1" applyFill="1" applyBorder="1" applyAlignment="1">
      <alignment horizontal="right"/>
    </xf>
    <xf numFmtId="0" fontId="13" fillId="0" borderId="0" xfId="0" applyFont="1">
      <alignment vertical="center"/>
    </xf>
    <xf numFmtId="0" fontId="1" fillId="0" borderId="31" xfId="0" applyFont="1" applyBorder="1" applyAlignment="1">
      <alignment horizontal="center" vertical="center"/>
    </xf>
    <xf numFmtId="0" fontId="0" fillId="0" borderId="32" xfId="0" applyBorder="1" applyAlignment="1">
      <alignment horizontal="center" vertical="center"/>
    </xf>
    <xf numFmtId="0" fontId="14" fillId="0" borderId="14" xfId="0" applyFont="1" applyBorder="1" applyAlignment="1">
      <alignment horizontal="center" vertical="center"/>
    </xf>
    <xf numFmtId="0" fontId="8" fillId="0" borderId="15" xfId="0" applyFont="1" applyBorder="1" applyAlignment="1">
      <alignment horizontal="center" vertical="center"/>
    </xf>
    <xf numFmtId="43" fontId="4" fillId="7" borderId="17" xfId="1" applyFont="1" applyFill="1" applyBorder="1" applyAlignment="1" applyProtection="1">
      <alignment vertical="center" wrapText="1"/>
    </xf>
    <xf numFmtId="43" fontId="3" fillId="8" borderId="3" xfId="1" applyFont="1" applyFill="1" applyBorder="1" applyAlignment="1" applyProtection="1">
      <alignment vertical="center" wrapText="1"/>
    </xf>
    <xf numFmtId="43" fontId="3" fillId="7" borderId="3" xfId="1" applyFont="1" applyFill="1" applyBorder="1" applyAlignment="1" applyProtection="1">
      <alignment vertical="center" wrapText="1"/>
    </xf>
    <xf numFmtId="0" fontId="2" fillId="7" borderId="17" xfId="0" applyFont="1" applyFill="1" applyBorder="1">
      <alignment vertical="center"/>
    </xf>
    <xf numFmtId="0" fontId="2" fillId="8" borderId="3" xfId="0" applyFont="1" applyFill="1" applyBorder="1" applyProtection="1">
      <alignment vertical="center"/>
      <protection locked="0"/>
    </xf>
    <xf numFmtId="0" fontId="4" fillId="7" borderId="17" xfId="0" applyFont="1" applyFill="1" applyBorder="1">
      <alignment vertical="center"/>
    </xf>
    <xf numFmtId="0" fontId="2" fillId="7" borderId="18" xfId="0" applyFont="1" applyFill="1" applyBorder="1">
      <alignment vertical="center"/>
    </xf>
    <xf numFmtId="0" fontId="2" fillId="8" borderId="10" xfId="0" applyFont="1" applyFill="1" applyBorder="1" applyProtection="1">
      <alignment vertical="center"/>
      <protection locked="0"/>
    </xf>
    <xf numFmtId="0" fontId="15" fillId="0" borderId="0" xfId="0" applyFont="1" applyAlignment="1">
      <alignment horizontal="center" vertical="center"/>
    </xf>
    <xf numFmtId="0" fontId="14" fillId="0" borderId="14" xfId="0" applyFont="1" applyBorder="1" applyAlignment="1">
      <alignment horizontal="center"/>
    </xf>
    <xf numFmtId="0" fontId="8" fillId="0" borderId="15" xfId="0" applyFont="1" applyBorder="1" applyAlignment="1">
      <alignment horizontal="center"/>
    </xf>
    <xf numFmtId="43" fontId="3" fillId="7" borderId="17" xfId="1" applyFont="1" applyFill="1" applyBorder="1" applyAlignment="1" applyProtection="1">
      <alignment horizontal="center" vertical="center" wrapText="1"/>
    </xf>
    <xf numFmtId="43" fontId="3" fillId="8" borderId="3" xfId="1" applyFont="1" applyFill="1" applyBorder="1" applyAlignment="1" applyProtection="1">
      <alignment horizontal="center" vertical="center" wrapText="1"/>
    </xf>
    <xf numFmtId="43" fontId="3" fillId="7" borderId="3" xfId="1" applyFont="1" applyFill="1" applyBorder="1" applyAlignment="1" applyProtection="1">
      <alignment horizontal="center" vertical="center" wrapText="1"/>
    </xf>
    <xf numFmtId="0" fontId="2" fillId="7" borderId="33" xfId="0" applyFont="1" applyFill="1" applyBorder="1" applyAlignment="1">
      <alignment horizontal="center" vertical="center"/>
    </xf>
    <xf numFmtId="0" fontId="0" fillId="7" borderId="34" xfId="0" applyFill="1" applyBorder="1" applyAlignment="1">
      <alignment horizontal="center" vertical="center"/>
    </xf>
    <xf numFmtId="0" fontId="0" fillId="7" borderId="35" xfId="0" applyFill="1" applyBorder="1" applyAlignment="1">
      <alignment horizontal="center" vertical="center"/>
    </xf>
    <xf numFmtId="0" fontId="8" fillId="0" borderId="36" xfId="0" applyFont="1" applyBorder="1" applyAlignment="1">
      <alignment horizontal="center" vertical="center"/>
    </xf>
    <xf numFmtId="43" fontId="3" fillId="7" borderId="8" xfId="1" applyFont="1" applyFill="1" applyBorder="1" applyAlignment="1" applyProtection="1">
      <alignment vertical="center" wrapText="1"/>
    </xf>
    <xf numFmtId="0" fontId="16" fillId="0" borderId="0" xfId="0" applyFont="1">
      <alignment vertical="center"/>
    </xf>
    <xf numFmtId="0" fontId="0" fillId="0" borderId="36" xfId="0" applyBorder="1" applyAlignment="1"/>
    <xf numFmtId="43" fontId="3" fillId="7" borderId="8" xfId="1" applyFont="1" applyFill="1" applyBorder="1" applyAlignment="1" applyProtection="1">
      <alignment horizontal="center" vertical="center" wrapText="1"/>
    </xf>
    <xf numFmtId="10" fontId="2" fillId="7" borderId="23" xfId="0" applyNumberFormat="1" applyFont="1" applyFill="1" applyBorder="1" applyAlignment="1">
      <alignment horizontal="center" vertical="center"/>
    </xf>
    <xf numFmtId="10" fontId="0" fillId="7" borderId="25" xfId="0" applyNumberFormat="1" applyFill="1" applyBorder="1" applyAlignment="1">
      <alignment horizontal="center" vertical="center"/>
    </xf>
    <xf numFmtId="10" fontId="0" fillId="7" borderId="26" xfId="0" applyNumberFormat="1" applyFill="1" applyBorder="1" applyAlignment="1">
      <alignment horizontal="center" vertical="center"/>
    </xf>
    <xf numFmtId="0" fontId="6" fillId="0" borderId="1" xfId="0" applyFont="1" applyBorder="1" applyAlignment="1">
      <alignment horizontal="center" vertical="center"/>
    </xf>
    <xf numFmtId="0" fontId="2" fillId="0" borderId="2" xfId="0" applyFont="1" applyBorder="1" applyAlignment="1">
      <alignment horizontal="center" vertical="center"/>
    </xf>
    <xf numFmtId="183" fontId="2" fillId="3" borderId="3" xfId="0" applyNumberFormat="1" applyFont="1" applyFill="1" applyBorder="1" applyAlignment="1">
      <alignment horizontal="right" vertical="center"/>
    </xf>
    <xf numFmtId="184" fontId="2" fillId="4" borderId="3" xfId="0" applyNumberFormat="1" applyFont="1" applyFill="1" applyBorder="1" applyAlignment="1">
      <alignment horizontal="right" vertical="center"/>
    </xf>
    <xf numFmtId="0" fontId="5" fillId="4" borderId="3" xfId="0" applyFont="1" applyFill="1" applyBorder="1" applyAlignment="1">
      <alignment horizontal="right"/>
    </xf>
    <xf numFmtId="0" fontId="0" fillId="0" borderId="0" xfId="0" applyFill="1">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3" xfId="0" applyFont="1" applyFill="1" applyBorder="1" applyAlignment="1">
      <alignment horizontal="right" vertical="center"/>
    </xf>
    <xf numFmtId="0" fontId="2" fillId="0" borderId="20" xfId="0" applyFont="1" applyFill="1" applyBorder="1" applyAlignment="1">
      <alignment horizontal="right" vertical="center"/>
    </xf>
    <xf numFmtId="0" fontId="2" fillId="0" borderId="9" xfId="0" applyFont="1" applyFill="1" applyBorder="1" applyAlignment="1">
      <alignment horizontal="right" vertical="center"/>
    </xf>
    <xf numFmtId="0" fontId="2" fillId="0" borderId="3" xfId="0" applyFont="1" applyFill="1" applyBorder="1" applyAlignment="1">
      <alignment horizontal="center" vertical="center"/>
    </xf>
    <xf numFmtId="0" fontId="10" fillId="0" borderId="1" xfId="0" applyFont="1" applyBorder="1">
      <alignment vertical="center"/>
    </xf>
    <xf numFmtId="0" fontId="2" fillId="0" borderId="3" xfId="0" applyFont="1" applyFill="1" applyBorder="1">
      <alignment vertical="center"/>
    </xf>
    <xf numFmtId="0" fontId="10" fillId="0" borderId="2" xfId="0" applyFont="1" applyBorder="1">
      <alignment vertical="center"/>
    </xf>
    <xf numFmtId="0" fontId="10" fillId="0" borderId="4" xfId="0" applyFont="1" applyBorder="1">
      <alignment vertical="center"/>
    </xf>
    <xf numFmtId="179" fontId="2" fillId="0" borderId="3" xfId="0" applyNumberFormat="1" applyFont="1" applyFill="1" applyBorder="1">
      <alignment vertical="center"/>
    </xf>
    <xf numFmtId="0" fontId="2" fillId="0" borderId="3" xfId="0" applyFont="1" applyBorder="1" applyAlignment="1">
      <alignment horizontal="right" vertical="center"/>
    </xf>
    <xf numFmtId="0" fontId="2" fillId="0" borderId="3" xfId="0" applyFont="1" applyBorder="1" applyAlignment="1">
      <alignment horizontal="center" vertical="center"/>
    </xf>
    <xf numFmtId="0" fontId="2" fillId="4" borderId="1" xfId="0" applyFont="1" applyFill="1" applyBorder="1" applyAlignment="1">
      <alignment horizontal="left" vertical="center"/>
    </xf>
    <xf numFmtId="0" fontId="2" fillId="5" borderId="2" xfId="0" applyFont="1" applyFill="1" applyBorder="1" applyAlignment="1">
      <alignment horizontal="right" vertical="center"/>
    </xf>
    <xf numFmtId="0" fontId="10" fillId="5" borderId="3" xfId="0" applyFont="1" applyFill="1" applyBorder="1" applyAlignment="1">
      <alignment horizontal="right" vertical="center"/>
    </xf>
    <xf numFmtId="0" fontId="17" fillId="5" borderId="3" xfId="0" applyFont="1" applyFill="1" applyBorder="1" applyAlignment="1">
      <alignment horizontal="right" vertical="center"/>
    </xf>
    <xf numFmtId="10" fontId="2" fillId="5" borderId="1" xfId="0" applyNumberFormat="1" applyFont="1" applyFill="1" applyBorder="1" applyAlignment="1">
      <alignment horizontal="right"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4" fillId="2" borderId="3" xfId="0" applyFont="1" applyFill="1" applyBorder="1" applyAlignment="1">
      <alignment horizontal="center" vertical="center"/>
    </xf>
    <xf numFmtId="0" fontId="4" fillId="2" borderId="3" xfId="0" applyFont="1" applyFill="1" applyBorder="1" applyAlignment="1">
      <alignment horizontal="right" vertical="center"/>
    </xf>
    <xf numFmtId="0" fontId="0" fillId="0" borderId="38" xfId="0" applyBorder="1">
      <alignment vertical="center"/>
    </xf>
    <xf numFmtId="0" fontId="18" fillId="4" borderId="3" xfId="0" applyFont="1" applyFill="1" applyBorder="1" applyAlignment="1">
      <alignment horizontal="right" vertical="center"/>
    </xf>
    <xf numFmtId="0" fontId="4" fillId="4" borderId="3" xfId="0" applyFont="1" applyFill="1" applyBorder="1" applyAlignment="1">
      <alignment horizontal="right" vertical="center"/>
    </xf>
    <xf numFmtId="0" fontId="19" fillId="4" borderId="3" xfId="0" applyFont="1" applyFill="1" applyBorder="1" applyAlignment="1">
      <alignment horizontal="right" vertical="center"/>
    </xf>
    <xf numFmtId="0" fontId="0" fillId="4" borderId="3" xfId="0" applyFont="1" applyFill="1" applyBorder="1" applyAlignment="1">
      <alignment horizontal="right" vertical="center"/>
    </xf>
    <xf numFmtId="10" fontId="2" fillId="4" borderId="3" xfId="0" applyNumberFormat="1" applyFont="1" applyFill="1" applyBorder="1" applyAlignment="1">
      <alignment horizontal="right" vertical="center"/>
    </xf>
    <xf numFmtId="179" fontId="2" fillId="5" borderId="3" xfId="0" applyNumberFormat="1" applyFont="1" applyFill="1" applyBorder="1" applyAlignment="1">
      <alignment horizontal="right" vertical="center"/>
    </xf>
    <xf numFmtId="0" fontId="9" fillId="4" borderId="3" xfId="0" applyFont="1" applyFill="1" applyBorder="1" applyAlignment="1">
      <alignment horizontal="right" vertical="center"/>
    </xf>
    <xf numFmtId="0" fontId="20"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5" fillId="2" borderId="3" xfId="0" applyNumberFormat="1" applyFont="1" applyFill="1" applyBorder="1" applyAlignment="1">
      <alignment horizontal="right" vertical="center"/>
    </xf>
    <xf numFmtId="0" fontId="2" fillId="2" borderId="3" xfId="0" applyNumberFormat="1" applyFont="1" applyFill="1" applyBorder="1" applyAlignment="1">
      <alignment horizontal="right" vertical="center" wrapText="1"/>
    </xf>
    <xf numFmtId="0" fontId="2" fillId="2" borderId="3" xfId="0" applyNumberFormat="1" applyFont="1" applyFill="1" applyBorder="1" applyAlignment="1">
      <alignment horizontal="right" vertical="center"/>
    </xf>
    <xf numFmtId="0" fontId="5" fillId="0" borderId="1" xfId="0" applyFont="1" applyFill="1" applyBorder="1" applyAlignment="1">
      <alignment horizontal="right" vertical="center"/>
    </xf>
    <xf numFmtId="0" fontId="2" fillId="0" borderId="2" xfId="0" applyFont="1" applyFill="1" applyBorder="1">
      <alignment vertical="center"/>
    </xf>
    <xf numFmtId="0" fontId="2" fillId="0" borderId="4" xfId="0" applyFont="1" applyFill="1" applyBorder="1">
      <alignment vertical="center"/>
    </xf>
    <xf numFmtId="0" fontId="2" fillId="0" borderId="1" xfId="0" applyFont="1" applyFill="1" applyBorder="1" applyAlignment="1">
      <alignment horizontal="center" vertical="center" wrapText="1"/>
    </xf>
    <xf numFmtId="0" fontId="9" fillId="2" borderId="3" xfId="0" applyFont="1" applyFill="1" applyBorder="1" applyAlignment="1">
      <alignment horizontal="right" vertical="center" wrapText="1"/>
    </xf>
    <xf numFmtId="0" fontId="2" fillId="2" borderId="3" xfId="0" applyFont="1" applyFill="1" applyBorder="1" applyAlignment="1">
      <alignment horizontal="right" vertical="center" wrapText="1"/>
    </xf>
    <xf numFmtId="0" fontId="5" fillId="4" borderId="3" xfId="0" applyFont="1" applyFill="1" applyBorder="1" applyAlignment="1">
      <alignment horizontal="right" vertical="center" wrapText="1"/>
    </xf>
    <xf numFmtId="0" fontId="21" fillId="5" borderId="3" xfId="0" applyFont="1" applyFill="1" applyBorder="1" applyAlignment="1">
      <alignment horizontal="right" vertical="center"/>
    </xf>
    <xf numFmtId="0" fontId="2" fillId="0" borderId="4" xfId="0" applyFont="1" applyFill="1" applyBorder="1" applyAlignment="1">
      <alignment horizontal="center" vertical="center" wrapText="1"/>
    </xf>
    <xf numFmtId="0" fontId="2" fillId="0" borderId="39" xfId="0" applyFont="1" applyBorder="1">
      <alignment vertical="center"/>
    </xf>
    <xf numFmtId="0" fontId="2" fillId="0" borderId="7" xfId="0" applyFont="1" applyBorder="1" applyAlignment="1">
      <alignment horizontal="center" vertical="center"/>
    </xf>
    <xf numFmtId="0" fontId="0" fillId="0" borderId="0" xfId="0" applyAlignment="1">
      <alignment horizontal="center" vertical="center"/>
    </xf>
    <xf numFmtId="0" fontId="2" fillId="0" borderId="17" xfId="0" applyFont="1" applyBorder="1">
      <alignment vertical="center"/>
    </xf>
    <xf numFmtId="184" fontId="2" fillId="0" borderId="8" xfId="0" applyNumberFormat="1" applyFont="1" applyBorder="1" applyAlignment="1">
      <alignment horizontal="center" vertical="center"/>
    </xf>
    <xf numFmtId="0" fontId="2" fillId="0" borderId="18" xfId="0" applyFont="1" applyBorder="1">
      <alignment vertical="center"/>
    </xf>
    <xf numFmtId="184" fontId="2" fillId="0" borderId="11" xfId="0" applyNumberFormat="1" applyFont="1" applyBorder="1" applyAlignment="1">
      <alignment horizontal="center" vertical="center"/>
    </xf>
    <xf numFmtId="0" fontId="2" fillId="0" borderId="0" xfId="0" applyFont="1" applyBorder="1">
      <alignment vertical="center"/>
    </xf>
    <xf numFmtId="0" fontId="2" fillId="7" borderId="7" xfId="0" applyFont="1" applyFill="1" applyBorder="1">
      <alignment vertical="center"/>
    </xf>
    <xf numFmtId="0" fontId="2" fillId="0" borderId="8" xfId="0" applyFont="1" applyBorder="1">
      <alignment vertical="center"/>
    </xf>
    <xf numFmtId="0" fontId="0" fillId="0" borderId="0" xfId="0" applyFont="1">
      <alignment vertical="center"/>
    </xf>
    <xf numFmtId="0" fontId="0" fillId="0" borderId="0" xfId="0" applyFont="1" applyAlignment="1">
      <alignment horizontal="center" vertical="center"/>
    </xf>
    <xf numFmtId="181"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woinfos.xml><?xml version="1.0" encoding="utf-8"?>
<woInfos xmlns="https://web.wps.cn/et/2018/main" xmlns:s="http://schemas.openxmlformats.org/spreadsheetml/2006/main">
  <bookInfo cellCmpFml="257">
    <open main="161" threadCnt="1"/>
    <sheetInfos>
      <sheetInfo cellCmpFml="5" sheetStid="1">
        <open threadCnt="1"/>
      </sheetInfo>
      <sheetInfo cellCmpFml="31" sheetStid="2">
        <open main="3" threadCnt="1"/>
      </sheetInfo>
      <sheetInfo cellCmpFml="15" sheetStid="3">
        <open main="2" threadCnt="1"/>
      </sheetInfo>
      <sheetInfo cellCmpFml="17" sheetStid="4">
        <open main="1" threadCnt="1"/>
      </sheetInfo>
      <sheetInfo cellCmpFml="8" sheetStid="5">
        <open main="1" threadCnt="1"/>
      </sheetInfo>
      <sheetInfo cellCmpFml="26" sheetStid="6">
        <open main="2" threadCnt="1"/>
      </sheetInfo>
      <sheetInfo cellCmpFml="2" sheetStid="7">
        <open main="5" threadCnt="1"/>
      </sheetInfo>
      <sheetInfo cellCmpFml="7" sheetStid="8">
        <open main="2" threadCnt="1"/>
      </sheetInfo>
      <sheetInfo cellCmpFml="14" sheetStid="9">
        <open main="2" threadCnt="1"/>
      </sheetInfo>
      <sheetInfo cellCmpFml="16" sheetStid="10">
        <open main="4" threadCnt="1"/>
      </sheetInfo>
      <sheetInfo cellCmpFml="22" sheetStid="11">
        <open main="16" threadCnt="1"/>
      </sheetInfo>
      <sheetInfo cellCmpFml="19" sheetStid="12">
        <open main="5" threadCnt="1"/>
      </sheetInfo>
      <sheetInfo cellCmpFml="2" sheetStid="13">
        <open main="3" threadCnt="1"/>
      </sheetInfo>
      <sheetInfo cellCmpFml="57" sheetStid="14">
        <open main="19" threadCnt="1"/>
      </sheetInfo>
      <sheetInfo cellCmpFml="10" sheetStid="15">
        <open main="4" threadCnt="1"/>
      </sheetInfo>
      <sheetInfo cellCmpFml="6" sheetStid="16">
        <open main="1" threadCnt="1"/>
      </sheetInfo>
    </sheetInfos>
  </bookInfo>
</woInfo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www.wps.cn/officeDocument/2023/relationships/woinfos" Target="woinfos.xml"/><Relationship Id="rId25" Type="http://www.wps.cn/officeDocument/2023/relationships/customStorage" Target="customStorage/customStorage.xml"/><Relationship Id="rId24" Type="http://schemas.openxmlformats.org/officeDocument/2006/relationships/styles" Target="styles.xml"/><Relationship Id="rId23" Type="http://schemas.openxmlformats.org/officeDocument/2006/relationships/customXml" Target="../customXml/item4.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customXml" Target="../customXml/item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'7F-H实验'!$B$9</c:f>
              <c:strCache>
                <c:ptCount val="1"/>
                <c:pt idx="0">
                  <c:v>IA/10^-7A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'7F-H实验'!$A$10:$A$205</c:f>
              <c:numCache>
                <c:formatCode>General</c:formatCode>
                <c:ptCount val="196"/>
                <c:pt idx="0">
                  <c:v>0</c:v>
                </c:pt>
                <c:pt idx="1">
                  <c:v>1</c:v>
                </c:pt>
                <c:pt idx="2">
                  <c:v>2</c:v>
                </c:pt>
                <c:pt idx="3">
                  <c:v>3</c:v>
                </c:pt>
                <c:pt idx="4">
                  <c:v>4</c:v>
                </c:pt>
                <c:pt idx="5">
                  <c:v>5</c:v>
                </c:pt>
                <c:pt idx="6">
                  <c:v>6</c:v>
                </c:pt>
                <c:pt idx="7">
                  <c:v>7</c:v>
                </c:pt>
                <c:pt idx="8">
                  <c:v>8</c:v>
                </c:pt>
              </c:numCache>
            </c:numRef>
          </c:xVal>
          <c:yVal>
            <c:numRef>
              <c:f>'7F-H实验'!$B$10:$B$205</c:f>
              <c:numCache>
                <c:formatCode>General</c:formatCode>
                <c:ptCount val="196"/>
                <c:pt idx="0">
                  <c:v>0</c:v>
                </c:pt>
                <c:pt idx="1">
                  <c:v>0</c:v>
                </c:pt>
                <c:pt idx="2">
                  <c:v>0</c:v>
                </c:pt>
                <c:pt idx="3">
                  <c:v>0</c:v>
                </c:pt>
                <c:pt idx="4">
                  <c:v>2</c:v>
                </c:pt>
                <c:pt idx="5">
                  <c:v>3</c:v>
                </c:pt>
              </c:numCache>
            </c:numRef>
          </c:yVal>
          <c:smooth val="0"/>
        </c:ser>
        <c:dLbls>
          <c:showLegendKey val="0"/>
          <c:showVal val="0"/>
          <c:showCatName val="0"/>
          <c:showSerName val="0"/>
          <c:showPercent val="0"/>
          <c:showBubbleSize val="0"/>
        </c:dLbls>
        <c:axId val="990920592"/>
        <c:axId val="990937648"/>
      </c:scatterChart>
      <c:valAx>
        <c:axId val="990920592"/>
        <c:scaling>
          <c:orientation val="minMax"/>
        </c:scaling>
        <c:delete val="0"/>
        <c:axPos val="b"/>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defRPr lang="zh-CN" sz="900" b="0" i="0" u="none" strike="noStrike" kern="120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altLang="zh-CN" sz="900" b="0" i="1" baseline="0">
                    <a:effectLst/>
                  </a:rPr>
                  <a:t>V</a:t>
                </a:r>
                <a:r>
                  <a:rPr lang="en-US" altLang="zh-CN" sz="900" b="0" i="0" baseline="-25000">
                    <a:effectLst/>
                  </a:rPr>
                  <a:t>G2K</a:t>
                </a:r>
                <a:r>
                  <a:rPr lang="en-US" altLang="zh-CN" sz="900" b="0" i="0" baseline="0">
                    <a:effectLst/>
                  </a:rPr>
                  <a:t>/V</a:t>
                </a:r>
                <a:endParaRPr lang="zh-CN" altLang="en-US" sz="900">
                  <a:latin typeface="Times New Roman" panose="02020603050405020304" pitchFamily="18" charset="0"/>
                  <a:cs typeface="Times New Roman" panose="02020603050405020304" pitchFamily="18" charset="0"/>
                </a:endParaRPr>
              </a:p>
            </c:rich>
          </c:tx>
          <c:layout>
            <c:manualLayout>
              <c:xMode val="edge"/>
              <c:yMode val="edge"/>
              <c:x val="0.457503239687878"/>
              <c:y val="0.937070917042419"/>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90937648"/>
        <c:crosses val="autoZero"/>
        <c:crossBetween val="midCat"/>
      </c:valAx>
      <c:valAx>
        <c:axId val="99093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sz="1000" b="0" i="1" u="none" strike="noStrike" baseline="0">
                    <a:effectLst/>
                  </a:rPr>
                  <a:t>I</a:t>
                </a:r>
                <a:r>
                  <a:rPr lang="en-US" altLang="zh-CN" sz="1000" b="0" i="0" u="none" strike="noStrike" baseline="-25000">
                    <a:effectLst/>
                  </a:rPr>
                  <a:t>A</a:t>
                </a:r>
                <a:r>
                  <a:rPr lang="en-US" altLang="zh-CN" sz="1000" b="0" i="0" u="none" strike="noStrike" baseline="0">
                    <a:effectLst/>
                  </a:rPr>
                  <a:t>/10^-7A</a:t>
                </a:r>
                <a:endParaRPr lang="zh-CN" altLang="en-US">
                  <a:latin typeface="Times New Roman" panose="02020603050405020304" pitchFamily="18" charset="0"/>
                  <a:cs typeface="Times New Roman" panose="02020603050405020304" pitchFamily="18" charset="0"/>
                </a:endParaRPr>
              </a:p>
            </c:rich>
          </c:tx>
          <c:layout>
            <c:manualLayout>
              <c:xMode val="edge"/>
              <c:yMode val="edge"/>
              <c:x val="0.027764168962676"/>
              <c:y val="0.38266432258147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909205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cc74e925-0694-41d2-8d3a-2ef4201d8404}"/>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i="1">
                <a:latin typeface="Times New Roman" panose="02020603050405020304" pitchFamily="18" charset="0"/>
                <a:cs typeface="Times New Roman" panose="02020603050405020304" pitchFamily="18" charset="0"/>
              </a:rPr>
              <a:t>V</a:t>
            </a:r>
            <a:r>
              <a:rPr lang="en-US" baseline="-25000">
                <a:latin typeface="Times New Roman" panose="02020603050405020304" pitchFamily="18" charset="0"/>
                <a:cs typeface="Times New Roman" panose="02020603050405020304" pitchFamily="18" charset="0"/>
              </a:rPr>
              <a:t>G2K</a:t>
            </a:r>
            <a:r>
              <a:rPr lang="en-US">
                <a:latin typeface="Times New Roman" panose="02020603050405020304" pitchFamily="18" charset="0"/>
                <a:cs typeface="Times New Roman" panose="02020603050405020304" pitchFamily="18" charset="0"/>
              </a:rPr>
              <a:t>/V</a:t>
            </a:r>
            <a:endParaRPr lang="en-US">
              <a:latin typeface="Times New Roman" panose="02020603050405020304" pitchFamily="18" charset="0"/>
              <a:cs typeface="Times New Roman" panose="02020603050405020304" pitchFamily="18" charset="0"/>
            </a:endParaRPr>
          </a:p>
        </c:rich>
      </c:tx>
      <c:layout/>
      <c:overlay val="0"/>
      <c:spPr>
        <a:noFill/>
        <a:ln>
          <a:noFill/>
        </a:ln>
        <a:effectLst/>
      </c:spPr>
    </c:title>
    <c:autoTitleDeleted val="0"/>
    <c:plotArea>
      <c:layout/>
      <c:scatterChart>
        <c:scatterStyle val="marker"/>
        <c:varyColors val="0"/>
        <c:ser>
          <c:idx val="0"/>
          <c:order val="0"/>
          <c:tx>
            <c:strRef>
              <c:f>'7F-H实验'!$E$25</c:f>
              <c:strCache>
                <c:ptCount val="1"/>
                <c:pt idx="0">
                  <c:v>VG2K/V</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Lbl>
              <c:idx val="0"/>
              <c:delete val="1"/>
            </c:dLbl>
            <c:dLbl>
              <c:idx val="1"/>
              <c:delete val="1"/>
            </c:dLbl>
            <c:dLbl>
              <c:idx val="2"/>
              <c:delete val="1"/>
            </c:dLbl>
            <c:dLbl>
              <c:idx val="3"/>
              <c:delete val="1"/>
            </c:dLbl>
            <c:dLbl>
              <c:idx val="4"/>
              <c:delete val="1"/>
            </c:dLbl>
            <c:dLbl>
              <c:idx val="5"/>
              <c:delete val="1"/>
            </c:dLbl>
            <c:dLbl>
              <c:idx val="6"/>
              <c:delete val="1"/>
            </c:dLbl>
            <c:dLbl>
              <c:idx val="7"/>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2"/>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trendline>
            <c:spPr>
              <a:ln w="9525" cap="rnd">
                <a:solidFill>
                  <a:schemeClr val="accent1"/>
                </a:solidFill>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trendlineLbl>
          </c:trendline>
          <c:xVal>
            <c:numRef>
              <c:f>'7F-H实验'!$D$26:$D$33</c:f>
              <c:numCache>
                <c:formatCode>General</c:formatCode>
                <c:ptCount val="8"/>
                <c:pt idx="0">
                  <c:v>1</c:v>
                </c:pt>
                <c:pt idx="1">
                  <c:v>2</c:v>
                </c:pt>
                <c:pt idx="2">
                  <c:v>3</c:v>
                </c:pt>
                <c:pt idx="3">
                  <c:v>4</c:v>
                </c:pt>
                <c:pt idx="4">
                  <c:v>5</c:v>
                </c:pt>
                <c:pt idx="5">
                  <c:v>6</c:v>
                </c:pt>
                <c:pt idx="6">
                  <c:v>7</c:v>
                </c:pt>
                <c:pt idx="7">
                  <c:v>8</c:v>
                </c:pt>
              </c:numCache>
            </c:numRef>
          </c:xVal>
          <c:yVal>
            <c:numRef>
              <c:f>'7F-H实验'!$E$26:$E$33</c:f>
              <c:numCache>
                <c:formatCode>General</c:formatCode>
                <c:ptCount val="8"/>
                <c:pt idx="0">
                  <c:v>22.25</c:v>
                </c:pt>
                <c:pt idx="1">
                  <c:v>32.75</c:v>
                </c:pt>
                <c:pt idx="2">
                  <c:v>43.5</c:v>
                </c:pt>
                <c:pt idx="3">
                  <c:v>55</c:v>
                </c:pt>
                <c:pt idx="4">
                  <c:v>67</c:v>
                </c:pt>
                <c:pt idx="5">
                  <c:v>78.5</c:v>
                </c:pt>
              </c:numCache>
            </c:numRef>
          </c:yVal>
          <c:smooth val="0"/>
        </c:ser>
        <c:dLbls>
          <c:showLegendKey val="0"/>
          <c:showVal val="0"/>
          <c:showCatName val="0"/>
          <c:showSerName val="0"/>
          <c:showPercent val="0"/>
          <c:showBubbleSize val="0"/>
        </c:dLbls>
        <c:axId val="699391104"/>
        <c:axId val="699391936"/>
      </c:scatterChart>
      <c:valAx>
        <c:axId val="69939110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lang="zh-CN" sz="900" b="1" i="0" u="none" strike="noStrike" kern="1200" baseline="0">
                    <a:solidFill>
                      <a:schemeClr val="tx2"/>
                    </a:solidFill>
                    <a:latin typeface="+mn-lt"/>
                    <a:ea typeface="+mn-ea"/>
                    <a:cs typeface="+mn-cs"/>
                  </a:defRPr>
                </a:pPr>
                <a:r>
                  <a:rPr lang="zh-CN" altLang="en-US"/>
                  <a:t>次序</a:t>
                </a:r>
                <a:r>
                  <a:rPr lang="en-US" altLang="zh-CN" i="1">
                    <a:latin typeface="Times New Roman" panose="02020603050405020304" pitchFamily="18" charset="0"/>
                    <a:cs typeface="Times New Roman" panose="02020603050405020304" pitchFamily="18" charset="0"/>
                  </a:rPr>
                  <a:t>n</a:t>
                </a:r>
                <a:endParaRPr lang="zh-CN" i="1">
                  <a:latin typeface="Times New Roman" panose="02020603050405020304" pitchFamily="18" charset="0"/>
                  <a:cs typeface="Times New Roman" panose="02020603050405020304" pitchFamily="18" charset="0"/>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crossAx val="699391936"/>
        <c:crosses val="autoZero"/>
        <c:crossBetween val="midCat"/>
      </c:valAx>
      <c:valAx>
        <c:axId val="6993919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zh-CN" sz="900" b="1" i="0" u="none" strike="noStrike" kern="1200" baseline="0">
                    <a:solidFill>
                      <a:schemeClr val="tx2"/>
                    </a:solidFill>
                    <a:latin typeface="+mn-lt"/>
                    <a:ea typeface="+mn-ea"/>
                    <a:cs typeface="+mn-cs"/>
                  </a:defRPr>
                </a:pPr>
                <a:r>
                  <a:rPr lang="en-US" altLang="zh-CN" i="1">
                    <a:latin typeface="Times New Roman" panose="02020603050405020304" pitchFamily="18" charset="0"/>
                    <a:cs typeface="Times New Roman" panose="02020603050405020304" pitchFamily="18" charset="0"/>
                  </a:rPr>
                  <a:t>V</a:t>
                </a:r>
                <a:r>
                  <a:rPr lang="en-US" altLang="zh-CN" baseline="-25000">
                    <a:latin typeface="Times New Roman" panose="02020603050405020304" pitchFamily="18" charset="0"/>
                    <a:cs typeface="Times New Roman" panose="02020603050405020304" pitchFamily="18" charset="0"/>
                  </a:rPr>
                  <a:t>G2K</a:t>
                </a:r>
                <a:r>
                  <a:rPr lang="en-US" altLang="zh-CN">
                    <a:latin typeface="Times New Roman" panose="02020603050405020304" pitchFamily="18" charset="0"/>
                    <a:cs typeface="Times New Roman" panose="02020603050405020304" pitchFamily="18" charset="0"/>
                  </a:rPr>
                  <a:t>/V</a:t>
                </a:r>
                <a:endParaRPr lang="zh-CN">
                  <a:latin typeface="Times New Roman" panose="02020603050405020304" pitchFamily="18" charset="0"/>
                  <a:cs typeface="Times New Roman" panose="02020603050405020304" pitchFamily="18" charset="0"/>
                </a:endParaRPr>
              </a:p>
            </c:rich>
          </c:tx>
          <c:layout>
            <c:manualLayout>
              <c:xMode val="edge"/>
              <c:yMode val="edge"/>
              <c:x val="0.0305088913654159"/>
              <c:y val="0.359229650820837"/>
            </c:manualLayout>
          </c:layout>
          <c:overlay val="0"/>
          <c:spPr>
            <a:noFill/>
            <a:ln>
              <a:noFill/>
            </a:ln>
            <a:effectLst/>
          </c:sp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crossAx val="69939110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legend>
    <c:plotVisOnly val="1"/>
    <c:dispBlanksAs val="gap"/>
    <c:showDLblsOverMax val="0"/>
    <c:extLst>
      <c:ext uri="{0b15fc19-7d7d-44ad-8c2d-2c3a37ce22c3}">
        <chartProps xmlns="https://web.wps.cn/et/2018/main" chartId="{86fd978c-b4ba-4306-9ed9-12fa989563f1}"/>
      </c:ext>
    </c:extLst>
  </c:chart>
  <c:spPr>
    <a:solidFill>
      <a:schemeClr val="bg1"/>
    </a:solidFill>
    <a:ln w="9525" cap="flat" cmpd="sng" algn="ctr">
      <a:solidFill>
        <a:schemeClr val="tx2">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baseline="0">
                <a:solidFill>
                  <a:schemeClr val="tx2"/>
                </a:solidFill>
                <a:latin typeface="+mn-lt"/>
                <a:ea typeface="+mn-ea"/>
                <a:cs typeface="+mn-cs"/>
              </a:defRPr>
            </a:pPr>
            <a:r>
              <a:rPr lang="zh-CN" altLang="en-US"/>
              <a:t>验证马吕斯定律</a:t>
            </a:r>
            <a:endParaRPr lang="en-US"/>
          </a:p>
        </c:rich>
      </c:tx>
      <c:layout/>
      <c:overlay val="0"/>
      <c:spPr>
        <a:noFill/>
        <a:ln>
          <a:noFill/>
        </a:ln>
        <a:effectLst/>
      </c:spPr>
    </c:title>
    <c:autoTitleDeleted val="0"/>
    <c:plotArea>
      <c:layout/>
      <c:scatterChart>
        <c:scatterStyle val="marker"/>
        <c:varyColors val="0"/>
        <c:ser>
          <c:idx val="0"/>
          <c:order val="0"/>
          <c:tx>
            <c:strRef>
              <c:f>'10偏振光'!$D$3</c:f>
              <c:strCache>
                <c:ptCount val="1"/>
                <c:pt idx="0">
                  <c:v>(净光强)/(最大净光强)</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elete val="1"/>
          </c:dLbls>
          <c:trendline>
            <c:spPr>
              <a:ln w="9525" cap="rnd">
                <a:solidFill>
                  <a:schemeClr val="accent1"/>
                </a:solidFill>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trendlineLbl>
          </c:trendline>
          <c:xVal>
            <c:numRef>
              <c:f>'10偏振光'!$F$4:$F$13</c:f>
              <c:numCache>
                <c:formatCode>General</c:formatCode>
                <c:ptCount val="10"/>
                <c:pt idx="0">
                  <c:v>1</c:v>
                </c:pt>
                <c:pt idx="1">
                  <c:v>0.969846310392954</c:v>
                </c:pt>
                <c:pt idx="2">
                  <c:v>0.883022221559489</c:v>
                </c:pt>
                <c:pt idx="3">
                  <c:v>0.75</c:v>
                </c:pt>
                <c:pt idx="4">
                  <c:v>0.586824088833465</c:v>
                </c:pt>
                <c:pt idx="5">
                  <c:v>0.413175911166535</c:v>
                </c:pt>
                <c:pt idx="6">
                  <c:v>0.25</c:v>
                </c:pt>
                <c:pt idx="7">
                  <c:v>0.116977778440511</c:v>
                </c:pt>
                <c:pt idx="8">
                  <c:v>0.0301536896070458</c:v>
                </c:pt>
                <c:pt idx="9">
                  <c:v>3.74939945665464e-33</c:v>
                </c:pt>
              </c:numCache>
            </c:numRef>
          </c:xVal>
          <c:yVal>
            <c:numRef>
              <c:f>'10偏振光'!$D$4:$D$13</c:f>
              <c:numCache>
                <c:formatCode>General</c:formatCode>
                <c:ptCount val="10"/>
                <c:pt idx="0">
                  <c:v>1</c:v>
                </c:pt>
                <c:pt idx="1">
                  <c:v>0.964327315084449</c:v>
                </c:pt>
                <c:pt idx="2">
                  <c:v>0.873907979033197</c:v>
                </c:pt>
                <c:pt idx="3">
                  <c:v>0.735585323238206</c:v>
                </c:pt>
                <c:pt idx="4">
                  <c:v>0.577023878858474</c:v>
                </c:pt>
                <c:pt idx="5">
                  <c:v>0.413948747815958</c:v>
                </c:pt>
                <c:pt idx="6">
                  <c:v>0.243011065812464</c:v>
                </c:pt>
                <c:pt idx="7">
                  <c:v>0.11371578334304</c:v>
                </c:pt>
                <c:pt idx="8">
                  <c:v>0.028683750728014</c:v>
                </c:pt>
                <c:pt idx="9">
                  <c:v>0</c:v>
                </c:pt>
              </c:numCache>
            </c:numRef>
          </c:yVal>
          <c:smooth val="0"/>
        </c:ser>
        <c:dLbls>
          <c:showLegendKey val="0"/>
          <c:showVal val="0"/>
          <c:showCatName val="0"/>
          <c:showSerName val="0"/>
          <c:showPercent val="0"/>
          <c:showBubbleSize val="0"/>
        </c:dLbls>
        <c:axId val="1330512063"/>
        <c:axId val="1330502495"/>
      </c:scatterChart>
      <c:valAx>
        <c:axId val="1330512063"/>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lang="zh-CN" sz="900" b="1" i="0" u="none" strike="noStrike" kern="1200" baseline="0">
                    <a:solidFill>
                      <a:schemeClr val="tx2"/>
                    </a:solidFill>
                    <a:latin typeface="+mn-lt"/>
                    <a:ea typeface="+mn-ea"/>
                    <a:cs typeface="+mn-cs"/>
                  </a:defRPr>
                </a:pPr>
                <a:r>
                  <a:rPr lang="zh-CN"/>
                  <a:t>夹角余弦的平方</a:t>
                </a:r>
                <a:endParaRPr lang="zh-CN"/>
              </a:p>
            </c:rich>
          </c:tx>
          <c:layout/>
          <c:overlay val="0"/>
          <c:spPr>
            <a:noFill/>
            <a:ln>
              <a:noFill/>
            </a:ln>
            <a:effectLst/>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crossAx val="1330502495"/>
        <c:crosses val="autoZero"/>
        <c:crossBetween val="midCat"/>
      </c:valAx>
      <c:valAx>
        <c:axId val="13305024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zh-CN" sz="900" b="1" i="0" u="none" strike="noStrike" kern="1200" baseline="0">
                    <a:solidFill>
                      <a:schemeClr val="tx2"/>
                    </a:solidFill>
                    <a:latin typeface="+mn-lt"/>
                    <a:ea typeface="+mn-ea"/>
                    <a:cs typeface="+mn-cs"/>
                  </a:defRPr>
                </a:pPr>
                <a:r>
                  <a:rPr lang="en-US"/>
                  <a:t>(</a:t>
                </a:r>
                <a:r>
                  <a:rPr lang="zh-CN"/>
                  <a:t>净光强</a:t>
                </a:r>
                <a:r>
                  <a:rPr lang="en-US"/>
                  <a:t>)/(</a:t>
                </a:r>
                <a:r>
                  <a:rPr lang="zh-CN"/>
                  <a:t>最大净光强</a:t>
                </a:r>
                <a:r>
                  <a:rPr lang="en-US"/>
                  <a:t>)</a:t>
                </a:r>
                <a:endParaRPr lang="zh-CN"/>
              </a:p>
            </c:rich>
          </c:tx>
          <c:layout/>
          <c:overlay val="0"/>
          <c:spPr>
            <a:noFill/>
            <a:ln>
              <a:noFill/>
            </a:ln>
            <a:effectLst/>
          </c:sp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crossAx val="1330512063"/>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legend>
    <c:plotVisOnly val="1"/>
    <c:dispBlanksAs val="gap"/>
    <c:showDLblsOverMax val="0"/>
    <c:extLst>
      <c:ext uri="{0b15fc19-7d7d-44ad-8c2d-2c3a37ce22c3}">
        <chartProps xmlns="https://web.wps.cn/et/2018/main" chartId="{1b4fc2cd-ac97-4fb9-a83a-39b3b8167593}"/>
      </c:ext>
    </c:extLst>
  </c:chart>
  <c:spPr>
    <a:solidFill>
      <a:schemeClr val="bg1"/>
    </a:solidFill>
    <a:ln w="9525" cap="flat" cmpd="sng" algn="ctr">
      <a:solidFill>
        <a:schemeClr val="tx2">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baseline="0">
                <a:solidFill>
                  <a:schemeClr val="tx2"/>
                </a:solidFill>
                <a:latin typeface="+mn-lt"/>
                <a:ea typeface="+mn-ea"/>
                <a:cs typeface="+mn-cs"/>
              </a:defRPr>
            </a:pPr>
            <a:r>
              <a:rPr lang="zh-CN"/>
              <a:t>螺线管轴向磁感应强度</a:t>
            </a:r>
            <a:endParaRPr lang="zh-CN"/>
          </a:p>
        </c:rich>
      </c:tx>
      <c:layout>
        <c:manualLayout>
          <c:xMode val="edge"/>
          <c:yMode val="edge"/>
          <c:x val="0.423706840081459"/>
          <c:y val="0.0303400887622259"/>
        </c:manualLayout>
      </c:layout>
      <c:overlay val="0"/>
      <c:spPr>
        <a:noFill/>
        <a:ln>
          <a:noFill/>
        </a:ln>
        <a:effectLst/>
      </c:spPr>
    </c:title>
    <c:autoTitleDeleted val="0"/>
    <c:plotArea>
      <c:layout>
        <c:manualLayout>
          <c:layoutTarget val="inner"/>
          <c:xMode val="edge"/>
          <c:yMode val="edge"/>
          <c:x val="0.116558290561432"/>
          <c:y val="0.113235540988553"/>
          <c:w val="0.826013220024881"/>
          <c:h val="0.769947767336504"/>
        </c:manualLayout>
      </c:layout>
      <c:scatterChart>
        <c:scatterStyle val="smoothMarker"/>
        <c:varyColors val="0"/>
        <c:ser>
          <c:idx val="1"/>
          <c:order val="0"/>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dLbls>
            <c:delete val="1"/>
          </c:dLbls>
          <c:xVal>
            <c:numRef>
              <c:f>'13螺线管'!$A$49:$A$80</c:f>
              <c:numCache>
                <c:formatCode>General</c:formatCode>
                <c:ptCount val="32"/>
                <c:pt idx="0">
                  <c:v>1</c:v>
                </c:pt>
                <c:pt idx="1">
                  <c:v>2</c:v>
                </c:pt>
                <c:pt idx="2">
                  <c:v>3</c:v>
                </c:pt>
                <c:pt idx="3">
                  <c:v>4</c:v>
                </c:pt>
                <c:pt idx="4">
                  <c:v>5</c:v>
                </c:pt>
                <c:pt idx="5">
                  <c:v>7</c:v>
                </c:pt>
                <c:pt idx="6">
                  <c:v>10</c:v>
                </c:pt>
                <c:pt idx="7">
                  <c:v>15</c:v>
                </c:pt>
                <c:pt idx="8">
                  <c:v>20</c:v>
                </c:pt>
                <c:pt idx="9">
                  <c:v>25</c:v>
                </c:pt>
                <c:pt idx="10">
                  <c:v>27</c:v>
                </c:pt>
                <c:pt idx="11">
                  <c:v>28</c:v>
                </c:pt>
                <c:pt idx="12">
                  <c:v>29</c:v>
                </c:pt>
                <c:pt idx="13">
                  <c:v>30</c:v>
                </c:pt>
              </c:numCache>
            </c:numRef>
          </c:xVal>
          <c:yVal>
            <c:numRef>
              <c:f>'13螺线管'!$H$49:$H$80</c:f>
              <c:numCache>
                <c:formatCode>General</c:formatCode>
                <c:ptCount val="32"/>
                <c:pt idx="0">
                  <c:v>0.312392196703969</c:v>
                </c:pt>
                <c:pt idx="1">
                  <c:v>0.468588295055954</c:v>
                </c:pt>
                <c:pt idx="2">
                  <c:v>0.780980491759923</c:v>
                </c:pt>
                <c:pt idx="3">
                  <c:v>1.56196098351985</c:v>
                </c:pt>
                <c:pt idx="4">
                  <c:v>2.40541991462056</c:v>
                </c:pt>
                <c:pt idx="5">
                  <c:v>2.78029055066532</c:v>
                </c:pt>
                <c:pt idx="6">
                  <c:v>2.85838859984132</c:v>
                </c:pt>
                <c:pt idx="7">
                  <c:v>2.87400820967651</c:v>
                </c:pt>
                <c:pt idx="8">
                  <c:v>2.87400820967651</c:v>
                </c:pt>
                <c:pt idx="9">
                  <c:v>2.78029055066532</c:v>
                </c:pt>
                <c:pt idx="10">
                  <c:v>2.53037679330215</c:v>
                </c:pt>
                <c:pt idx="11">
                  <c:v>2.18674537692778</c:v>
                </c:pt>
                <c:pt idx="12">
                  <c:v>1.56196098351985</c:v>
                </c:pt>
                <c:pt idx="13">
                  <c:v>0.624784393407938</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ser>
        <c:dLbls>
          <c:showLegendKey val="0"/>
          <c:showVal val="0"/>
          <c:showCatName val="0"/>
          <c:showSerName val="0"/>
          <c:showPercent val="0"/>
          <c:showBubbleSize val="0"/>
        </c:dLbls>
        <c:axId val="1490431776"/>
        <c:axId val="1"/>
      </c:scatterChart>
      <c:valAx>
        <c:axId val="1490431776"/>
        <c:scaling>
          <c:orientation val="minMax"/>
          <c:max val="32"/>
          <c:min val="0"/>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lang="zh-CN" sz="900" b="1" i="0" u="none" strike="noStrike" kern="1200" baseline="0">
                    <a:solidFill>
                      <a:schemeClr val="tx2"/>
                    </a:solidFill>
                    <a:latin typeface="+mn-lt"/>
                    <a:ea typeface="+mn-ea"/>
                    <a:cs typeface="+mn-cs"/>
                  </a:defRPr>
                </a:pPr>
                <a:r>
                  <a:rPr lang="zh-CN"/>
                  <a:t>标尺刻度x/cm</a:t>
                </a:r>
                <a:endParaRPr lang="zh-CN"/>
              </a:p>
            </c:rich>
          </c:tx>
          <c:layout>
            <c:manualLayout>
              <c:xMode val="edge"/>
              <c:yMode val="edge"/>
              <c:x val="0.453429124811008"/>
              <c:y val="0.943647996367452"/>
            </c:manualLayout>
          </c:layout>
          <c:overlay val="0"/>
          <c:spPr>
            <a:noFill/>
            <a:ln>
              <a:noFill/>
            </a:ln>
            <a:effectLst/>
          </c:spPr>
        </c:title>
        <c:numFmt formatCode="General" sourceLinked="1"/>
        <c:majorTickMark val="none"/>
        <c:minorTickMark val="none"/>
        <c:tickLblPos val="nextTo"/>
        <c:spPr>
          <a:noFill/>
          <a:ln>
            <a:solidFill>
              <a:schemeClr val="tx2">
                <a:lumMod val="40000"/>
                <a:lumOff val="60000"/>
              </a:schemeClr>
            </a:solid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crossAx val="1"/>
        <c:crosses val="autoZero"/>
        <c:crossBetween val="midCat"/>
        <c:majorUnit val="5"/>
      </c:valAx>
      <c:valAx>
        <c:axId val="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zh-CN" sz="900" b="1" i="0" u="none" strike="noStrike" kern="1200" baseline="0">
                    <a:solidFill>
                      <a:schemeClr val="tx2"/>
                    </a:solidFill>
                    <a:latin typeface="+mn-lt"/>
                    <a:ea typeface="+mn-ea"/>
                    <a:cs typeface="+mn-cs"/>
                  </a:defRPr>
                </a:pPr>
                <a:r>
                  <a:rPr lang="zh-CN"/>
                  <a:t>磁感应强度B/mT</a:t>
                </a:r>
                <a:endParaRPr lang="zh-CN"/>
              </a:p>
            </c:rich>
          </c:tx>
          <c:layout>
            <c:manualLayout>
              <c:xMode val="edge"/>
              <c:yMode val="edge"/>
              <c:x val="0.0217705387849382"/>
              <c:y val="0.405452289823455"/>
            </c:manualLayout>
          </c:layout>
          <c:overlay val="0"/>
          <c:spPr>
            <a:noFill/>
            <a:ln>
              <a:noFill/>
            </a:ln>
            <a:effectLst/>
          </c:spPr>
        </c:title>
        <c:numFmt formatCode="General" sourceLinked="1"/>
        <c:majorTickMark val="none"/>
        <c:minorTickMark val="none"/>
        <c:tickLblPos val="nextTo"/>
        <c:spPr>
          <a:noFill/>
          <a:ln>
            <a:solidFill>
              <a:schemeClr val="tx2">
                <a:lumMod val="40000"/>
                <a:lumOff val="60000"/>
              </a:schemeClr>
            </a:solid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crossAx val="1490431776"/>
        <c:crosses val="autoZero"/>
        <c:crossBetween val="midCat"/>
      </c:valAx>
      <c:spPr>
        <a:noFill/>
        <a:ln>
          <a:noFill/>
        </a:ln>
        <a:effectLst/>
      </c:spPr>
    </c:plotArea>
    <c:plotVisOnly val="1"/>
    <c:dispBlanksAs val="gap"/>
    <c:showDLblsOverMax val="0"/>
    <c:extLst>
      <c:ext uri="{0b15fc19-7d7d-44ad-8c2d-2c3a37ce22c3}">
        <chartProps xmlns="https://web.wps.cn/et/2018/main" chartId="{6fa6fb44-f704-49be-9297-0c7cca2194fa}"/>
      </c:ext>
    </c:extLst>
  </c:chart>
  <c:spPr>
    <a:solidFill>
      <a:schemeClr val="bg1"/>
    </a:solidFill>
    <a:ln w="9525" cap="flat" cmpd="sng" algn="ctr">
      <a:solidFill>
        <a:schemeClr val="tx2">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baseline="0">
                <a:solidFill>
                  <a:schemeClr val="tx2"/>
                </a:solidFill>
                <a:latin typeface="+mn-lt"/>
                <a:ea typeface="+mn-ea"/>
                <a:cs typeface="+mn-cs"/>
              </a:defRPr>
            </a:pPr>
            <a:r>
              <a:rPr lang="en-US" altLang="zh-CN" i="1">
                <a:latin typeface="Times New Roman" panose="02020603050405020304" pitchFamily="18" charset="0"/>
                <a:cs typeface="Times New Roman" panose="02020603050405020304" pitchFamily="18" charset="0"/>
              </a:rPr>
              <a:t>K</a:t>
            </a:r>
            <a:r>
              <a:rPr lang="en-US" altLang="zh-CN" sz="1200">
                <a:latin typeface="Times New Roman" panose="02020603050405020304" pitchFamily="18" charset="0"/>
                <a:cs typeface="Times New Roman" panose="02020603050405020304" pitchFamily="18" charset="0"/>
              </a:rPr>
              <a:t>H</a:t>
            </a:r>
            <a:r>
              <a:rPr lang="en-US" altLang="zh-CN" i="1">
                <a:latin typeface="Times New Roman" panose="02020603050405020304" pitchFamily="18" charset="0"/>
                <a:cs typeface="Times New Roman" panose="02020603050405020304" pitchFamily="18" charset="0"/>
              </a:rPr>
              <a:t>I</a:t>
            </a:r>
            <a:r>
              <a:rPr lang="en-US" altLang="zh-CN" sz="1200">
                <a:latin typeface="Times New Roman" panose="02020603050405020304" pitchFamily="18" charset="0"/>
                <a:cs typeface="Times New Roman" panose="02020603050405020304" pitchFamily="18" charset="0"/>
              </a:rPr>
              <a:t>S</a:t>
            </a:r>
            <a:r>
              <a:rPr lang="zh-CN">
                <a:latin typeface="Times New Roman" panose="02020603050405020304" pitchFamily="18" charset="0"/>
                <a:cs typeface="Times New Roman" panose="02020603050405020304" pitchFamily="18" charset="0"/>
              </a:rPr>
              <a:t>定标</a:t>
            </a:r>
            <a:r>
              <a:rPr lang="zh-CN" altLang="en-US">
                <a:latin typeface="Times New Roman" panose="02020603050405020304" pitchFamily="18" charset="0"/>
                <a:cs typeface="Times New Roman" panose="02020603050405020304" pitchFamily="18" charset="0"/>
              </a:rPr>
              <a:t>拟合直</a:t>
            </a:r>
            <a:r>
              <a:rPr lang="zh-CN">
                <a:latin typeface="Times New Roman" panose="02020603050405020304" pitchFamily="18" charset="0"/>
                <a:cs typeface="Times New Roman" panose="02020603050405020304" pitchFamily="18" charset="0"/>
              </a:rPr>
              <a:t>线</a:t>
            </a:r>
            <a:endParaRPr lang="zh-CN">
              <a:latin typeface="Times New Roman" panose="02020603050405020304" pitchFamily="18" charset="0"/>
              <a:cs typeface="Times New Roman" panose="02020603050405020304" pitchFamily="18" charset="0"/>
            </a:endParaRPr>
          </a:p>
        </c:rich>
      </c:tx>
      <c:layout>
        <c:manualLayout>
          <c:xMode val="edge"/>
          <c:yMode val="edge"/>
          <c:x val="0.409462252257838"/>
          <c:y val="0.0304886584298914"/>
        </c:manualLayout>
      </c:layout>
      <c:overlay val="0"/>
      <c:spPr>
        <a:noFill/>
        <a:ln>
          <a:noFill/>
        </a:ln>
        <a:effectLst/>
      </c:spPr>
    </c:title>
    <c:autoTitleDeleted val="0"/>
    <c:plotArea>
      <c:layout>
        <c:manualLayout>
          <c:layoutTarget val="inner"/>
          <c:xMode val="edge"/>
          <c:yMode val="edge"/>
          <c:x val="0.135831199770013"/>
          <c:y val="0.166671863363001"/>
          <c:w val="0.663407453949195"/>
          <c:h val="0.654184589318482"/>
        </c:manualLayout>
      </c:layout>
      <c:scatterChart>
        <c:scatterStyle val="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elete val="1"/>
          </c:dLbls>
          <c:trendline>
            <c:spPr>
              <a:ln w="9525" cap="rnd">
                <a:solidFill>
                  <a:schemeClr val="accent1"/>
                </a:solidFill>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trendlineLbl>
          </c:trendline>
          <c:xVal>
            <c:numRef>
              <c:f>'13螺线管'!$H$9:$H$16</c:f>
              <c:numCache>
                <c:formatCode>General</c:formatCode>
                <c:ptCount val="8"/>
                <c:pt idx="0">
                  <c:v>0</c:v>
                </c:pt>
                <c:pt idx="1">
                  <c:v>0.718502052419129</c:v>
                </c:pt>
                <c:pt idx="2">
                  <c:v>1.43700410483826</c:v>
                </c:pt>
                <c:pt idx="3">
                  <c:v>2.15550615725739</c:v>
                </c:pt>
                <c:pt idx="4">
                  <c:v>2.87400820967651</c:v>
                </c:pt>
                <c:pt idx="5">
                  <c:v>3.59251026209564</c:v>
                </c:pt>
                <c:pt idx="6">
                  <c:v>4.31101231451477</c:v>
                </c:pt>
                <c:pt idx="7">
                  <c:v>5.0295143669339</c:v>
                </c:pt>
              </c:numCache>
            </c:numRef>
          </c:xVal>
          <c:yVal>
            <c:numRef>
              <c:f>'13螺线管'!$F$9:$F$16</c:f>
              <c:numCache>
                <c:formatCode>General</c:formatCode>
                <c:ptCount val="8"/>
                <c:pt idx="0">
                  <c:v>0</c:v>
                </c:pt>
                <c:pt idx="1">
                  <c:v>23</c:v>
                </c:pt>
                <c:pt idx="2">
                  <c:v>46</c:v>
                </c:pt>
                <c:pt idx="3">
                  <c:v>69</c:v>
                </c:pt>
                <c:pt idx="4">
                  <c:v>92</c:v>
                </c:pt>
                <c:pt idx="5">
                  <c:v>115</c:v>
                </c:pt>
                <c:pt idx="6">
                  <c:v>138</c:v>
                </c:pt>
                <c:pt idx="7">
                  <c:v>161</c:v>
                </c:pt>
              </c:numCache>
            </c:numRef>
          </c:yVal>
          <c:smooth val="0"/>
        </c:ser>
        <c:ser>
          <c:idx val="1"/>
          <c:order val="1"/>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dLbls>
            <c:delete val="1"/>
          </c:dLbls>
          <c:xVal>
            <c:numRef>
              <c:f>'13螺线管'!$H$9:$H$18</c:f>
              <c:numCache>
                <c:formatCode>General</c:formatCode>
                <c:ptCount val="10"/>
                <c:pt idx="0">
                  <c:v>0</c:v>
                </c:pt>
                <c:pt idx="1">
                  <c:v>0.718502052419129</c:v>
                </c:pt>
                <c:pt idx="2">
                  <c:v>1.43700410483826</c:v>
                </c:pt>
                <c:pt idx="3">
                  <c:v>2.15550615725739</c:v>
                </c:pt>
                <c:pt idx="4">
                  <c:v>2.87400820967651</c:v>
                </c:pt>
                <c:pt idx="5">
                  <c:v>3.59251026209564</c:v>
                </c:pt>
                <c:pt idx="6">
                  <c:v>4.31101231451477</c:v>
                </c:pt>
                <c:pt idx="7">
                  <c:v>5.0295143669339</c:v>
                </c:pt>
              </c:numCache>
            </c:numRef>
          </c:xVal>
          <c:yVal>
            <c:numRef>
              <c:f>'13螺线管'!$I$16</c:f>
              <c:numCache>
                <c:formatCode>General</c:formatCode>
                <c:ptCount val="1"/>
                <c:pt idx="0">
                  <c:v>0</c:v>
                </c:pt>
              </c:numCache>
            </c:numRef>
          </c:yVal>
          <c:smooth val="0"/>
        </c:ser>
        <c:dLbls>
          <c:showLegendKey val="0"/>
          <c:showVal val="0"/>
          <c:showCatName val="0"/>
          <c:showSerName val="0"/>
          <c:showPercent val="0"/>
          <c:showBubbleSize val="0"/>
        </c:dLbls>
        <c:axId val="1490433440"/>
        <c:axId val="1"/>
      </c:scatterChart>
      <c:valAx>
        <c:axId val="149043344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lang="zh-CN" sz="900" b="1" i="0" u="none" strike="noStrike" kern="1200" baseline="0">
                    <a:solidFill>
                      <a:schemeClr val="tx2"/>
                    </a:solidFill>
                    <a:latin typeface="+mn-lt"/>
                    <a:ea typeface="+mn-ea"/>
                    <a:cs typeface="+mn-cs"/>
                  </a:defRPr>
                </a:pPr>
                <a:r>
                  <a:rPr lang="zh-CN" altLang="en-US"/>
                  <a:t>磁感应强度</a:t>
                </a:r>
                <a:r>
                  <a:rPr lang="zh-CN"/>
                  <a:t>/m</a:t>
                </a:r>
                <a:r>
                  <a:rPr lang="en-US" altLang="zh-CN"/>
                  <a:t>T</a:t>
                </a:r>
                <a:endParaRPr lang="en-US" altLang="zh-CN"/>
              </a:p>
            </c:rich>
          </c:tx>
          <c:layout>
            <c:manualLayout>
              <c:xMode val="edge"/>
              <c:yMode val="edge"/>
              <c:x val="0.427627370789706"/>
              <c:y val="0.898829173914741"/>
            </c:manualLayout>
          </c:layout>
          <c:overlay val="0"/>
          <c:spPr>
            <a:noFill/>
            <a:ln>
              <a:noFill/>
            </a:ln>
            <a:effectLst/>
          </c:spPr>
        </c:title>
        <c:numFmt formatCode="General" sourceLinked="1"/>
        <c:majorTickMark val="none"/>
        <c:minorTickMark val="none"/>
        <c:tickLblPos val="nextTo"/>
        <c:spPr>
          <a:noFill/>
          <a:ln>
            <a:solidFill>
              <a:schemeClr val="tx2">
                <a:lumMod val="40000"/>
                <a:lumOff val="60000"/>
              </a:schemeClr>
            </a:solid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crossAx val="1"/>
        <c:crosses val="autoZero"/>
        <c:crossBetween val="midCat"/>
      </c:valAx>
      <c:valAx>
        <c:axId val="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zh-CN" sz="900" b="1" i="0" u="none" strike="noStrike" kern="1200" baseline="0">
                    <a:solidFill>
                      <a:schemeClr val="tx2"/>
                    </a:solidFill>
                    <a:latin typeface="+mn-lt"/>
                    <a:ea typeface="+mn-ea"/>
                    <a:cs typeface="+mn-cs"/>
                  </a:defRPr>
                </a:pPr>
                <a:r>
                  <a:rPr lang="zh-CN"/>
                  <a:t>霍尔电压/mV</a:t>
                </a:r>
                <a:endParaRPr lang="zh-CN"/>
              </a:p>
            </c:rich>
          </c:tx>
          <c:layout>
            <c:manualLayout>
              <c:xMode val="edge"/>
              <c:yMode val="edge"/>
              <c:x val="0.0177171554343109"/>
              <c:y val="0.421761090839255"/>
            </c:manualLayout>
          </c:layout>
          <c:overlay val="0"/>
          <c:spPr>
            <a:noFill/>
            <a:ln>
              <a:noFill/>
            </a:ln>
            <a:effectLst/>
          </c:spPr>
        </c:title>
        <c:numFmt formatCode="General" sourceLinked="1"/>
        <c:majorTickMark val="none"/>
        <c:minorTickMark val="none"/>
        <c:tickLblPos val="nextTo"/>
        <c:spPr>
          <a:noFill/>
          <a:ln>
            <a:solidFill>
              <a:schemeClr val="tx2">
                <a:lumMod val="40000"/>
                <a:lumOff val="60000"/>
              </a:schemeClr>
            </a:solid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crossAx val="14904334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2"/>
              </a:solidFill>
              <a:latin typeface="+mn-lt"/>
              <a:ea typeface="+mn-ea"/>
              <a:cs typeface="+mn-cs"/>
            </a:defRPr>
          </a:pPr>
        </a:p>
      </c:txPr>
    </c:legend>
    <c:plotVisOnly val="1"/>
    <c:dispBlanksAs val="gap"/>
    <c:showDLblsOverMax val="0"/>
    <c:extLst>
      <c:ext uri="{0b15fc19-7d7d-44ad-8c2d-2c3a37ce22c3}">
        <chartProps xmlns="https://web.wps.cn/et/2018/main" chartId="{278a3894-bac2-4295-8989-28202854bb1f}"/>
      </c:ext>
    </c:extLst>
  </c:chart>
  <c:spPr>
    <a:solidFill>
      <a:schemeClr val="bg1"/>
    </a:solidFill>
    <a:ln w="9525" cap="flat" cmpd="sng" algn="ctr">
      <a:solidFill>
        <a:schemeClr val="tx2">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分压电路特性曲线</a:t>
            </a:r>
            <a:endParaRPr lang="zh-CN" altLang="en-US"/>
          </a:p>
        </c:rich>
      </c:tx>
      <c:layout/>
      <c:overlay val="0"/>
      <c:spPr>
        <a:noFill/>
        <a:ln>
          <a:noFill/>
        </a:ln>
        <a:effectLst/>
      </c:spPr>
    </c:title>
    <c:autoTitleDeleted val="0"/>
    <c:plotArea>
      <c:layout/>
      <c:scatterChart>
        <c:scatterStyle val="smoothMarker"/>
        <c:varyColors val="0"/>
        <c:ser>
          <c:idx val="0"/>
          <c:order val="0"/>
          <c:tx>
            <c:strRef>
              <c:f>'14分压电路'!$B$6</c:f>
              <c:strCache>
                <c:ptCount val="1"/>
                <c:pt idx="0">
                  <c:v>0.1</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'14分压电路'!$C$5:$M$5</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'14分压电路'!$C$6:$M$6</c:f>
              <c:numCache>
                <c:formatCode>General</c:formatCode>
                <c:ptCount val="11"/>
                <c:pt idx="0">
                  <c:v>0</c:v>
                </c:pt>
                <c:pt idx="1">
                  <c:v>0.31</c:v>
                </c:pt>
                <c:pt idx="2">
                  <c:v>0.55</c:v>
                </c:pt>
                <c:pt idx="3">
                  <c:v>0.79</c:v>
                </c:pt>
                <c:pt idx="4">
                  <c:v>1</c:v>
                </c:pt>
                <c:pt idx="5">
                  <c:v>1.2</c:v>
                </c:pt>
                <c:pt idx="6">
                  <c:v>1.5</c:v>
                </c:pt>
                <c:pt idx="7">
                  <c:v>2.01</c:v>
                </c:pt>
                <c:pt idx="8">
                  <c:v>3</c:v>
                </c:pt>
                <c:pt idx="9">
                  <c:v>4.7</c:v>
                </c:pt>
                <c:pt idx="10">
                  <c:v>10</c:v>
                </c:pt>
              </c:numCache>
            </c:numRef>
          </c:yVal>
          <c:smooth val="1"/>
        </c:ser>
        <c:ser>
          <c:idx val="1"/>
          <c:order val="1"/>
          <c:tx>
            <c:strRef>
              <c:f>'14分压电路'!$B$7</c:f>
              <c:strCache>
                <c:ptCount val="1"/>
                <c:pt idx="0">
                  <c:v>0.2</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'14分压电路'!$C$5:$M$5</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'14分压电路'!$C$7:$M$7</c:f>
              <c:numCache>
                <c:formatCode>General</c:formatCode>
                <c:ptCount val="11"/>
                <c:pt idx="0">
                  <c:v>0</c:v>
                </c:pt>
                <c:pt idx="1">
                  <c:v>0.5</c:v>
                </c:pt>
                <c:pt idx="2">
                  <c:v>0.85</c:v>
                </c:pt>
                <c:pt idx="3">
                  <c:v>1.2</c:v>
                </c:pt>
                <c:pt idx="4">
                  <c:v>1.55</c:v>
                </c:pt>
                <c:pt idx="5">
                  <c:v>1.91</c:v>
                </c:pt>
                <c:pt idx="6">
                  <c:v>2.49</c:v>
                </c:pt>
                <c:pt idx="7">
                  <c:v>3.15</c:v>
                </c:pt>
                <c:pt idx="8">
                  <c:v>4.09</c:v>
                </c:pt>
                <c:pt idx="9">
                  <c:v>6</c:v>
                </c:pt>
                <c:pt idx="10">
                  <c:v>10</c:v>
                </c:pt>
              </c:numCache>
            </c:numRef>
          </c:yVal>
          <c:smooth val="1"/>
        </c:ser>
        <c:ser>
          <c:idx val="2"/>
          <c:order val="2"/>
          <c:tx>
            <c:strRef>
              <c:f>'14分压电路'!$B$8</c:f>
              <c:strCache>
                <c:ptCount val="1"/>
                <c:pt idx="0">
                  <c:v>0.5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'14分压电路'!$C$5:$M$5</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'14分压电路'!$C$8:$M$8</c:f>
              <c:numCache>
                <c:formatCode>General</c:formatCode>
                <c:ptCount val="11"/>
                <c:pt idx="0">
                  <c:v>0</c:v>
                </c:pt>
                <c:pt idx="1">
                  <c:v>0.6</c:v>
                </c:pt>
                <c:pt idx="2">
                  <c:v>1.15</c:v>
                </c:pt>
                <c:pt idx="3">
                  <c:v>1.75</c:v>
                </c:pt>
                <c:pt idx="4">
                  <c:v>2.25</c:v>
                </c:pt>
                <c:pt idx="5">
                  <c:v>2.9</c:v>
                </c:pt>
                <c:pt idx="6">
                  <c:v>3.58</c:v>
                </c:pt>
                <c:pt idx="7">
                  <c:v>4.5</c:v>
                </c:pt>
                <c:pt idx="8">
                  <c:v>5.6</c:v>
                </c:pt>
                <c:pt idx="9">
                  <c:v>7.51</c:v>
                </c:pt>
                <c:pt idx="10">
                  <c:v>10</c:v>
                </c:pt>
              </c:numCache>
            </c:numRef>
          </c:yVal>
          <c:smooth val="1"/>
        </c:ser>
        <c:ser>
          <c:idx val="3"/>
          <c:order val="3"/>
          <c:tx>
            <c:strRef>
              <c:f>'14分压电路'!$B$9</c:f>
              <c:strCache>
                <c:ptCount val="1"/>
                <c:pt idx="0">
                  <c:v>1</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'14分压电路'!$C$5:$M$5</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'14分压电路'!$C$9:$M$9</c:f>
              <c:numCache>
                <c:formatCode>General</c:formatCode>
                <c:ptCount val="11"/>
                <c:pt idx="0">
                  <c:v>0</c:v>
                </c:pt>
                <c:pt idx="1">
                  <c:v>0.7</c:v>
                </c:pt>
                <c:pt idx="2">
                  <c:v>1.4</c:v>
                </c:pt>
                <c:pt idx="3">
                  <c:v>2</c:v>
                </c:pt>
                <c:pt idx="4">
                  <c:v>2.69</c:v>
                </c:pt>
                <c:pt idx="5">
                  <c:v>3.35</c:v>
                </c:pt>
                <c:pt idx="6">
                  <c:v>4.15</c:v>
                </c:pt>
                <c:pt idx="7">
                  <c:v>5.1</c:v>
                </c:pt>
                <c:pt idx="8">
                  <c:v>6.2</c:v>
                </c:pt>
                <c:pt idx="9">
                  <c:v>8</c:v>
                </c:pt>
                <c:pt idx="10">
                  <c:v>10</c:v>
                </c:pt>
              </c:numCache>
            </c:numRef>
          </c:yVal>
          <c:smooth val="1"/>
        </c:ser>
        <c:ser>
          <c:idx val="4"/>
          <c:order val="4"/>
          <c:tx>
            <c:strRef>
              <c:f>'14分压电路'!$B$10</c:f>
              <c:strCache>
                <c:ptCount val="1"/>
                <c:pt idx="0">
                  <c:v>4</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'14分压电路'!$C$5:$M$5</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'14分压电路'!$C$10:$M$10</c:f>
              <c:numCache>
                <c:formatCode>General</c:formatCode>
                <c:ptCount val="11"/>
                <c:pt idx="0">
                  <c:v>0</c:v>
                </c:pt>
                <c:pt idx="1">
                  <c:v>0.6</c:v>
                </c:pt>
                <c:pt idx="2">
                  <c:v>1.6</c:v>
                </c:pt>
                <c:pt idx="3">
                  <c:v>2.3</c:v>
                </c:pt>
                <c:pt idx="4">
                  <c:v>3.2</c:v>
                </c:pt>
                <c:pt idx="5">
                  <c:v>4</c:v>
                </c:pt>
                <c:pt idx="6">
                  <c:v>4.9</c:v>
                </c:pt>
                <c:pt idx="7">
                  <c:v>5.85</c:v>
                </c:pt>
                <c:pt idx="8">
                  <c:v>7.02</c:v>
                </c:pt>
                <c:pt idx="9">
                  <c:v>8.52</c:v>
                </c:pt>
                <c:pt idx="10">
                  <c:v>10</c:v>
                </c:pt>
              </c:numCache>
            </c:numRef>
          </c:yVal>
          <c:smooth val="1"/>
        </c:ser>
        <c:dLbls>
          <c:showLegendKey val="0"/>
          <c:showVal val="0"/>
          <c:showCatName val="0"/>
          <c:showSerName val="0"/>
          <c:showPercent val="0"/>
          <c:showBubbleSize val="0"/>
        </c:dLbls>
        <c:axId val="865625552"/>
        <c:axId val="865635120"/>
      </c:scatterChart>
      <c:valAx>
        <c:axId val="865625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zh-CN" sz="900" b="0" i="1" u="none" strike="noStrike" kern="1200" cap="all" baseline="0">
                    <a:solidFill>
                      <a:schemeClr val="tx1">
                        <a:lumMod val="65000"/>
                        <a:lumOff val="35000"/>
                      </a:schemeClr>
                    </a:solidFill>
                    <a:latin typeface="+mn-lt"/>
                    <a:ea typeface="+mn-ea"/>
                    <a:cs typeface="+mn-cs"/>
                  </a:defRPr>
                </a:pPr>
                <a:r>
                  <a:rPr lang="en-US" i="1"/>
                  <a:t>X</a:t>
                </a:r>
                <a:endParaRPr lang="zh-CN" i="1"/>
              </a:p>
            </c:rich>
          </c:tx>
          <c:layout/>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5635120"/>
        <c:crosses val="autoZero"/>
        <c:crossBetween val="midCat"/>
      </c:valAx>
      <c:valAx>
        <c:axId val="86563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900" b="0" i="1" u="none" strike="noStrike" kern="1200" cap="all" baseline="0">
                    <a:solidFill>
                      <a:schemeClr val="tx1">
                        <a:lumMod val="65000"/>
                        <a:lumOff val="35000"/>
                      </a:schemeClr>
                    </a:solidFill>
                    <a:latin typeface="+mn-lt"/>
                    <a:ea typeface="+mn-ea"/>
                    <a:cs typeface="+mn-cs"/>
                  </a:defRPr>
                </a:pPr>
                <a:r>
                  <a:rPr lang="en-US" i="1"/>
                  <a:t>U</a:t>
                </a:r>
                <a:endParaRPr lang="zh-CN" i="1"/>
              </a:p>
            </c:rich>
          </c:tx>
          <c:layout/>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5625552"/>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00c09cd8-8608-4fc0-8060-1960d657f5f4}"/>
      </c:ext>
    </c:extLst>
  </c:chart>
  <c:spPr>
    <a:solidFill>
      <a:schemeClr val="lt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i="1">
                <a:latin typeface="Times New Roman" panose="02020603050405020304" pitchFamily="18" charset="0"/>
                <a:cs typeface="Times New Roman" panose="02020603050405020304" pitchFamily="18" charset="0"/>
              </a:rPr>
              <a:t>x </a:t>
            </a:r>
            <a:r>
              <a:rPr lang="en-US" altLang="zh-CN">
                <a:latin typeface="Times New Roman" panose="02020603050405020304" pitchFamily="18" charset="0"/>
                <a:cs typeface="Times New Roman" panose="02020603050405020304" pitchFamily="18" charset="0"/>
              </a:rPr>
              <a:t>= </a:t>
            </a:r>
            <a:r>
              <a:rPr lang="en-US" altLang="zh-CN" i="1">
                <a:latin typeface="Times New Roman" panose="02020603050405020304" pitchFamily="18" charset="0"/>
                <a:cs typeface="Times New Roman" panose="02020603050405020304" pitchFamily="18" charset="0"/>
              </a:rPr>
              <a:t>Ak' </a:t>
            </a:r>
            <a:r>
              <a:rPr lang="en-US" altLang="zh-CN">
                <a:latin typeface="Times New Roman" panose="02020603050405020304" pitchFamily="18" charset="0"/>
                <a:cs typeface="Times New Roman" panose="02020603050405020304" pitchFamily="18" charset="0"/>
              </a:rPr>
              <a:t>+ </a:t>
            </a:r>
            <a:r>
              <a:rPr lang="en-US" altLang="zh-CN" i="1">
                <a:latin typeface="Times New Roman" panose="02020603050405020304" pitchFamily="18" charset="0"/>
                <a:cs typeface="Times New Roman" panose="02020603050405020304" pitchFamily="18" charset="0"/>
              </a:rPr>
              <a:t>C</a:t>
            </a:r>
            <a:endParaRPr lang="zh-CN" altLang="en-US" i="1">
              <a:latin typeface="Times New Roman" panose="02020603050405020304" pitchFamily="18" charset="0"/>
              <a:cs typeface="Times New Roman" panose="02020603050405020304" pitchFamily="18" charset="0"/>
            </a:endParaRPr>
          </a:p>
        </c:rich>
      </c:tx>
      <c:layout/>
      <c:overlay val="0"/>
      <c:spPr>
        <a:noFill/>
        <a:ln>
          <a:noFill/>
        </a:ln>
        <a:effectLst/>
      </c:spPr>
    </c:title>
    <c:autoTitleDeleted val="0"/>
    <c:plotArea>
      <c:layout/>
      <c:scatterChart>
        <c:scatterStyle val="marker"/>
        <c:varyColors val="0"/>
        <c:ser>
          <c:idx val="0"/>
          <c:order val="0"/>
          <c:tx>
            <c:strRef>
              <c:f>'17头发丝直径'!$F$3</c:f>
              <c:strCache>
                <c:ptCount val="1"/>
                <c:pt idx="0">
                  <c:v>xL/cm</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trendline>
            <c:spPr>
              <a:ln w="19050" cap="rnd">
                <a:solidFill>
                  <a:schemeClr val="accent1"/>
                </a:solidFill>
                <a:prstDash val="sysDot"/>
              </a:ln>
              <a:effectLst/>
            </c:spPr>
            <c:trendlineType val="linear"/>
            <c:dispRSqr val="1"/>
            <c:dispEq val="1"/>
            <c:trendlineLbl>
              <c:layout>
                <c:manualLayout>
                  <c:x val="-0.0282892624585957"/>
                  <c:y val="0.0879207985277579"/>
                </c:manualLayout>
              </c:layout>
              <c:numFmt formatCode="General" sourceLinked="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trendlineLbl>
          </c:trendline>
          <c:xVal>
            <c:numRef>
              <c:f>'17头发丝直径'!$D$4:$D$13</c:f>
              <c:numCache>
                <c:formatCode>General</c:formatCode>
                <c:ptCount val="10"/>
                <c:pt idx="0">
                  <c:v>1</c:v>
                </c:pt>
                <c:pt idx="1">
                  <c:v>2</c:v>
                </c:pt>
                <c:pt idx="2">
                  <c:v>3</c:v>
                </c:pt>
                <c:pt idx="3">
                  <c:v>4</c:v>
                </c:pt>
                <c:pt idx="4">
                  <c:v>5</c:v>
                </c:pt>
                <c:pt idx="5">
                  <c:v>6</c:v>
                </c:pt>
              </c:numCache>
            </c:numRef>
          </c:xVal>
          <c:yVal>
            <c:numRef>
              <c:f>'17头发丝直径'!$F$4:$F$13</c:f>
              <c:numCache>
                <c:formatCode>General</c:formatCode>
                <c:ptCount val="10"/>
                <c:pt idx="0">
                  <c:v>9</c:v>
                </c:pt>
                <c:pt idx="1">
                  <c:v>8.5</c:v>
                </c:pt>
                <c:pt idx="2">
                  <c:v>8</c:v>
                </c:pt>
                <c:pt idx="3">
                  <c:v>7.5</c:v>
                </c:pt>
                <c:pt idx="4">
                  <c:v>7</c:v>
                </c:pt>
                <c:pt idx="5">
                  <c:v>6.5</c:v>
                </c:pt>
              </c:numCache>
            </c:numRef>
          </c:yVal>
          <c:smooth val="0"/>
        </c:ser>
        <c:ser>
          <c:idx val="1"/>
          <c:order val="1"/>
          <c:tx>
            <c:strRef>
              <c:f>'17头发丝直径'!$H$3</c:f>
              <c:strCache>
                <c:ptCount val="1"/>
                <c:pt idx="0">
                  <c:v>xR/cm</c:v>
                </c:pt>
              </c:strCache>
            </c:strRef>
          </c:tx>
          <c:spPr>
            <a:ln w="19050" cap="rnd">
              <a:noFill/>
              <a:round/>
            </a:ln>
            <a:effectLst/>
          </c:spPr>
          <c:marker>
            <c:symbol val="circle"/>
            <c:size val="5"/>
            <c:spPr>
              <a:solidFill>
                <a:schemeClr val="accent2"/>
              </a:solidFill>
              <a:ln w="9525">
                <a:solidFill>
                  <a:schemeClr val="accent2"/>
                </a:solidFill>
              </a:ln>
              <a:effectLst/>
            </c:spPr>
          </c:marker>
          <c:dLbls>
            <c:delete val="1"/>
          </c:dLbls>
          <c:trendline>
            <c:spPr>
              <a:ln w="19050" cap="rnd">
                <a:solidFill>
                  <a:schemeClr val="accent2"/>
                </a:solidFill>
                <a:prstDash val="sysDot"/>
              </a:ln>
              <a:effectLst/>
            </c:spPr>
            <c:trendlineType val="linear"/>
            <c:dispRSqr val="1"/>
            <c:dispEq val="1"/>
            <c:trendlineLbl>
              <c:layout>
                <c:manualLayout>
                  <c:x val="0.125577930347774"/>
                  <c:y val="0.0753602615279803"/>
                </c:manualLayout>
              </c:layout>
              <c:numFmt formatCode="General" sourceLinked="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trendlineLbl>
          </c:trendline>
          <c:xVal>
            <c:numRef>
              <c:f>'17头发丝直径'!$D$4:$D$13</c:f>
              <c:numCache>
                <c:formatCode>General</c:formatCode>
                <c:ptCount val="10"/>
                <c:pt idx="0">
                  <c:v>1</c:v>
                </c:pt>
                <c:pt idx="1">
                  <c:v>2</c:v>
                </c:pt>
                <c:pt idx="2">
                  <c:v>3</c:v>
                </c:pt>
                <c:pt idx="3">
                  <c:v>4</c:v>
                </c:pt>
                <c:pt idx="4">
                  <c:v>5</c:v>
                </c:pt>
                <c:pt idx="5">
                  <c:v>6</c:v>
                </c:pt>
              </c:numCache>
            </c:numRef>
          </c:xVal>
          <c:yVal>
            <c:numRef>
              <c:f>'17头发丝直径'!$H$4:$H$13</c:f>
              <c:numCache>
                <c:formatCode>General</c:formatCode>
                <c:ptCount val="10"/>
                <c:pt idx="0">
                  <c:v>10</c:v>
                </c:pt>
                <c:pt idx="1">
                  <c:v>10.5</c:v>
                </c:pt>
                <c:pt idx="2">
                  <c:v>11</c:v>
                </c:pt>
                <c:pt idx="3">
                  <c:v>11.5</c:v>
                </c:pt>
                <c:pt idx="4">
                  <c:v>12</c:v>
                </c:pt>
                <c:pt idx="5">
                  <c:v>12.5</c:v>
                </c:pt>
              </c:numCache>
            </c:numRef>
          </c:yVal>
          <c:smooth val="0"/>
        </c:ser>
        <c:dLbls>
          <c:showLegendKey val="0"/>
          <c:showVal val="0"/>
          <c:showCatName val="0"/>
          <c:showSerName val="0"/>
          <c:showPercent val="0"/>
          <c:showBubbleSize val="0"/>
        </c:dLbls>
        <c:axId val="543155760"/>
        <c:axId val="543157008"/>
      </c:scatterChart>
      <c:valAx>
        <c:axId val="54315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3157008"/>
        <c:crosses val="autoZero"/>
        <c:crossBetween val="midCat"/>
      </c:valAx>
      <c:valAx>
        <c:axId val="5431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315576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6cc0404c-3ce7-4c29-b0c9-ea185615293d}"/>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653163</xdr:colOff>
      <xdr:row>1</xdr:row>
      <xdr:rowOff>0</xdr:rowOff>
    </xdr:from>
    <xdr:to>
      <xdr:col>9</xdr:col>
      <xdr:colOff>426757</xdr:colOff>
      <xdr:row>20</xdr:row>
      <xdr:rowOff>88292</xdr:rowOff>
    </xdr:to>
    <xdr:graphicFrame>
      <xdr:nvGraphicFramePr>
        <xdr:cNvPr id="2" name="图表 1"/>
        <xdr:cNvGraphicFramePr/>
      </xdr:nvGraphicFramePr>
      <xdr:xfrm>
        <a:off x="3582035" y="323850"/>
        <a:ext cx="4574540" cy="40697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189570</xdr:colOff>
      <xdr:row>22</xdr:row>
      <xdr:rowOff>164864</xdr:rowOff>
    </xdr:from>
    <xdr:to>
      <xdr:col>12</xdr:col>
      <xdr:colOff>658554</xdr:colOff>
      <xdr:row>36</xdr:row>
      <xdr:rowOff>12501</xdr:rowOff>
    </xdr:to>
    <xdr:graphicFrame>
      <xdr:nvGraphicFramePr>
        <xdr:cNvPr id="3" name="图表 2"/>
        <xdr:cNvGraphicFramePr/>
      </xdr:nvGraphicFramePr>
      <xdr:xfrm>
        <a:off x="5861685" y="4831715"/>
        <a:ext cx="4584065" cy="2819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9</xdr:col>
      <xdr:colOff>8984</xdr:colOff>
      <xdr:row>8</xdr:row>
      <xdr:rowOff>0</xdr:rowOff>
    </xdr:from>
    <xdr:to>
      <xdr:col>10</xdr:col>
      <xdr:colOff>495038</xdr:colOff>
      <xdr:row>9</xdr:row>
      <xdr:rowOff>177663</xdr:rowOff>
    </xdr:to>
    <xdr:sp>
      <xdr:nvSpPr>
        <xdr:cNvPr id="2" name=" "/>
        <xdr:cNvSpPr/>
      </xdr:nvSpPr>
      <xdr:spPr>
        <a:xfrm>
          <a:off x="6495415" y="1771650"/>
          <a:ext cx="1171575" cy="424815"/>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9</xdr:col>
      <xdr:colOff>8984</xdr:colOff>
      <xdr:row>10</xdr:row>
      <xdr:rowOff>12092</xdr:rowOff>
    </xdr:from>
    <xdr:to>
      <xdr:col>10</xdr:col>
      <xdr:colOff>481561</xdr:colOff>
      <xdr:row>11</xdr:row>
      <xdr:rowOff>189755</xdr:rowOff>
    </xdr:to>
    <xdr:sp>
      <xdr:nvSpPr>
        <xdr:cNvPr id="3" name=" "/>
        <xdr:cNvSpPr/>
      </xdr:nvSpPr>
      <xdr:spPr>
        <a:xfrm>
          <a:off x="6495415" y="2279015"/>
          <a:ext cx="1158240" cy="424815"/>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9</xdr:col>
      <xdr:colOff>8984</xdr:colOff>
      <xdr:row>12</xdr:row>
      <xdr:rowOff>25114</xdr:rowOff>
    </xdr:from>
    <xdr:to>
      <xdr:col>10</xdr:col>
      <xdr:colOff>80859</xdr:colOff>
      <xdr:row>14</xdr:row>
      <xdr:rowOff>0</xdr:rowOff>
    </xdr:to>
    <xdr:sp>
      <xdr:nvSpPr>
        <xdr:cNvPr id="4" name=" "/>
        <xdr:cNvSpPr/>
      </xdr:nvSpPr>
      <xdr:spPr>
        <a:xfrm>
          <a:off x="6495415" y="2787015"/>
          <a:ext cx="757555" cy="42291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9</xdr:col>
      <xdr:colOff>8984</xdr:colOff>
      <xdr:row>3</xdr:row>
      <xdr:rowOff>177365</xdr:rowOff>
    </xdr:from>
    <xdr:to>
      <xdr:col>11</xdr:col>
      <xdr:colOff>237187</xdr:colOff>
      <xdr:row>6</xdr:row>
      <xdr:rowOff>177747</xdr:rowOff>
    </xdr:to>
    <xdr:sp>
      <xdr:nvSpPr>
        <xdr:cNvPr id="5" name=" "/>
        <xdr:cNvSpPr/>
      </xdr:nvSpPr>
      <xdr:spPr>
        <a:xfrm>
          <a:off x="6495415" y="901065"/>
          <a:ext cx="1599565" cy="600075"/>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32343</xdr:colOff>
      <xdr:row>3</xdr:row>
      <xdr:rowOff>88292</xdr:rowOff>
    </xdr:from>
    <xdr:to>
      <xdr:col>11</xdr:col>
      <xdr:colOff>635194</xdr:colOff>
      <xdr:row>5</xdr:row>
      <xdr:rowOff>88436</xdr:rowOff>
    </xdr:to>
    <xdr:sp>
      <xdr:nvSpPr>
        <xdr:cNvPr id="2" name=" "/>
        <xdr:cNvSpPr/>
      </xdr:nvSpPr>
      <xdr:spPr>
        <a:xfrm>
          <a:off x="6390005" y="812165"/>
          <a:ext cx="1974850" cy="447675"/>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9</xdr:col>
      <xdr:colOff>32343</xdr:colOff>
      <xdr:row>8</xdr:row>
      <xdr:rowOff>126962</xdr:rowOff>
    </xdr:from>
    <xdr:to>
      <xdr:col>11</xdr:col>
      <xdr:colOff>626210</xdr:colOff>
      <xdr:row>10</xdr:row>
      <xdr:rowOff>101570</xdr:rowOff>
    </xdr:to>
    <xdr:sp>
      <xdr:nvSpPr>
        <xdr:cNvPr id="3" name=" "/>
        <xdr:cNvSpPr/>
      </xdr:nvSpPr>
      <xdr:spPr>
        <a:xfrm>
          <a:off x="6390005" y="2040890"/>
          <a:ext cx="1965960" cy="46990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9</xdr:col>
      <xdr:colOff>61093</xdr:colOff>
      <xdr:row>15</xdr:row>
      <xdr:rowOff>50787</xdr:rowOff>
    </xdr:from>
    <xdr:to>
      <xdr:col>10</xdr:col>
      <xdr:colOff>671132</xdr:colOff>
      <xdr:row>17</xdr:row>
      <xdr:rowOff>101570</xdr:rowOff>
    </xdr:to>
    <xdr:sp>
      <xdr:nvSpPr>
        <xdr:cNvPr id="2" name=" "/>
        <xdr:cNvSpPr/>
      </xdr:nvSpPr>
      <xdr:spPr>
        <a:xfrm>
          <a:off x="6509385" y="3460115"/>
          <a:ext cx="1295400" cy="45085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9</xdr:col>
      <xdr:colOff>52109</xdr:colOff>
      <xdr:row>17</xdr:row>
      <xdr:rowOff>113828</xdr:rowOff>
    </xdr:from>
    <xdr:to>
      <xdr:col>11</xdr:col>
      <xdr:colOff>573202</xdr:colOff>
      <xdr:row>19</xdr:row>
      <xdr:rowOff>139079</xdr:rowOff>
    </xdr:to>
    <xdr:sp>
      <xdr:nvSpPr>
        <xdr:cNvPr id="3" name=" "/>
        <xdr:cNvSpPr/>
      </xdr:nvSpPr>
      <xdr:spPr>
        <a:xfrm>
          <a:off x="6500495" y="3923665"/>
          <a:ext cx="1892300" cy="473075"/>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440233</xdr:colOff>
      <xdr:row>2</xdr:row>
      <xdr:rowOff>239613</xdr:rowOff>
    </xdr:from>
    <xdr:to>
      <xdr:col>13</xdr:col>
      <xdr:colOff>200351</xdr:colOff>
      <xdr:row>13</xdr:row>
      <xdr:rowOff>0</xdr:rowOff>
    </xdr:to>
    <xdr:graphicFrame>
      <xdr:nvGraphicFramePr>
        <xdr:cNvPr id="2" name="图表 1"/>
        <xdr:cNvGraphicFramePr/>
      </xdr:nvGraphicFramePr>
      <xdr:xfrm>
        <a:off x="5297805" y="829945"/>
        <a:ext cx="4560570" cy="2646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8984</xdr:colOff>
      <xdr:row>29</xdr:row>
      <xdr:rowOff>101570</xdr:rowOff>
    </xdr:from>
    <xdr:to>
      <xdr:col>11</xdr:col>
      <xdr:colOff>576995</xdr:colOff>
      <xdr:row>31</xdr:row>
      <xdr:rowOff>63043</xdr:rowOff>
    </xdr:to>
    <xdr:sp>
      <xdr:nvSpPr>
        <xdr:cNvPr id="2" name=" "/>
        <xdr:cNvSpPr/>
      </xdr:nvSpPr>
      <xdr:spPr>
        <a:xfrm>
          <a:off x="6957695" y="6311265"/>
          <a:ext cx="2091690" cy="45720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9</xdr:col>
      <xdr:colOff>3993</xdr:colOff>
      <xdr:row>32</xdr:row>
      <xdr:rowOff>24836</xdr:rowOff>
    </xdr:from>
    <xdr:to>
      <xdr:col>12</xdr:col>
      <xdr:colOff>675823</xdr:colOff>
      <xdr:row>34</xdr:row>
      <xdr:rowOff>88436</xdr:rowOff>
    </xdr:to>
    <xdr:sp>
      <xdr:nvSpPr>
        <xdr:cNvPr id="3" name=" "/>
        <xdr:cNvSpPr/>
      </xdr:nvSpPr>
      <xdr:spPr>
        <a:xfrm>
          <a:off x="6952615" y="6978015"/>
          <a:ext cx="2957830" cy="46355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9</xdr:col>
      <xdr:colOff>13975</xdr:colOff>
      <xdr:row>34</xdr:row>
      <xdr:rowOff>126962</xdr:rowOff>
    </xdr:from>
    <xdr:to>
      <xdr:col>12</xdr:col>
      <xdr:colOff>643879</xdr:colOff>
      <xdr:row>36</xdr:row>
      <xdr:rowOff>177063</xdr:rowOff>
    </xdr:to>
    <xdr:sp>
      <xdr:nvSpPr>
        <xdr:cNvPr id="4" name=" "/>
        <xdr:cNvSpPr/>
      </xdr:nvSpPr>
      <xdr:spPr>
        <a:xfrm>
          <a:off x="6962775" y="7479665"/>
          <a:ext cx="2915285" cy="49784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5390</xdr:colOff>
      <xdr:row>80</xdr:row>
      <xdr:rowOff>0</xdr:rowOff>
    </xdr:from>
    <xdr:to>
      <xdr:col>11</xdr:col>
      <xdr:colOff>676522</xdr:colOff>
      <xdr:row>106</xdr:row>
      <xdr:rowOff>164864</xdr:rowOff>
    </xdr:to>
    <xdr:graphicFrame>
      <xdr:nvGraphicFramePr>
        <xdr:cNvPr id="2" name="图表 1"/>
        <xdr:cNvGraphicFramePr/>
      </xdr:nvGraphicFramePr>
      <xdr:xfrm>
        <a:off x="5080" y="16249650"/>
        <a:ext cx="8919845" cy="48698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123085</xdr:colOff>
      <xdr:row>19</xdr:row>
      <xdr:rowOff>0</xdr:rowOff>
    </xdr:from>
    <xdr:to>
      <xdr:col>8</xdr:col>
      <xdr:colOff>446606</xdr:colOff>
      <xdr:row>43</xdr:row>
      <xdr:rowOff>0</xdr:rowOff>
    </xdr:to>
    <xdr:graphicFrame>
      <xdr:nvGraphicFramePr>
        <xdr:cNvPr id="3" name="图表 2"/>
        <xdr:cNvGraphicFramePr/>
      </xdr:nvGraphicFramePr>
      <xdr:xfrm>
        <a:off x="122555" y="4429125"/>
        <a:ext cx="6276975" cy="4343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673</xdr:colOff>
      <xdr:row>11</xdr:row>
      <xdr:rowOff>0</xdr:rowOff>
    </xdr:from>
    <xdr:to>
      <xdr:col>10</xdr:col>
      <xdr:colOff>356596</xdr:colOff>
      <xdr:row>31</xdr:row>
      <xdr:rowOff>114076</xdr:rowOff>
    </xdr:to>
    <xdr:graphicFrame>
      <xdr:nvGraphicFramePr>
        <xdr:cNvPr id="2" name="图表 1"/>
        <xdr:cNvGraphicFramePr/>
      </xdr:nvGraphicFramePr>
      <xdr:xfrm>
        <a:off x="1191260" y="2438400"/>
        <a:ext cx="4638040" cy="37331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122962</xdr:colOff>
      <xdr:row>19</xdr:row>
      <xdr:rowOff>152251</xdr:rowOff>
    </xdr:from>
    <xdr:to>
      <xdr:col>2</xdr:col>
      <xdr:colOff>46110</xdr:colOff>
      <xdr:row>21</xdr:row>
      <xdr:rowOff>12017</xdr:rowOff>
    </xdr:to>
    <xdr:sp>
      <xdr:nvSpPr>
        <xdr:cNvPr id="2" name=" "/>
        <xdr:cNvSpPr/>
      </xdr:nvSpPr>
      <xdr:spPr>
        <a:xfrm>
          <a:off x="122555" y="4277360"/>
          <a:ext cx="1099820" cy="26924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3</xdr:col>
      <xdr:colOff>76197</xdr:colOff>
      <xdr:row>19</xdr:row>
      <xdr:rowOff>37653</xdr:rowOff>
    </xdr:from>
    <xdr:to>
      <xdr:col>6</xdr:col>
      <xdr:colOff>89431</xdr:colOff>
      <xdr:row>22</xdr:row>
      <xdr:rowOff>50475</xdr:rowOff>
    </xdr:to>
    <xdr:sp>
      <xdr:nvSpPr>
        <xdr:cNvPr id="3" name=" "/>
        <xdr:cNvSpPr/>
      </xdr:nvSpPr>
      <xdr:spPr>
        <a:xfrm>
          <a:off x="1566545" y="4163060"/>
          <a:ext cx="1375410" cy="62738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6</xdr:col>
      <xdr:colOff>628531</xdr:colOff>
      <xdr:row>19</xdr:row>
      <xdr:rowOff>25375</xdr:rowOff>
    </xdr:from>
    <xdr:to>
      <xdr:col>9</xdr:col>
      <xdr:colOff>223671</xdr:colOff>
      <xdr:row>21</xdr:row>
      <xdr:rowOff>152226</xdr:rowOff>
    </xdr:to>
    <xdr:sp>
      <xdr:nvSpPr>
        <xdr:cNvPr id="4" name=" "/>
        <xdr:cNvSpPr/>
      </xdr:nvSpPr>
      <xdr:spPr>
        <a:xfrm>
          <a:off x="3481070" y="4150360"/>
          <a:ext cx="1424305" cy="536575"/>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20</xdr:col>
      <xdr:colOff>108710</xdr:colOff>
      <xdr:row>24</xdr:row>
      <xdr:rowOff>164613</xdr:rowOff>
    </xdr:from>
    <xdr:to>
      <xdr:col>21</xdr:col>
      <xdr:colOff>317148</xdr:colOff>
      <xdr:row>26</xdr:row>
      <xdr:rowOff>126821</xdr:rowOff>
    </xdr:to>
    <xdr:sp>
      <xdr:nvSpPr>
        <xdr:cNvPr id="5" name=" "/>
        <xdr:cNvSpPr/>
      </xdr:nvSpPr>
      <xdr:spPr>
        <a:xfrm>
          <a:off x="11744960" y="5304790"/>
          <a:ext cx="894080" cy="428625"/>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20</xdr:col>
      <xdr:colOff>108710</xdr:colOff>
      <xdr:row>33</xdr:row>
      <xdr:rowOff>203140</xdr:rowOff>
    </xdr:from>
    <xdr:to>
      <xdr:col>21</xdr:col>
      <xdr:colOff>317148</xdr:colOff>
      <xdr:row>35</xdr:row>
      <xdr:rowOff>164864</xdr:rowOff>
    </xdr:to>
    <xdr:sp>
      <xdr:nvSpPr>
        <xdr:cNvPr id="6" name=" "/>
        <xdr:cNvSpPr/>
      </xdr:nvSpPr>
      <xdr:spPr>
        <a:xfrm>
          <a:off x="11744960" y="7314565"/>
          <a:ext cx="894080" cy="41910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20</xdr:col>
      <xdr:colOff>95234</xdr:colOff>
      <xdr:row>28</xdr:row>
      <xdr:rowOff>241101</xdr:rowOff>
    </xdr:from>
    <xdr:to>
      <xdr:col>23</xdr:col>
      <xdr:colOff>434843</xdr:colOff>
      <xdr:row>31</xdr:row>
      <xdr:rowOff>12223</xdr:rowOff>
    </xdr:to>
    <xdr:sp>
      <xdr:nvSpPr>
        <xdr:cNvPr id="7" name=" "/>
        <xdr:cNvSpPr/>
      </xdr:nvSpPr>
      <xdr:spPr>
        <a:xfrm>
          <a:off x="11730990" y="6247765"/>
          <a:ext cx="2397125" cy="47625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20</xdr:col>
      <xdr:colOff>108710</xdr:colOff>
      <xdr:row>9</xdr:row>
      <xdr:rowOff>190232</xdr:rowOff>
    </xdr:from>
    <xdr:to>
      <xdr:col>22</xdr:col>
      <xdr:colOff>99726</xdr:colOff>
      <xdr:row>12</xdr:row>
      <xdr:rowOff>50475</xdr:rowOff>
    </xdr:to>
    <xdr:sp>
      <xdr:nvSpPr>
        <xdr:cNvPr id="8" name=" "/>
        <xdr:cNvSpPr/>
      </xdr:nvSpPr>
      <xdr:spPr>
        <a:xfrm>
          <a:off x="11744960" y="2247900"/>
          <a:ext cx="1362710" cy="50800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20</xdr:col>
      <xdr:colOff>118593</xdr:colOff>
      <xdr:row>16</xdr:row>
      <xdr:rowOff>152032</xdr:rowOff>
    </xdr:from>
    <xdr:to>
      <xdr:col>23</xdr:col>
      <xdr:colOff>507616</xdr:colOff>
      <xdr:row>19</xdr:row>
      <xdr:rowOff>164529</xdr:rowOff>
    </xdr:to>
    <xdr:sp>
      <xdr:nvSpPr>
        <xdr:cNvPr id="9" name=" "/>
        <xdr:cNvSpPr/>
      </xdr:nvSpPr>
      <xdr:spPr>
        <a:xfrm>
          <a:off x="11754485" y="3667760"/>
          <a:ext cx="2446655" cy="62230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20</xdr:col>
      <xdr:colOff>118593</xdr:colOff>
      <xdr:row>20</xdr:row>
      <xdr:rowOff>177244</xdr:rowOff>
    </xdr:from>
    <xdr:to>
      <xdr:col>21</xdr:col>
      <xdr:colOff>221015</xdr:colOff>
      <xdr:row>23</xdr:row>
      <xdr:rowOff>12017</xdr:rowOff>
    </xdr:to>
    <xdr:sp>
      <xdr:nvSpPr>
        <xdr:cNvPr id="10" name=" "/>
        <xdr:cNvSpPr/>
      </xdr:nvSpPr>
      <xdr:spPr>
        <a:xfrm>
          <a:off x="11754485" y="4512310"/>
          <a:ext cx="788670" cy="439420"/>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20</xdr:col>
      <xdr:colOff>112304</xdr:colOff>
      <xdr:row>22</xdr:row>
      <xdr:rowOff>177063</xdr:rowOff>
    </xdr:from>
    <xdr:to>
      <xdr:col>22</xdr:col>
      <xdr:colOff>159023</xdr:colOff>
      <xdr:row>24</xdr:row>
      <xdr:rowOff>203140</xdr:rowOff>
    </xdr:to>
    <xdr:sp>
      <xdr:nvSpPr>
        <xdr:cNvPr id="11" name=" "/>
        <xdr:cNvSpPr/>
      </xdr:nvSpPr>
      <xdr:spPr>
        <a:xfrm>
          <a:off x="11748135" y="4916805"/>
          <a:ext cx="1418590" cy="426085"/>
        </a:xfr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xdr:col>
      <xdr:colOff>275922</xdr:colOff>
      <xdr:row>22</xdr:row>
      <xdr:rowOff>113769</xdr:rowOff>
    </xdr:from>
    <xdr:to>
      <xdr:col>9</xdr:col>
      <xdr:colOff>4564</xdr:colOff>
      <xdr:row>36</xdr:row>
      <xdr:rowOff>50422</xdr:rowOff>
    </xdr:to>
    <xdr:sp>
      <xdr:nvSpPr>
        <xdr:cNvPr id="12" name="_x0000_s36911" descr=" " hidden="1"/>
        <xdr:cNvSpPr/>
      </xdr:nvSpPr>
      <xdr:spPr>
        <a:xfrm>
          <a:off x="970915" y="4853940"/>
          <a:ext cx="3715385" cy="297497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mc:AlternateContent xmlns:mc="http://schemas.openxmlformats.org/markup-compatibility/2006">
    <mc:Choice xmlns:a14="http://schemas.microsoft.com/office/drawing/2010/main" Requires="a14">
      <xdr:twoCellAnchor editAs="absolute">
        <xdr:from>
          <xdr:col>1</xdr:col>
          <xdr:colOff>236220</xdr:colOff>
          <xdr:row>22</xdr:row>
          <xdr:rowOff>76200</xdr:rowOff>
        </xdr:from>
        <xdr:to>
          <xdr:col>9</xdr:col>
          <xdr:colOff>0</xdr:colOff>
          <xdr:row>36</xdr:row>
          <xdr:rowOff>30480</xdr:rowOff>
        </xdr:to>
        <xdr:sp>
          <xdr:nvSpPr>
            <xdr:cNvPr id="24577" name="Object 1" hidden="1">
              <a:extLst>
                <a:ext uri="{63B3BB69-23CF-44E3-9099-C40C66FF867C}">
                  <a14:compatExt spid="_x0000_s24577"/>
                </a:ext>
              </a:extLst>
            </xdr:cNvPr>
            <xdr:cNvSpPr/>
          </xdr:nvSpPr>
          <xdr:spPr>
            <a:xfrm>
              <a:off x="931545" y="4816475"/>
              <a:ext cx="3750310" cy="2992755"/>
            </a:xfrm>
            <a:prstGeom prst="rect">
              <a:avLst/>
            </a:prstGeom>
          </xdr:spPr>
        </xdr:sp>
        <xdr:clientData/>
      </xdr:twoCellAnchor>
    </mc:Choice>
    <mc:Fallback/>
  </mc:AlternateContent>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198554</xdr:colOff>
      <xdr:row>2</xdr:row>
      <xdr:rowOff>12258</xdr:rowOff>
    </xdr:from>
    <xdr:to>
      <xdr:col>14</xdr:col>
      <xdr:colOff>300077</xdr:colOff>
      <xdr:row>15</xdr:row>
      <xdr:rowOff>76113</xdr:rowOff>
    </xdr:to>
    <xdr:graphicFrame>
      <xdr:nvGraphicFramePr>
        <xdr:cNvPr id="2" name="图表 1"/>
        <xdr:cNvGraphicFramePr/>
      </xdr:nvGraphicFramePr>
      <xdr:xfrm>
        <a:off x="5732145" y="602615"/>
        <a:ext cx="4216400" cy="2806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5" Type="http://schemas.openxmlformats.org/officeDocument/2006/relationships/image" Target="../media/image1.emf"/><Relationship Id="rId4" Type="http://schemas.openxmlformats.org/officeDocument/2006/relationships/oleObject" Target="../embeddings/oleObject1.bin"/><Relationship Id="rId3" Type="http://schemas.openxmlformats.org/officeDocument/2006/relationships/vmlDrawing" Target="../drawings/vmlDrawing10.vml"/><Relationship Id="rId2" Type="http://schemas.openxmlformats.org/officeDocument/2006/relationships/drawing" Target="../drawings/drawing8.xml"/><Relationship Id="rId1"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9.xml"/><Relationship Id="rId1"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B9" sqref="B9"/>
    </sheetView>
  </sheetViews>
  <sheetFormatPr defaultColWidth="10" defaultRowHeight="14.25" outlineLevelCol="4"/>
  <cols>
    <col min="1" max="1" width="17.625" customWidth="1"/>
    <col min="2" max="2" width="11.5666666666667" customWidth="1"/>
    <col min="3" max="16384" width="9"/>
  </cols>
  <sheetData>
    <row r="1" ht="19.5" spans="1:5">
      <c r="A1" s="287"/>
      <c r="B1" s="288" t="s">
        <v>0</v>
      </c>
      <c r="C1" s="289"/>
      <c r="D1" s="289"/>
      <c r="E1" s="298"/>
    </row>
    <row r="2" ht="15.75" spans="1:5">
      <c r="A2" s="290"/>
      <c r="B2" s="291">
        <v>12.45</v>
      </c>
      <c r="E2" s="299"/>
    </row>
    <row r="3" ht="15.75" spans="1:2">
      <c r="A3" s="290"/>
      <c r="B3" s="291">
        <v>12.451</v>
      </c>
    </row>
    <row r="4" ht="15.75" spans="1:2">
      <c r="A4" s="290"/>
      <c r="B4" s="291">
        <v>12.454</v>
      </c>
    </row>
    <row r="5" ht="15.75" spans="1:2">
      <c r="A5" s="290"/>
      <c r="B5" s="291">
        <v>12.453</v>
      </c>
    </row>
    <row r="6" ht="15.75" spans="1:2">
      <c r="A6" s="290"/>
      <c r="B6" s="291">
        <v>12.452</v>
      </c>
    </row>
    <row r="7" ht="16.5" spans="1:2">
      <c r="A7" s="292"/>
      <c r="B7" s="293">
        <v>12.453</v>
      </c>
    </row>
    <row r="8" ht="16.5" spans="1:2">
      <c r="A8" s="294"/>
      <c r="B8" s="294"/>
    </row>
    <row r="9" ht="15.75" spans="1:2">
      <c r="A9" s="287" t="s">
        <v>1</v>
      </c>
      <c r="B9" s="295">
        <f>AVERAGE(B2:B7)</f>
        <v>12.4521666666667</v>
      </c>
    </row>
    <row r="10" ht="15.75" spans="1:2">
      <c r="A10" s="290" t="s">
        <v>2</v>
      </c>
      <c r="B10" s="296">
        <f>_xlfn.STDEV.S(B2:B7)</f>
        <v>0.00147196014438812</v>
      </c>
    </row>
    <row r="11" ht="15.75" spans="1:2">
      <c r="A11" s="290" t="s">
        <v>3</v>
      </c>
      <c r="B11" s="296">
        <f>B10/SQRT(6)</f>
        <v>0.000600925212577393</v>
      </c>
    </row>
    <row r="12" ht="15.75" spans="1:2">
      <c r="A12" s="290" t="s">
        <v>4</v>
      </c>
      <c r="B12" s="296">
        <v>0.004</v>
      </c>
    </row>
    <row r="13" ht="15.75" spans="1:2">
      <c r="A13" s="290" t="s">
        <v>5</v>
      </c>
      <c r="B13" s="296">
        <f>B12/SQRT(3)</f>
        <v>0.0023094010767585</v>
      </c>
    </row>
    <row r="14" ht="16.5" spans="1:2">
      <c r="A14" s="292" t="s">
        <v>6</v>
      </c>
      <c r="B14" s="55">
        <f>SQRT((B11)^2+(B13)^2)</f>
        <v>0.00238630351054607</v>
      </c>
    </row>
    <row r="16" spans="1:1">
      <c r="A16" s="297"/>
    </row>
  </sheetData>
  <sheetProtection formatCells="0" formatColumns="0" formatRows="0" insertRows="0" insertColumns="0" insertHyperlinks="0" deleteColumns="0" deleteRows="0" sort="0" autoFilter="0" pivotTables="0"/>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B4" sqref="B4"/>
    </sheetView>
  </sheetViews>
  <sheetFormatPr defaultColWidth="10" defaultRowHeight="15.75"/>
  <cols>
    <col min="1" max="1" width="17.75" style="44" customWidth="1"/>
    <col min="2" max="2" width="12" style="44" customWidth="1"/>
    <col min="3" max="3" width="9.625" style="44" customWidth="1"/>
    <col min="4" max="4" width="7.75" style="44" customWidth="1"/>
    <col min="5" max="5" width="8" style="44" customWidth="1"/>
    <col min="6" max="6" width="8.625" style="44" customWidth="1"/>
    <col min="7" max="256" width="9" style="44"/>
    <col min="257" max="257" width="14.625" style="44" customWidth="1"/>
    <col min="258" max="258" width="12" style="44" customWidth="1"/>
    <col min="259" max="259" width="8.44166666666667" style="44" customWidth="1"/>
    <col min="260" max="260" width="6.625" style="44" customWidth="1"/>
    <col min="261" max="261" width="8" style="44" customWidth="1"/>
    <col min="262" max="262" width="8.625" style="44" customWidth="1"/>
    <col min="263" max="512" width="9" style="44"/>
    <col min="513" max="513" width="14.625" style="44" customWidth="1"/>
    <col min="514" max="514" width="12" style="44" customWidth="1"/>
    <col min="515" max="515" width="8.44166666666667" style="44" customWidth="1"/>
    <col min="516" max="516" width="6.625" style="44" customWidth="1"/>
    <col min="517" max="517" width="8" style="44" customWidth="1"/>
    <col min="518" max="518" width="8.625" style="44" customWidth="1"/>
    <col min="519" max="768" width="9" style="44"/>
    <col min="769" max="769" width="14.625" style="44" customWidth="1"/>
    <col min="770" max="770" width="12" style="44" customWidth="1"/>
    <col min="771" max="771" width="8.44166666666667" style="44" customWidth="1"/>
    <col min="772" max="772" width="6.625" style="44" customWidth="1"/>
    <col min="773" max="773" width="8" style="44" customWidth="1"/>
    <col min="774" max="774" width="8.625" style="44" customWidth="1"/>
    <col min="775" max="1024" width="9" style="44"/>
    <col min="1025" max="1025" width="14.625" style="44" customWidth="1"/>
    <col min="1026" max="1026" width="12" style="44" customWidth="1"/>
    <col min="1027" max="1027" width="8.44166666666667" style="44" customWidth="1"/>
    <col min="1028" max="1028" width="6.625" style="44" customWidth="1"/>
    <col min="1029" max="1029" width="8" style="44" customWidth="1"/>
    <col min="1030" max="1030" width="8.625" style="44" customWidth="1"/>
    <col min="1031" max="1280" width="9" style="44"/>
    <col min="1281" max="1281" width="14.625" style="44" customWidth="1"/>
    <col min="1282" max="1282" width="12" style="44" customWidth="1"/>
    <col min="1283" max="1283" width="8.44166666666667" style="44" customWidth="1"/>
    <col min="1284" max="1284" width="6.625" style="44" customWidth="1"/>
    <col min="1285" max="1285" width="8" style="44" customWidth="1"/>
    <col min="1286" max="1286" width="8.625" style="44" customWidth="1"/>
    <col min="1287" max="1536" width="9" style="44"/>
    <col min="1537" max="1537" width="14.625" style="44" customWidth="1"/>
    <col min="1538" max="1538" width="12" style="44" customWidth="1"/>
    <col min="1539" max="1539" width="8.44166666666667" style="44" customWidth="1"/>
    <col min="1540" max="1540" width="6.625" style="44" customWidth="1"/>
    <col min="1541" max="1541" width="8" style="44" customWidth="1"/>
    <col min="1542" max="1542" width="8.625" style="44" customWidth="1"/>
    <col min="1543" max="1792" width="9" style="44"/>
    <col min="1793" max="1793" width="14.625" style="44" customWidth="1"/>
    <col min="1794" max="1794" width="12" style="44" customWidth="1"/>
    <col min="1795" max="1795" width="8.44166666666667" style="44" customWidth="1"/>
    <col min="1796" max="1796" width="6.625" style="44" customWidth="1"/>
    <col min="1797" max="1797" width="8" style="44" customWidth="1"/>
    <col min="1798" max="1798" width="8.625" style="44" customWidth="1"/>
    <col min="1799" max="2048" width="9" style="44"/>
    <col min="2049" max="2049" width="14.625" style="44" customWidth="1"/>
    <col min="2050" max="2050" width="12" style="44" customWidth="1"/>
    <col min="2051" max="2051" width="8.44166666666667" style="44" customWidth="1"/>
    <col min="2052" max="2052" width="6.625" style="44" customWidth="1"/>
    <col min="2053" max="2053" width="8" style="44" customWidth="1"/>
    <col min="2054" max="2054" width="8.625" style="44" customWidth="1"/>
    <col min="2055" max="2304" width="9" style="44"/>
    <col min="2305" max="2305" width="14.625" style="44" customWidth="1"/>
    <col min="2306" max="2306" width="12" style="44" customWidth="1"/>
    <col min="2307" max="2307" width="8.44166666666667" style="44" customWidth="1"/>
    <col min="2308" max="2308" width="6.625" style="44" customWidth="1"/>
    <col min="2309" max="2309" width="8" style="44" customWidth="1"/>
    <col min="2310" max="2310" width="8.625" style="44" customWidth="1"/>
    <col min="2311" max="2560" width="9" style="44"/>
    <col min="2561" max="2561" width="14.625" style="44" customWidth="1"/>
    <col min="2562" max="2562" width="12" style="44" customWidth="1"/>
    <col min="2563" max="2563" width="8.44166666666667" style="44" customWidth="1"/>
    <col min="2564" max="2564" width="6.625" style="44" customWidth="1"/>
    <col min="2565" max="2565" width="8" style="44" customWidth="1"/>
    <col min="2566" max="2566" width="8.625" style="44" customWidth="1"/>
    <col min="2567" max="2816" width="9" style="44"/>
    <col min="2817" max="2817" width="14.625" style="44" customWidth="1"/>
    <col min="2818" max="2818" width="12" style="44" customWidth="1"/>
    <col min="2819" max="2819" width="8.44166666666667" style="44" customWidth="1"/>
    <col min="2820" max="2820" width="6.625" style="44" customWidth="1"/>
    <col min="2821" max="2821" width="8" style="44" customWidth="1"/>
    <col min="2822" max="2822" width="8.625" style="44" customWidth="1"/>
    <col min="2823" max="3072" width="9" style="44"/>
    <col min="3073" max="3073" width="14.625" style="44" customWidth="1"/>
    <col min="3074" max="3074" width="12" style="44" customWidth="1"/>
    <col min="3075" max="3075" width="8.44166666666667" style="44" customWidth="1"/>
    <col min="3076" max="3076" width="6.625" style="44" customWidth="1"/>
    <col min="3077" max="3077" width="8" style="44" customWidth="1"/>
    <col min="3078" max="3078" width="8.625" style="44" customWidth="1"/>
    <col min="3079" max="3328" width="9" style="44"/>
    <col min="3329" max="3329" width="14.625" style="44" customWidth="1"/>
    <col min="3330" max="3330" width="12" style="44" customWidth="1"/>
    <col min="3331" max="3331" width="8.44166666666667" style="44" customWidth="1"/>
    <col min="3332" max="3332" width="6.625" style="44" customWidth="1"/>
    <col min="3333" max="3333" width="8" style="44" customWidth="1"/>
    <col min="3334" max="3334" width="8.625" style="44" customWidth="1"/>
    <col min="3335" max="3584" width="9" style="44"/>
    <col min="3585" max="3585" width="14.625" style="44" customWidth="1"/>
    <col min="3586" max="3586" width="12" style="44" customWidth="1"/>
    <col min="3587" max="3587" width="8.44166666666667" style="44" customWidth="1"/>
    <col min="3588" max="3588" width="6.625" style="44" customWidth="1"/>
    <col min="3589" max="3589" width="8" style="44" customWidth="1"/>
    <col min="3590" max="3590" width="8.625" style="44" customWidth="1"/>
    <col min="3591" max="3840" width="9" style="44"/>
    <col min="3841" max="3841" width="14.625" style="44" customWidth="1"/>
    <col min="3842" max="3842" width="12" style="44" customWidth="1"/>
    <col min="3843" max="3843" width="8.44166666666667" style="44" customWidth="1"/>
    <col min="3844" max="3844" width="6.625" style="44" customWidth="1"/>
    <col min="3845" max="3845" width="8" style="44" customWidth="1"/>
    <col min="3846" max="3846" width="8.625" style="44" customWidth="1"/>
    <col min="3847" max="4096" width="9" style="44"/>
    <col min="4097" max="4097" width="14.625" style="44" customWidth="1"/>
    <col min="4098" max="4098" width="12" style="44" customWidth="1"/>
    <col min="4099" max="4099" width="8.44166666666667" style="44" customWidth="1"/>
    <col min="4100" max="4100" width="6.625" style="44" customWidth="1"/>
    <col min="4101" max="4101" width="8" style="44" customWidth="1"/>
    <col min="4102" max="4102" width="8.625" style="44" customWidth="1"/>
    <col min="4103" max="4352" width="9" style="44"/>
    <col min="4353" max="4353" width="14.625" style="44" customWidth="1"/>
    <col min="4354" max="4354" width="12" style="44" customWidth="1"/>
    <col min="4355" max="4355" width="8.44166666666667" style="44" customWidth="1"/>
    <col min="4356" max="4356" width="6.625" style="44" customWidth="1"/>
    <col min="4357" max="4357" width="8" style="44" customWidth="1"/>
    <col min="4358" max="4358" width="8.625" style="44" customWidth="1"/>
    <col min="4359" max="4608" width="9" style="44"/>
    <col min="4609" max="4609" width="14.625" style="44" customWidth="1"/>
    <col min="4610" max="4610" width="12" style="44" customWidth="1"/>
    <col min="4611" max="4611" width="8.44166666666667" style="44" customWidth="1"/>
    <col min="4612" max="4612" width="6.625" style="44" customWidth="1"/>
    <col min="4613" max="4613" width="8" style="44" customWidth="1"/>
    <col min="4614" max="4614" width="8.625" style="44" customWidth="1"/>
    <col min="4615" max="4864" width="9" style="44"/>
    <col min="4865" max="4865" width="14.625" style="44" customWidth="1"/>
    <col min="4866" max="4866" width="12" style="44" customWidth="1"/>
    <col min="4867" max="4867" width="8.44166666666667" style="44" customWidth="1"/>
    <col min="4868" max="4868" width="6.625" style="44" customWidth="1"/>
    <col min="4869" max="4869" width="8" style="44" customWidth="1"/>
    <col min="4870" max="4870" width="8.625" style="44" customWidth="1"/>
    <col min="4871" max="5120" width="9" style="44"/>
    <col min="5121" max="5121" width="14.625" style="44" customWidth="1"/>
    <col min="5122" max="5122" width="12" style="44" customWidth="1"/>
    <col min="5123" max="5123" width="8.44166666666667" style="44" customWidth="1"/>
    <col min="5124" max="5124" width="6.625" style="44" customWidth="1"/>
    <col min="5125" max="5125" width="8" style="44" customWidth="1"/>
    <col min="5126" max="5126" width="8.625" style="44" customWidth="1"/>
    <col min="5127" max="5376" width="9" style="44"/>
    <col min="5377" max="5377" width="14.625" style="44" customWidth="1"/>
    <col min="5378" max="5378" width="12" style="44" customWidth="1"/>
    <col min="5379" max="5379" width="8.44166666666667" style="44" customWidth="1"/>
    <col min="5380" max="5380" width="6.625" style="44" customWidth="1"/>
    <col min="5381" max="5381" width="8" style="44" customWidth="1"/>
    <col min="5382" max="5382" width="8.625" style="44" customWidth="1"/>
    <col min="5383" max="5632" width="9" style="44"/>
    <col min="5633" max="5633" width="14.625" style="44" customWidth="1"/>
    <col min="5634" max="5634" width="12" style="44" customWidth="1"/>
    <col min="5635" max="5635" width="8.44166666666667" style="44" customWidth="1"/>
    <col min="5636" max="5636" width="6.625" style="44" customWidth="1"/>
    <col min="5637" max="5637" width="8" style="44" customWidth="1"/>
    <col min="5638" max="5638" width="8.625" style="44" customWidth="1"/>
    <col min="5639" max="5888" width="9" style="44"/>
    <col min="5889" max="5889" width="14.625" style="44" customWidth="1"/>
    <col min="5890" max="5890" width="12" style="44" customWidth="1"/>
    <col min="5891" max="5891" width="8.44166666666667" style="44" customWidth="1"/>
    <col min="5892" max="5892" width="6.625" style="44" customWidth="1"/>
    <col min="5893" max="5893" width="8" style="44" customWidth="1"/>
    <col min="5894" max="5894" width="8.625" style="44" customWidth="1"/>
    <col min="5895" max="6144" width="9" style="44"/>
    <col min="6145" max="6145" width="14.625" style="44" customWidth="1"/>
    <col min="6146" max="6146" width="12" style="44" customWidth="1"/>
    <col min="6147" max="6147" width="8.44166666666667" style="44" customWidth="1"/>
    <col min="6148" max="6148" width="6.625" style="44" customWidth="1"/>
    <col min="6149" max="6149" width="8" style="44" customWidth="1"/>
    <col min="6150" max="6150" width="8.625" style="44" customWidth="1"/>
    <col min="6151" max="6400" width="9" style="44"/>
    <col min="6401" max="6401" width="14.625" style="44" customWidth="1"/>
    <col min="6402" max="6402" width="12" style="44" customWidth="1"/>
    <col min="6403" max="6403" width="8.44166666666667" style="44" customWidth="1"/>
    <col min="6404" max="6404" width="6.625" style="44" customWidth="1"/>
    <col min="6405" max="6405" width="8" style="44" customWidth="1"/>
    <col min="6406" max="6406" width="8.625" style="44" customWidth="1"/>
    <col min="6407" max="6656" width="9" style="44"/>
    <col min="6657" max="6657" width="14.625" style="44" customWidth="1"/>
    <col min="6658" max="6658" width="12" style="44" customWidth="1"/>
    <col min="6659" max="6659" width="8.44166666666667" style="44" customWidth="1"/>
    <col min="6660" max="6660" width="6.625" style="44" customWidth="1"/>
    <col min="6661" max="6661" width="8" style="44" customWidth="1"/>
    <col min="6662" max="6662" width="8.625" style="44" customWidth="1"/>
    <col min="6663" max="6912" width="9" style="44"/>
    <col min="6913" max="6913" width="14.625" style="44" customWidth="1"/>
    <col min="6914" max="6914" width="12" style="44" customWidth="1"/>
    <col min="6915" max="6915" width="8.44166666666667" style="44" customWidth="1"/>
    <col min="6916" max="6916" width="6.625" style="44" customWidth="1"/>
    <col min="6917" max="6917" width="8" style="44" customWidth="1"/>
    <col min="6918" max="6918" width="8.625" style="44" customWidth="1"/>
    <col min="6919" max="7168" width="9" style="44"/>
    <col min="7169" max="7169" width="14.625" style="44" customWidth="1"/>
    <col min="7170" max="7170" width="12" style="44" customWidth="1"/>
    <col min="7171" max="7171" width="8.44166666666667" style="44" customWidth="1"/>
    <col min="7172" max="7172" width="6.625" style="44" customWidth="1"/>
    <col min="7173" max="7173" width="8" style="44" customWidth="1"/>
    <col min="7174" max="7174" width="8.625" style="44" customWidth="1"/>
    <col min="7175" max="7424" width="9" style="44"/>
    <col min="7425" max="7425" width="14.625" style="44" customWidth="1"/>
    <col min="7426" max="7426" width="12" style="44" customWidth="1"/>
    <col min="7427" max="7427" width="8.44166666666667" style="44" customWidth="1"/>
    <col min="7428" max="7428" width="6.625" style="44" customWidth="1"/>
    <col min="7429" max="7429" width="8" style="44" customWidth="1"/>
    <col min="7430" max="7430" width="8.625" style="44" customWidth="1"/>
    <col min="7431" max="7680" width="9" style="44"/>
    <col min="7681" max="7681" width="14.625" style="44" customWidth="1"/>
    <col min="7682" max="7682" width="12" style="44" customWidth="1"/>
    <col min="7683" max="7683" width="8.44166666666667" style="44" customWidth="1"/>
    <col min="7684" max="7684" width="6.625" style="44" customWidth="1"/>
    <col min="7685" max="7685" width="8" style="44" customWidth="1"/>
    <col min="7686" max="7686" width="8.625" style="44" customWidth="1"/>
    <col min="7687" max="7936" width="9" style="44"/>
    <col min="7937" max="7937" width="14.625" style="44" customWidth="1"/>
    <col min="7938" max="7938" width="12" style="44" customWidth="1"/>
    <col min="7939" max="7939" width="8.44166666666667" style="44" customWidth="1"/>
    <col min="7940" max="7940" width="6.625" style="44" customWidth="1"/>
    <col min="7941" max="7941" width="8" style="44" customWidth="1"/>
    <col min="7942" max="7942" width="8.625" style="44" customWidth="1"/>
    <col min="7943" max="8192" width="9" style="44"/>
    <col min="8193" max="8193" width="14.625" style="44" customWidth="1"/>
    <col min="8194" max="8194" width="12" style="44" customWidth="1"/>
    <col min="8195" max="8195" width="8.44166666666667" style="44" customWidth="1"/>
    <col min="8196" max="8196" width="6.625" style="44" customWidth="1"/>
    <col min="8197" max="8197" width="8" style="44" customWidth="1"/>
    <col min="8198" max="8198" width="8.625" style="44" customWidth="1"/>
    <col min="8199" max="8448" width="9" style="44"/>
    <col min="8449" max="8449" width="14.625" style="44" customWidth="1"/>
    <col min="8450" max="8450" width="12" style="44" customWidth="1"/>
    <col min="8451" max="8451" width="8.44166666666667" style="44" customWidth="1"/>
    <col min="8452" max="8452" width="6.625" style="44" customWidth="1"/>
    <col min="8453" max="8453" width="8" style="44" customWidth="1"/>
    <col min="8454" max="8454" width="8.625" style="44" customWidth="1"/>
    <col min="8455" max="8704" width="9" style="44"/>
    <col min="8705" max="8705" width="14.625" style="44" customWidth="1"/>
    <col min="8706" max="8706" width="12" style="44" customWidth="1"/>
    <col min="8707" max="8707" width="8.44166666666667" style="44" customWidth="1"/>
    <col min="8708" max="8708" width="6.625" style="44" customWidth="1"/>
    <col min="8709" max="8709" width="8" style="44" customWidth="1"/>
    <col min="8710" max="8710" width="8.625" style="44" customWidth="1"/>
    <col min="8711" max="8960" width="9" style="44"/>
    <col min="8961" max="8961" width="14.625" style="44" customWidth="1"/>
    <col min="8962" max="8962" width="12" style="44" customWidth="1"/>
    <col min="8963" max="8963" width="8.44166666666667" style="44" customWidth="1"/>
    <col min="8964" max="8964" width="6.625" style="44" customWidth="1"/>
    <col min="8965" max="8965" width="8" style="44" customWidth="1"/>
    <col min="8966" max="8966" width="8.625" style="44" customWidth="1"/>
    <col min="8967" max="9216" width="9" style="44"/>
    <col min="9217" max="9217" width="14.625" style="44" customWidth="1"/>
    <col min="9218" max="9218" width="12" style="44" customWidth="1"/>
    <col min="9219" max="9219" width="8.44166666666667" style="44" customWidth="1"/>
    <col min="9220" max="9220" width="6.625" style="44" customWidth="1"/>
    <col min="9221" max="9221" width="8" style="44" customWidth="1"/>
    <col min="9222" max="9222" width="8.625" style="44" customWidth="1"/>
    <col min="9223" max="9472" width="9" style="44"/>
    <col min="9473" max="9473" width="14.625" style="44" customWidth="1"/>
    <col min="9474" max="9474" width="12" style="44" customWidth="1"/>
    <col min="9475" max="9475" width="8.44166666666667" style="44" customWidth="1"/>
    <col min="9476" max="9476" width="6.625" style="44" customWidth="1"/>
    <col min="9477" max="9477" width="8" style="44" customWidth="1"/>
    <col min="9478" max="9478" width="8.625" style="44" customWidth="1"/>
    <col min="9479" max="9728" width="9" style="44"/>
    <col min="9729" max="9729" width="14.625" style="44" customWidth="1"/>
    <col min="9730" max="9730" width="12" style="44" customWidth="1"/>
    <col min="9731" max="9731" width="8.44166666666667" style="44" customWidth="1"/>
    <col min="9732" max="9732" width="6.625" style="44" customWidth="1"/>
    <col min="9733" max="9733" width="8" style="44" customWidth="1"/>
    <col min="9734" max="9734" width="8.625" style="44" customWidth="1"/>
    <col min="9735" max="9984" width="9" style="44"/>
    <col min="9985" max="9985" width="14.625" style="44" customWidth="1"/>
    <col min="9986" max="9986" width="12" style="44" customWidth="1"/>
    <col min="9987" max="9987" width="8.44166666666667" style="44" customWidth="1"/>
    <col min="9988" max="9988" width="6.625" style="44" customWidth="1"/>
    <col min="9989" max="9989" width="8" style="44" customWidth="1"/>
    <col min="9990" max="9990" width="8.625" style="44" customWidth="1"/>
    <col min="9991" max="10240" width="9" style="44"/>
    <col min="10241" max="10241" width="14.625" style="44" customWidth="1"/>
    <col min="10242" max="10242" width="12" style="44" customWidth="1"/>
    <col min="10243" max="10243" width="8.44166666666667" style="44" customWidth="1"/>
    <col min="10244" max="10244" width="6.625" style="44" customWidth="1"/>
    <col min="10245" max="10245" width="8" style="44" customWidth="1"/>
    <col min="10246" max="10246" width="8.625" style="44" customWidth="1"/>
    <col min="10247" max="10496" width="9" style="44"/>
    <col min="10497" max="10497" width="14.625" style="44" customWidth="1"/>
    <col min="10498" max="10498" width="12" style="44" customWidth="1"/>
    <col min="10499" max="10499" width="8.44166666666667" style="44" customWidth="1"/>
    <col min="10500" max="10500" width="6.625" style="44" customWidth="1"/>
    <col min="10501" max="10501" width="8" style="44" customWidth="1"/>
    <col min="10502" max="10502" width="8.625" style="44" customWidth="1"/>
    <col min="10503" max="10752" width="9" style="44"/>
    <col min="10753" max="10753" width="14.625" style="44" customWidth="1"/>
    <col min="10754" max="10754" width="12" style="44" customWidth="1"/>
    <col min="10755" max="10755" width="8.44166666666667" style="44" customWidth="1"/>
    <col min="10756" max="10756" width="6.625" style="44" customWidth="1"/>
    <col min="10757" max="10757" width="8" style="44" customWidth="1"/>
    <col min="10758" max="10758" width="8.625" style="44" customWidth="1"/>
    <col min="10759" max="11008" width="9" style="44"/>
    <col min="11009" max="11009" width="14.625" style="44" customWidth="1"/>
    <col min="11010" max="11010" width="12" style="44" customWidth="1"/>
    <col min="11011" max="11011" width="8.44166666666667" style="44" customWidth="1"/>
    <col min="11012" max="11012" width="6.625" style="44" customWidth="1"/>
    <col min="11013" max="11013" width="8" style="44" customWidth="1"/>
    <col min="11014" max="11014" width="8.625" style="44" customWidth="1"/>
    <col min="11015" max="11264" width="9" style="44"/>
    <col min="11265" max="11265" width="14.625" style="44" customWidth="1"/>
    <col min="11266" max="11266" width="12" style="44" customWidth="1"/>
    <col min="11267" max="11267" width="8.44166666666667" style="44" customWidth="1"/>
    <col min="11268" max="11268" width="6.625" style="44" customWidth="1"/>
    <col min="11269" max="11269" width="8" style="44" customWidth="1"/>
    <col min="11270" max="11270" width="8.625" style="44" customWidth="1"/>
    <col min="11271" max="11520" width="9" style="44"/>
    <col min="11521" max="11521" width="14.625" style="44" customWidth="1"/>
    <col min="11522" max="11522" width="12" style="44" customWidth="1"/>
    <col min="11523" max="11523" width="8.44166666666667" style="44" customWidth="1"/>
    <col min="11524" max="11524" width="6.625" style="44" customWidth="1"/>
    <col min="11525" max="11525" width="8" style="44" customWidth="1"/>
    <col min="11526" max="11526" width="8.625" style="44" customWidth="1"/>
    <col min="11527" max="11776" width="9" style="44"/>
    <col min="11777" max="11777" width="14.625" style="44" customWidth="1"/>
    <col min="11778" max="11778" width="12" style="44" customWidth="1"/>
    <col min="11779" max="11779" width="8.44166666666667" style="44" customWidth="1"/>
    <col min="11780" max="11780" width="6.625" style="44" customWidth="1"/>
    <col min="11781" max="11781" width="8" style="44" customWidth="1"/>
    <col min="11782" max="11782" width="8.625" style="44" customWidth="1"/>
    <col min="11783" max="12032" width="9" style="44"/>
    <col min="12033" max="12033" width="14.625" style="44" customWidth="1"/>
    <col min="12034" max="12034" width="12" style="44" customWidth="1"/>
    <col min="12035" max="12035" width="8.44166666666667" style="44" customWidth="1"/>
    <col min="12036" max="12036" width="6.625" style="44" customWidth="1"/>
    <col min="12037" max="12037" width="8" style="44" customWidth="1"/>
    <col min="12038" max="12038" width="8.625" style="44" customWidth="1"/>
    <col min="12039" max="12288" width="9" style="44"/>
    <col min="12289" max="12289" width="14.625" style="44" customWidth="1"/>
    <col min="12290" max="12290" width="12" style="44" customWidth="1"/>
    <col min="12291" max="12291" width="8.44166666666667" style="44" customWidth="1"/>
    <col min="12292" max="12292" width="6.625" style="44" customWidth="1"/>
    <col min="12293" max="12293" width="8" style="44" customWidth="1"/>
    <col min="12294" max="12294" width="8.625" style="44" customWidth="1"/>
    <col min="12295" max="12544" width="9" style="44"/>
    <col min="12545" max="12545" width="14.625" style="44" customWidth="1"/>
    <col min="12546" max="12546" width="12" style="44" customWidth="1"/>
    <col min="12547" max="12547" width="8.44166666666667" style="44" customWidth="1"/>
    <col min="12548" max="12548" width="6.625" style="44" customWidth="1"/>
    <col min="12549" max="12549" width="8" style="44" customWidth="1"/>
    <col min="12550" max="12550" width="8.625" style="44" customWidth="1"/>
    <col min="12551" max="12800" width="9" style="44"/>
    <col min="12801" max="12801" width="14.625" style="44" customWidth="1"/>
    <col min="12802" max="12802" width="12" style="44" customWidth="1"/>
    <col min="12803" max="12803" width="8.44166666666667" style="44" customWidth="1"/>
    <col min="12804" max="12804" width="6.625" style="44" customWidth="1"/>
    <col min="12805" max="12805" width="8" style="44" customWidth="1"/>
    <col min="12806" max="12806" width="8.625" style="44" customWidth="1"/>
    <col min="12807" max="13056" width="9" style="44"/>
    <col min="13057" max="13057" width="14.625" style="44" customWidth="1"/>
    <col min="13058" max="13058" width="12" style="44" customWidth="1"/>
    <col min="13059" max="13059" width="8.44166666666667" style="44" customWidth="1"/>
    <col min="13060" max="13060" width="6.625" style="44" customWidth="1"/>
    <col min="13061" max="13061" width="8" style="44" customWidth="1"/>
    <col min="13062" max="13062" width="8.625" style="44" customWidth="1"/>
    <col min="13063" max="13312" width="9" style="44"/>
    <col min="13313" max="13313" width="14.625" style="44" customWidth="1"/>
    <col min="13314" max="13314" width="12" style="44" customWidth="1"/>
    <col min="13315" max="13315" width="8.44166666666667" style="44" customWidth="1"/>
    <col min="13316" max="13316" width="6.625" style="44" customWidth="1"/>
    <col min="13317" max="13317" width="8" style="44" customWidth="1"/>
    <col min="13318" max="13318" width="8.625" style="44" customWidth="1"/>
    <col min="13319" max="13568" width="9" style="44"/>
    <col min="13569" max="13569" width="14.625" style="44" customWidth="1"/>
    <col min="13570" max="13570" width="12" style="44" customWidth="1"/>
    <col min="13571" max="13571" width="8.44166666666667" style="44" customWidth="1"/>
    <col min="13572" max="13572" width="6.625" style="44" customWidth="1"/>
    <col min="13573" max="13573" width="8" style="44" customWidth="1"/>
    <col min="13574" max="13574" width="8.625" style="44" customWidth="1"/>
    <col min="13575" max="13824" width="9" style="44"/>
    <col min="13825" max="13825" width="14.625" style="44" customWidth="1"/>
    <col min="13826" max="13826" width="12" style="44" customWidth="1"/>
    <col min="13827" max="13827" width="8.44166666666667" style="44" customWidth="1"/>
    <col min="13828" max="13828" width="6.625" style="44" customWidth="1"/>
    <col min="13829" max="13829" width="8" style="44" customWidth="1"/>
    <col min="13830" max="13830" width="8.625" style="44" customWidth="1"/>
    <col min="13831" max="14080" width="9" style="44"/>
    <col min="14081" max="14081" width="14.625" style="44" customWidth="1"/>
    <col min="14082" max="14082" width="12" style="44" customWidth="1"/>
    <col min="14083" max="14083" width="8.44166666666667" style="44" customWidth="1"/>
    <col min="14084" max="14084" width="6.625" style="44" customWidth="1"/>
    <col min="14085" max="14085" width="8" style="44" customWidth="1"/>
    <col min="14086" max="14086" width="8.625" style="44" customWidth="1"/>
    <col min="14087" max="14336" width="9" style="44"/>
    <col min="14337" max="14337" width="14.625" style="44" customWidth="1"/>
    <col min="14338" max="14338" width="12" style="44" customWidth="1"/>
    <col min="14339" max="14339" width="8.44166666666667" style="44" customWidth="1"/>
    <col min="14340" max="14340" width="6.625" style="44" customWidth="1"/>
    <col min="14341" max="14341" width="8" style="44" customWidth="1"/>
    <col min="14342" max="14342" width="8.625" style="44" customWidth="1"/>
    <col min="14343" max="14592" width="9" style="44"/>
    <col min="14593" max="14593" width="14.625" style="44" customWidth="1"/>
    <col min="14594" max="14594" width="12" style="44" customWidth="1"/>
    <col min="14595" max="14595" width="8.44166666666667" style="44" customWidth="1"/>
    <col min="14596" max="14596" width="6.625" style="44" customWidth="1"/>
    <col min="14597" max="14597" width="8" style="44" customWidth="1"/>
    <col min="14598" max="14598" width="8.625" style="44" customWidth="1"/>
    <col min="14599" max="14848" width="9" style="44"/>
    <col min="14849" max="14849" width="14.625" style="44" customWidth="1"/>
    <col min="14850" max="14850" width="12" style="44" customWidth="1"/>
    <col min="14851" max="14851" width="8.44166666666667" style="44" customWidth="1"/>
    <col min="14852" max="14852" width="6.625" style="44" customWidth="1"/>
    <col min="14853" max="14853" width="8" style="44" customWidth="1"/>
    <col min="14854" max="14854" width="8.625" style="44" customWidth="1"/>
    <col min="14855" max="15104" width="9" style="44"/>
    <col min="15105" max="15105" width="14.625" style="44" customWidth="1"/>
    <col min="15106" max="15106" width="12" style="44" customWidth="1"/>
    <col min="15107" max="15107" width="8.44166666666667" style="44" customWidth="1"/>
    <col min="15108" max="15108" width="6.625" style="44" customWidth="1"/>
    <col min="15109" max="15109" width="8" style="44" customWidth="1"/>
    <col min="15110" max="15110" width="8.625" style="44" customWidth="1"/>
    <col min="15111" max="15360" width="9" style="44"/>
    <col min="15361" max="15361" width="14.625" style="44" customWidth="1"/>
    <col min="15362" max="15362" width="12" style="44" customWidth="1"/>
    <col min="15363" max="15363" width="8.44166666666667" style="44" customWidth="1"/>
    <col min="15364" max="15364" width="6.625" style="44" customWidth="1"/>
    <col min="15365" max="15365" width="8" style="44" customWidth="1"/>
    <col min="15366" max="15366" width="8.625" style="44" customWidth="1"/>
    <col min="15367" max="15616" width="9" style="44"/>
    <col min="15617" max="15617" width="14.625" style="44" customWidth="1"/>
    <col min="15618" max="15618" width="12" style="44" customWidth="1"/>
    <col min="15619" max="15619" width="8.44166666666667" style="44" customWidth="1"/>
    <col min="15620" max="15620" width="6.625" style="44" customWidth="1"/>
    <col min="15621" max="15621" width="8" style="44" customWidth="1"/>
    <col min="15622" max="15622" width="8.625" style="44" customWidth="1"/>
    <col min="15623" max="15872" width="9" style="44"/>
    <col min="15873" max="15873" width="14.625" style="44" customWidth="1"/>
    <col min="15874" max="15874" width="12" style="44" customWidth="1"/>
    <col min="15875" max="15875" width="8.44166666666667" style="44" customWidth="1"/>
    <col min="15876" max="15876" width="6.625" style="44" customWidth="1"/>
    <col min="15877" max="15877" width="8" style="44" customWidth="1"/>
    <col min="15878" max="15878" width="8.625" style="44" customWidth="1"/>
    <col min="15879" max="16128" width="9" style="44"/>
    <col min="16129" max="16129" width="14.625" style="44" customWidth="1"/>
    <col min="16130" max="16130" width="12" style="44" customWidth="1"/>
    <col min="16131" max="16131" width="8.44166666666667" style="44" customWidth="1"/>
    <col min="16132" max="16132" width="6.625" style="44" customWidth="1"/>
    <col min="16133" max="16133" width="8" style="44" customWidth="1"/>
    <col min="16134" max="16134" width="8.625" style="44" customWidth="1"/>
    <col min="16135" max="16384" width="9" style="44"/>
  </cols>
  <sheetData>
    <row r="1" s="206" customFormat="1" ht="26.25" spans="1:6">
      <c r="A1" s="207" t="s">
        <v>281</v>
      </c>
      <c r="B1" s="208"/>
      <c r="C1" s="208"/>
      <c r="D1" s="208"/>
      <c r="E1" s="208"/>
      <c r="F1" s="208"/>
    </row>
    <row r="2" s="206" customFormat="1" ht="20.25" spans="1:6">
      <c r="A2" s="209" t="s">
        <v>282</v>
      </c>
      <c r="B2" s="210"/>
      <c r="C2" s="210"/>
      <c r="D2" s="210"/>
      <c r="E2" s="210"/>
      <c r="F2" s="228"/>
    </row>
    <row r="3" s="83" customFormat="1" ht="69" customHeight="1" spans="1:10">
      <c r="A3" s="211" t="s">
        <v>283</v>
      </c>
      <c r="B3" s="212" t="s">
        <v>284</v>
      </c>
      <c r="C3" s="213" t="s">
        <v>285</v>
      </c>
      <c r="D3" s="213" t="s">
        <v>286</v>
      </c>
      <c r="E3" s="213" t="s">
        <v>287</v>
      </c>
      <c r="F3" s="229" t="s">
        <v>288</v>
      </c>
      <c r="H3" s="230"/>
      <c r="I3" s="230"/>
      <c r="J3" s="206"/>
    </row>
    <row r="4" spans="1:6">
      <c r="A4" s="214">
        <f>MAX(B4:B13)</f>
        <v>0.6893</v>
      </c>
      <c r="B4" s="215">
        <v>0.6893</v>
      </c>
      <c r="C4" s="50">
        <f t="shared" ref="C4:C13" si="0">B4-$A$10</f>
        <v>0.6868</v>
      </c>
      <c r="D4" s="50">
        <f>C4/$A$7</f>
        <v>1</v>
      </c>
      <c r="E4" s="50">
        <v>0</v>
      </c>
      <c r="F4" s="51">
        <f>(COS(PI()*E4/180))^2</f>
        <v>1</v>
      </c>
    </row>
    <row r="5" spans="1:6">
      <c r="A5" s="214"/>
      <c r="B5" s="215">
        <v>0.6648</v>
      </c>
      <c r="C5" s="50">
        <f t="shared" si="0"/>
        <v>0.6623</v>
      </c>
      <c r="D5" s="50">
        <f t="shared" ref="D5:D13" si="1">C5/$A$7</f>
        <v>0.964327315084449</v>
      </c>
      <c r="E5" s="50">
        <v>10</v>
      </c>
      <c r="F5" s="51">
        <f t="shared" ref="F5:F13" si="2">(COS(PI()*E5/180))^2</f>
        <v>0.969846310392954</v>
      </c>
    </row>
    <row r="6" spans="1:6">
      <c r="A6" s="211" t="s">
        <v>289</v>
      </c>
      <c r="B6" s="215">
        <v>0.6027</v>
      </c>
      <c r="C6" s="50">
        <f t="shared" si="0"/>
        <v>0.6002</v>
      </c>
      <c r="D6" s="50">
        <f t="shared" si="1"/>
        <v>0.873907979033197</v>
      </c>
      <c r="E6" s="50">
        <v>20</v>
      </c>
      <c r="F6" s="51">
        <f t="shared" si="2"/>
        <v>0.883022221559489</v>
      </c>
    </row>
    <row r="7" spans="1:6">
      <c r="A7" s="214">
        <f>A4-A10</f>
        <v>0.6868</v>
      </c>
      <c r="B7" s="215">
        <v>0.5077</v>
      </c>
      <c r="C7" s="50">
        <f t="shared" si="0"/>
        <v>0.5052</v>
      </c>
      <c r="D7" s="50">
        <f t="shared" si="1"/>
        <v>0.735585323238206</v>
      </c>
      <c r="E7" s="50">
        <v>30</v>
      </c>
      <c r="F7" s="51">
        <f t="shared" si="2"/>
        <v>0.75</v>
      </c>
    </row>
    <row r="8" spans="1:6">
      <c r="A8" s="214"/>
      <c r="B8" s="215">
        <v>0.3988</v>
      </c>
      <c r="C8" s="50">
        <f t="shared" si="0"/>
        <v>0.3963</v>
      </c>
      <c r="D8" s="50">
        <f t="shared" si="1"/>
        <v>0.577023878858474</v>
      </c>
      <c r="E8" s="50">
        <v>40</v>
      </c>
      <c r="F8" s="51">
        <f t="shared" si="2"/>
        <v>0.586824088833465</v>
      </c>
    </row>
    <row r="9" spans="1:6">
      <c r="A9" s="216" t="s">
        <v>290</v>
      </c>
      <c r="B9" s="215">
        <v>0.2868</v>
      </c>
      <c r="C9" s="50">
        <f t="shared" si="0"/>
        <v>0.2843</v>
      </c>
      <c r="D9" s="50">
        <f t="shared" si="1"/>
        <v>0.413948747815958</v>
      </c>
      <c r="E9" s="50">
        <v>50</v>
      </c>
      <c r="F9" s="51">
        <f t="shared" si="2"/>
        <v>0.413175911166535</v>
      </c>
    </row>
    <row r="10" spans="1:6">
      <c r="A10" s="214">
        <f>MIN(B4:B13)</f>
        <v>0.0025</v>
      </c>
      <c r="B10" s="215">
        <v>0.1694</v>
      </c>
      <c r="C10" s="50">
        <f t="shared" si="0"/>
        <v>0.1669</v>
      </c>
      <c r="D10" s="50">
        <f t="shared" si="1"/>
        <v>0.243011065812464</v>
      </c>
      <c r="E10" s="50">
        <v>60</v>
      </c>
      <c r="F10" s="51">
        <f t="shared" si="2"/>
        <v>0.25</v>
      </c>
    </row>
    <row r="11" spans="1:6">
      <c r="A11" s="214"/>
      <c r="B11" s="215">
        <v>0.0806</v>
      </c>
      <c r="C11" s="50">
        <f t="shared" si="0"/>
        <v>0.0781</v>
      </c>
      <c r="D11" s="50">
        <f t="shared" si="1"/>
        <v>0.11371578334304</v>
      </c>
      <c r="E11" s="50">
        <v>70</v>
      </c>
      <c r="F11" s="51">
        <f t="shared" si="2"/>
        <v>0.116977778440511</v>
      </c>
    </row>
    <row r="12" spans="1:6">
      <c r="A12" s="214"/>
      <c r="B12" s="215">
        <v>0.0222</v>
      </c>
      <c r="C12" s="50">
        <f t="shared" si="0"/>
        <v>0.0197</v>
      </c>
      <c r="D12" s="50">
        <f t="shared" si="1"/>
        <v>0.028683750728014</v>
      </c>
      <c r="E12" s="50">
        <v>80</v>
      </c>
      <c r="F12" s="51">
        <f t="shared" si="2"/>
        <v>0.0301536896070458</v>
      </c>
    </row>
    <row r="13" ht="16.5" spans="1:6">
      <c r="A13" s="217"/>
      <c r="B13" s="218">
        <v>0.0025</v>
      </c>
      <c r="C13" s="53">
        <f t="shared" si="0"/>
        <v>0</v>
      </c>
      <c r="D13" s="53">
        <f t="shared" si="1"/>
        <v>0</v>
      </c>
      <c r="E13" s="53">
        <v>90</v>
      </c>
      <c r="F13" s="55">
        <f t="shared" si="2"/>
        <v>3.74939945665464e-33</v>
      </c>
    </row>
    <row r="14" spans="1:6">
      <c r="A14" s="219" t="s">
        <v>291</v>
      </c>
      <c r="B14" s="219"/>
      <c r="C14" s="219"/>
      <c r="D14" s="219"/>
      <c r="E14" s="219"/>
      <c r="F14" s="219"/>
    </row>
    <row r="16" ht="20.25" spans="1:7">
      <c r="A16" s="220" t="s">
        <v>292</v>
      </c>
      <c r="B16" s="221"/>
      <c r="C16" s="221"/>
      <c r="D16" s="221"/>
      <c r="E16" s="221"/>
      <c r="F16" s="221"/>
      <c r="G16" s="231"/>
    </row>
    <row r="17" ht="47.25" spans="1:7">
      <c r="A17" s="222" t="s">
        <v>293</v>
      </c>
      <c r="B17" s="223" t="s">
        <v>294</v>
      </c>
      <c r="C17" s="223" t="s">
        <v>295</v>
      </c>
      <c r="D17" s="224" t="s">
        <v>296</v>
      </c>
      <c r="E17" s="224" t="s">
        <v>297</v>
      </c>
      <c r="F17" s="224" t="s">
        <v>298</v>
      </c>
      <c r="G17" s="232" t="s">
        <v>299</v>
      </c>
    </row>
    <row r="18" spans="1:7">
      <c r="A18" s="225">
        <f>A10</f>
        <v>0.0025</v>
      </c>
      <c r="B18" s="215">
        <v>0.6893</v>
      </c>
      <c r="C18" s="215">
        <v>0.05</v>
      </c>
      <c r="D18" s="50">
        <f>B18-$A$18</f>
        <v>0.6868</v>
      </c>
      <c r="E18" s="50">
        <f>C18-$A$18</f>
        <v>0.0475</v>
      </c>
      <c r="F18" s="50">
        <f>(D18-E18)/(D18+E18)</f>
        <v>0.870625085115076</v>
      </c>
      <c r="G18" s="233">
        <f>AVERAGE(F18:F23)</f>
        <v>0.870619204177666</v>
      </c>
    </row>
    <row r="19" spans="1:7">
      <c r="A19" s="226"/>
      <c r="B19" s="215">
        <v>0.6893</v>
      </c>
      <c r="C19" s="215">
        <v>0.05</v>
      </c>
      <c r="D19" s="50">
        <f t="shared" ref="D19:D23" si="3">B19-$A$18</f>
        <v>0.6868</v>
      </c>
      <c r="E19" s="50">
        <f t="shared" ref="E19:E23" si="4">C19-$A$18</f>
        <v>0.0475</v>
      </c>
      <c r="F19" s="50">
        <f t="shared" ref="F19:F23" si="5">(D19-E19)/(D19+E19)</f>
        <v>0.870625085115076</v>
      </c>
      <c r="G19" s="234"/>
    </row>
    <row r="20" spans="1:7">
      <c r="A20" s="226"/>
      <c r="B20" s="215">
        <v>0.6895</v>
      </c>
      <c r="C20" s="215">
        <v>0.05</v>
      </c>
      <c r="D20" s="50">
        <f t="shared" si="3"/>
        <v>0.687</v>
      </c>
      <c r="E20" s="50">
        <f t="shared" si="4"/>
        <v>0.0475</v>
      </c>
      <c r="F20" s="50">
        <f t="shared" si="5"/>
        <v>0.870660313138189</v>
      </c>
      <c r="G20" s="234"/>
    </row>
    <row r="21" spans="1:7">
      <c r="A21" s="226"/>
      <c r="B21" s="215">
        <v>0.6889</v>
      </c>
      <c r="C21" s="215">
        <v>0.05</v>
      </c>
      <c r="D21" s="50">
        <f t="shared" si="3"/>
        <v>0.6864</v>
      </c>
      <c r="E21" s="50">
        <f t="shared" si="4"/>
        <v>0.0475</v>
      </c>
      <c r="F21" s="50">
        <f t="shared" si="5"/>
        <v>0.870554571467502</v>
      </c>
      <c r="G21" s="234"/>
    </row>
    <row r="22" spans="1:7">
      <c r="A22" s="226"/>
      <c r="B22" s="215">
        <v>0.6893</v>
      </c>
      <c r="C22" s="215">
        <v>0.05</v>
      </c>
      <c r="D22" s="50">
        <f t="shared" si="3"/>
        <v>0.6868</v>
      </c>
      <c r="E22" s="50">
        <f t="shared" si="4"/>
        <v>0.0475</v>
      </c>
      <c r="F22" s="50">
        <f t="shared" si="5"/>
        <v>0.870625085115076</v>
      </c>
      <c r="G22" s="234"/>
    </row>
    <row r="23" ht="16.5" spans="1:7">
      <c r="A23" s="227"/>
      <c r="B23" s="218">
        <v>0.6893</v>
      </c>
      <c r="C23" s="218">
        <v>0.05</v>
      </c>
      <c r="D23" s="53">
        <f t="shared" si="3"/>
        <v>0.6868</v>
      </c>
      <c r="E23" s="53">
        <f t="shared" si="4"/>
        <v>0.0475</v>
      </c>
      <c r="F23" s="53">
        <f t="shared" si="5"/>
        <v>0.870625085115076</v>
      </c>
      <c r="G23" s="235"/>
    </row>
  </sheetData>
  <sheetProtection formatCells="0" formatColumns="0" formatRows="0" insertRows="0" insertColumns="0" insertHyperlinks="0" deleteColumns="0" deleteRows="0" sort="0" autoFilter="0" pivotTables="0"/>
  <protectedRanges>
    <protectedRange sqref="E1:E2 E16" name="区域2"/>
    <protectedRange sqref="B1:B2 B16" name="区域1"/>
  </protectedRanges>
  <mergeCells count="6">
    <mergeCell ref="A1:F1"/>
    <mergeCell ref="A2:F2"/>
    <mergeCell ref="A14:F14"/>
    <mergeCell ref="A16:G16"/>
    <mergeCell ref="A18:A23"/>
    <mergeCell ref="G18:G23"/>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zoomScale="85" zoomScaleNormal="85" topLeftCell="B5" workbookViewId="0">
      <selection activeCell="B5" sqref="B5"/>
    </sheetView>
  </sheetViews>
  <sheetFormatPr defaultColWidth="10" defaultRowHeight="14.25"/>
  <cols>
    <col min="7" max="7" width="11.1916666666667" customWidth="1"/>
  </cols>
  <sheetData>
    <row r="1" ht="25.5" spans="1:9">
      <c r="A1" s="179" t="s">
        <v>300</v>
      </c>
      <c r="B1" s="180"/>
      <c r="C1" s="180"/>
      <c r="D1" s="180"/>
      <c r="E1" s="180"/>
      <c r="F1" s="180"/>
      <c r="G1" s="180"/>
      <c r="H1" s="180"/>
      <c r="I1" s="200"/>
    </row>
    <row r="2" ht="15.75" spans="1:9">
      <c r="A2" s="181"/>
      <c r="B2" s="182"/>
      <c r="C2" s="183"/>
      <c r="D2" s="184"/>
      <c r="E2" s="191"/>
      <c r="F2" s="192"/>
      <c r="G2" s="193"/>
      <c r="H2" s="136"/>
      <c r="I2" s="201"/>
    </row>
    <row r="3" ht="15.75" spans="1:9">
      <c r="A3" s="7" t="s">
        <v>8</v>
      </c>
      <c r="B3" s="8" t="s">
        <v>9</v>
      </c>
      <c r="C3" s="8" t="s">
        <v>10</v>
      </c>
      <c r="D3" s="9" t="s">
        <v>8</v>
      </c>
      <c r="E3" s="20" t="s">
        <v>9</v>
      </c>
      <c r="F3" s="9" t="s">
        <v>10</v>
      </c>
      <c r="G3" s="21" t="s">
        <v>8</v>
      </c>
      <c r="H3" s="22" t="s">
        <v>11</v>
      </c>
      <c r="I3" s="21" t="s">
        <v>10</v>
      </c>
    </row>
    <row r="4" ht="15.75" spans="1:9">
      <c r="A4" s="177" t="s">
        <v>301</v>
      </c>
      <c r="B4" s="99"/>
      <c r="C4" s="99"/>
      <c r="D4" s="99"/>
      <c r="E4" s="99"/>
      <c r="F4" s="99"/>
      <c r="G4" s="99"/>
      <c r="H4" s="99"/>
      <c r="I4" s="202"/>
    </row>
    <row r="5" ht="15.75" spans="1:9">
      <c r="A5" s="185" t="s">
        <v>302</v>
      </c>
      <c r="B5" s="4"/>
      <c r="C5" s="5" t="s">
        <v>303</v>
      </c>
      <c r="D5" s="186" t="s">
        <v>304</v>
      </c>
      <c r="E5" s="16"/>
      <c r="F5" s="17" t="s">
        <v>303</v>
      </c>
      <c r="G5" s="194" t="s">
        <v>305</v>
      </c>
      <c r="H5" s="19">
        <f>INT(ABS(0.5*(60*((B5-B7)+(E5-E7))+(B6-B8)+(E6-E8)))/60)</f>
        <v>0</v>
      </c>
      <c r="I5" s="29" t="s">
        <v>303</v>
      </c>
    </row>
    <row r="6" ht="15.75" spans="1:9">
      <c r="A6" s="187"/>
      <c r="B6" s="4"/>
      <c r="C6" s="5" t="s">
        <v>306</v>
      </c>
      <c r="D6" s="188"/>
      <c r="E6" s="16"/>
      <c r="F6" s="17" t="s">
        <v>306</v>
      </c>
      <c r="G6" s="195"/>
      <c r="H6" s="19">
        <f>ABS(0.5*(60*((B5-B7)+(E5-E7))+(B6-B8)+(E6-E8)))-INT(ABS(0.5*(60*((B5-B7)+(E5-E7))+(B6-B8)+(E6-E8)))/60)*60</f>
        <v>0</v>
      </c>
      <c r="I6" s="29" t="s">
        <v>306</v>
      </c>
    </row>
    <row r="7" ht="19.5" spans="1:9">
      <c r="A7" s="185" t="s">
        <v>307</v>
      </c>
      <c r="B7" s="4"/>
      <c r="C7" s="5" t="s">
        <v>303</v>
      </c>
      <c r="D7" s="186" t="s">
        <v>308</v>
      </c>
      <c r="E7" s="16"/>
      <c r="F7" s="17" t="s">
        <v>303</v>
      </c>
      <c r="G7" s="196" t="s">
        <v>305</v>
      </c>
      <c r="H7" s="19">
        <f>H5*PI()/180+H6*PI()/60/180</f>
        <v>0</v>
      </c>
      <c r="I7" s="29" t="s">
        <v>309</v>
      </c>
    </row>
    <row r="8" ht="15.75" spans="1:9">
      <c r="A8" s="187"/>
      <c r="B8" s="4"/>
      <c r="C8" s="5" t="s">
        <v>306</v>
      </c>
      <c r="D8" s="188"/>
      <c r="E8" s="16"/>
      <c r="F8" s="17" t="s">
        <v>306</v>
      </c>
      <c r="G8" s="196"/>
      <c r="H8" s="19"/>
      <c r="I8" s="29"/>
    </row>
    <row r="9" ht="15.75" spans="1:9">
      <c r="A9" s="177" t="s">
        <v>310</v>
      </c>
      <c r="B9" s="99"/>
      <c r="C9" s="99"/>
      <c r="D9" s="99"/>
      <c r="E9" s="99"/>
      <c r="F9" s="99"/>
      <c r="G9" s="99"/>
      <c r="H9" s="99"/>
      <c r="I9" s="202"/>
    </row>
    <row r="10" ht="15.75" spans="1:9">
      <c r="A10" s="185" t="s">
        <v>302</v>
      </c>
      <c r="B10" s="4"/>
      <c r="C10" s="5" t="s">
        <v>303</v>
      </c>
      <c r="D10" s="186" t="s">
        <v>304</v>
      </c>
      <c r="E10" s="16"/>
      <c r="F10" s="17" t="s">
        <v>303</v>
      </c>
      <c r="G10" s="194" t="s">
        <v>311</v>
      </c>
      <c r="H10" s="19">
        <f>INT(ABS(0.5*(60*((B10-B12)+(E10-E12))+(B11-B13)+(E11-E13)))/60)</f>
        <v>0</v>
      </c>
      <c r="I10" s="29" t="s">
        <v>303</v>
      </c>
    </row>
    <row r="11" ht="15.75" spans="1:9">
      <c r="A11" s="187"/>
      <c r="B11" s="4"/>
      <c r="C11" s="5" t="s">
        <v>306</v>
      </c>
      <c r="D11" s="188"/>
      <c r="E11" s="16"/>
      <c r="F11" s="17" t="s">
        <v>306</v>
      </c>
      <c r="G11" s="195"/>
      <c r="H11" s="19">
        <f>ABS(0.5*(60*((B10-B12)+(E10-E12))+(B11-B13)+(E11-E13)))-INT(ABS(0.5*(60*((B10-B12)+(E10-E12))+(B11-B13)+(E11-E13)))/60)*60</f>
        <v>0</v>
      </c>
      <c r="I11" s="29" t="s">
        <v>306</v>
      </c>
    </row>
    <row r="12" ht="19.5" spans="1:9">
      <c r="A12" s="185" t="s">
        <v>307</v>
      </c>
      <c r="B12" s="4"/>
      <c r="C12" s="5" t="s">
        <v>303</v>
      </c>
      <c r="D12" s="186" t="s">
        <v>308</v>
      </c>
      <c r="E12" s="16"/>
      <c r="F12" s="17" t="s">
        <v>303</v>
      </c>
      <c r="G12" s="196" t="s">
        <v>311</v>
      </c>
      <c r="H12" s="19">
        <f>H10*PI()/180+H11*PI()/60/180</f>
        <v>0</v>
      </c>
      <c r="I12" s="29" t="s">
        <v>309</v>
      </c>
    </row>
    <row r="13" ht="15.75" spans="1:9">
      <c r="A13" s="187"/>
      <c r="B13" s="4"/>
      <c r="C13" s="5" t="s">
        <v>306</v>
      </c>
      <c r="D13" s="188"/>
      <c r="E13" s="16"/>
      <c r="F13" s="17" t="s">
        <v>306</v>
      </c>
      <c r="G13" s="196"/>
      <c r="H13" s="19"/>
      <c r="I13" s="29"/>
    </row>
    <row r="14" ht="15.75" spans="1:9">
      <c r="A14" s="177" t="s">
        <v>312</v>
      </c>
      <c r="B14" s="99"/>
      <c r="C14" s="99"/>
      <c r="D14" s="99"/>
      <c r="E14" s="99"/>
      <c r="F14" s="99"/>
      <c r="G14" s="99"/>
      <c r="H14" s="99"/>
      <c r="I14" s="202"/>
    </row>
    <row r="15" ht="15.75" spans="1:9">
      <c r="A15" s="185" t="s">
        <v>302</v>
      </c>
      <c r="B15" s="4"/>
      <c r="C15" s="5" t="s">
        <v>303</v>
      </c>
      <c r="D15" s="186" t="s">
        <v>304</v>
      </c>
      <c r="E15" s="16"/>
      <c r="F15" s="17" t="s">
        <v>303</v>
      </c>
      <c r="G15" s="194" t="s">
        <v>313</v>
      </c>
      <c r="H15" s="19">
        <f>INT(ABS(0.5*(60*((B15-B17)+(E15-E17))+(B16-B18)+(E16-E18)))/60)</f>
        <v>0</v>
      </c>
      <c r="I15" s="29" t="s">
        <v>303</v>
      </c>
    </row>
    <row r="16" ht="15.75" spans="1:9">
      <c r="A16" s="187"/>
      <c r="B16" s="4"/>
      <c r="C16" s="5" t="s">
        <v>306</v>
      </c>
      <c r="D16" s="188"/>
      <c r="E16" s="16"/>
      <c r="F16" s="17" t="s">
        <v>306</v>
      </c>
      <c r="G16" s="195"/>
      <c r="H16" s="19">
        <f>ABS(0.5*(60*((B15-B17)+(E15-E17))+(B16-B18)+(E16-E18)))-INT(ABS(0.5*(60*((B15-B17)+(E15-E17))+(B16-B18)+(E16-E18)))/60)*60</f>
        <v>0</v>
      </c>
      <c r="I16" s="29" t="s">
        <v>306</v>
      </c>
    </row>
    <row r="17" ht="19.5" spans="1:9">
      <c r="A17" s="185" t="s">
        <v>307</v>
      </c>
      <c r="B17" s="4"/>
      <c r="C17" s="5" t="s">
        <v>303</v>
      </c>
      <c r="D17" s="186" t="s">
        <v>308</v>
      </c>
      <c r="E17" s="16"/>
      <c r="F17" s="17" t="s">
        <v>303</v>
      </c>
      <c r="G17" s="196" t="s">
        <v>313</v>
      </c>
      <c r="H17" s="19">
        <f>H15*PI()/180+H16*PI()/60/180</f>
        <v>0</v>
      </c>
      <c r="I17" s="29" t="s">
        <v>309</v>
      </c>
    </row>
    <row r="18" ht="15.75" spans="1:9">
      <c r="A18" s="187"/>
      <c r="B18" s="4"/>
      <c r="C18" s="5" t="s">
        <v>306</v>
      </c>
      <c r="D18" s="188"/>
      <c r="E18" s="16"/>
      <c r="F18" s="17" t="s">
        <v>306</v>
      </c>
      <c r="G18" s="196"/>
      <c r="H18" s="19"/>
      <c r="I18" s="29"/>
    </row>
    <row r="19" ht="15.75" spans="1:9">
      <c r="A19" s="177" t="s">
        <v>314</v>
      </c>
      <c r="B19" s="99"/>
      <c r="C19" s="99"/>
      <c r="D19" s="99"/>
      <c r="E19" s="99"/>
      <c r="F19" s="99"/>
      <c r="G19" s="99"/>
      <c r="H19" s="99"/>
      <c r="I19" s="202"/>
    </row>
    <row r="20" ht="15.75" spans="1:9">
      <c r="A20" s="185" t="s">
        <v>302</v>
      </c>
      <c r="B20" s="4"/>
      <c r="C20" s="5" t="s">
        <v>303</v>
      </c>
      <c r="D20" s="186" t="s">
        <v>304</v>
      </c>
      <c r="E20" s="16"/>
      <c r="F20" s="17" t="s">
        <v>303</v>
      </c>
      <c r="G20" s="194" t="s">
        <v>315</v>
      </c>
      <c r="H20" s="19">
        <f>INT(ABS(0.5*(60*((B20-B22)+(E20-E22))+(B21-B23)+(E21-E23)))/60)</f>
        <v>0</v>
      </c>
      <c r="I20" s="29" t="s">
        <v>303</v>
      </c>
    </row>
    <row r="21" ht="15.75" spans="1:9">
      <c r="A21" s="187"/>
      <c r="B21" s="4"/>
      <c r="C21" s="5" t="s">
        <v>306</v>
      </c>
      <c r="D21" s="188"/>
      <c r="E21" s="16"/>
      <c r="F21" s="17" t="s">
        <v>306</v>
      </c>
      <c r="G21" s="195"/>
      <c r="H21" s="19">
        <f>ABS(0.5*(60*((B20-B22)+(E20-E22))+(B21-B23)+(E21-E23)))-INT(ABS(0.5*(60*((B20-B22)+(E20-E22))+(B21-B23)+(E21-E23)))/60)*60</f>
        <v>0</v>
      </c>
      <c r="I21" s="29" t="s">
        <v>306</v>
      </c>
    </row>
    <row r="22" ht="19.5" spans="1:9">
      <c r="A22" s="185" t="s">
        <v>307</v>
      </c>
      <c r="B22" s="4"/>
      <c r="C22" s="5" t="s">
        <v>303</v>
      </c>
      <c r="D22" s="186" t="s">
        <v>308</v>
      </c>
      <c r="E22" s="16"/>
      <c r="F22" s="17" t="s">
        <v>303</v>
      </c>
      <c r="G22" s="196" t="s">
        <v>315</v>
      </c>
      <c r="H22" s="19">
        <f>H20*PI()/180+H21*PI()/60/180</f>
        <v>0</v>
      </c>
      <c r="I22" s="29" t="s">
        <v>309</v>
      </c>
    </row>
    <row r="23" ht="15.75" spans="1:9">
      <c r="A23" s="187"/>
      <c r="B23" s="4"/>
      <c r="C23" s="5" t="s">
        <v>306</v>
      </c>
      <c r="D23" s="188"/>
      <c r="E23" s="16"/>
      <c r="F23" s="17" t="s">
        <v>306</v>
      </c>
      <c r="G23" s="196"/>
      <c r="H23" s="19"/>
      <c r="I23" s="29"/>
    </row>
    <row r="24" ht="15.75" spans="1:9">
      <c r="A24" s="177" t="s">
        <v>316</v>
      </c>
      <c r="B24" s="99"/>
      <c r="C24" s="99"/>
      <c r="D24" s="99"/>
      <c r="E24" s="99"/>
      <c r="F24" s="99"/>
      <c r="G24" s="99"/>
      <c r="H24" s="99"/>
      <c r="I24" s="178"/>
    </row>
    <row r="25" ht="15.75" spans="1:9">
      <c r="A25" s="3"/>
      <c r="B25" s="4"/>
      <c r="C25" s="5"/>
      <c r="D25" s="6"/>
      <c r="E25" s="16"/>
      <c r="F25" s="17"/>
      <c r="G25" s="194" t="s">
        <v>317</v>
      </c>
      <c r="H25" s="19">
        <f>AVERAGE(H5,H10,H15,H20)</f>
        <v>0</v>
      </c>
      <c r="I25" s="203" t="s">
        <v>318</v>
      </c>
    </row>
    <row r="26" ht="15.75" spans="1:9">
      <c r="A26" s="3"/>
      <c r="B26" s="4"/>
      <c r="C26" s="5"/>
      <c r="D26" s="6"/>
      <c r="E26" s="16"/>
      <c r="F26" s="17"/>
      <c r="G26" s="197"/>
      <c r="H26" s="19">
        <f>AVERAGE(H6,H11,H16,H21)</f>
        <v>0</v>
      </c>
      <c r="I26" s="203" t="s">
        <v>319</v>
      </c>
    </row>
    <row r="27" ht="19.5" spans="1:9">
      <c r="A27" s="3"/>
      <c r="B27" s="4"/>
      <c r="C27" s="5"/>
      <c r="D27" s="6"/>
      <c r="E27" s="16"/>
      <c r="F27" s="17"/>
      <c r="G27" s="196" t="s">
        <v>317</v>
      </c>
      <c r="H27" s="19">
        <f>AVERAGE(H7,H12,H17,H22)</f>
        <v>0</v>
      </c>
      <c r="I27" s="29" t="s">
        <v>309</v>
      </c>
    </row>
    <row r="28" ht="19.5" spans="1:9">
      <c r="A28" s="3"/>
      <c r="B28" s="4"/>
      <c r="C28" s="5"/>
      <c r="D28" s="6"/>
      <c r="E28" s="16"/>
      <c r="F28" s="17"/>
      <c r="G28" s="196" t="s">
        <v>320</v>
      </c>
      <c r="H28" s="19">
        <f>STDEV(H7,H12,H17,H22)*TINV(0.05,3)/SQRT(4)</f>
        <v>0</v>
      </c>
      <c r="I28" s="29" t="s">
        <v>309</v>
      </c>
    </row>
    <row r="29" ht="15.75" spans="1:9">
      <c r="A29" s="189"/>
      <c r="B29" s="190"/>
      <c r="C29" s="190"/>
      <c r="D29" s="190"/>
      <c r="E29" s="190"/>
      <c r="F29" s="190"/>
      <c r="G29" s="190"/>
      <c r="H29" s="190"/>
      <c r="I29" s="204"/>
    </row>
    <row r="30" ht="19.5" spans="1:9">
      <c r="A30" s="112" t="s">
        <v>88</v>
      </c>
      <c r="B30" s="182">
        <v>1</v>
      </c>
      <c r="C30" s="183" t="s">
        <v>306</v>
      </c>
      <c r="D30" s="184"/>
      <c r="E30" s="191"/>
      <c r="F30" s="192"/>
      <c r="G30" s="198" t="s">
        <v>321</v>
      </c>
      <c r="H30" s="136">
        <f>B30</f>
        <v>1</v>
      </c>
      <c r="I30" s="201" t="s">
        <v>306</v>
      </c>
    </row>
    <row r="31" ht="19.5" spans="1:9">
      <c r="A31" s="181"/>
      <c r="B31" s="182"/>
      <c r="C31" s="183"/>
      <c r="D31" s="184"/>
      <c r="E31" s="191"/>
      <c r="F31" s="192"/>
      <c r="G31" s="199" t="s">
        <v>322</v>
      </c>
      <c r="H31" s="136">
        <f>H30*PI()/60/180</f>
        <v>0.000290888208665722</v>
      </c>
      <c r="I31" s="201" t="s">
        <v>309</v>
      </c>
    </row>
    <row r="32" ht="19.5" spans="1:9">
      <c r="A32" s="181"/>
      <c r="B32" s="182"/>
      <c r="C32" s="183"/>
      <c r="D32" s="184"/>
      <c r="E32" s="191"/>
      <c r="F32" s="192"/>
      <c r="G32" s="199" t="s">
        <v>323</v>
      </c>
      <c r="H32" s="136">
        <f>SQRT(H28*H28+H31*H31)</f>
        <v>0.000290888208665722</v>
      </c>
      <c r="I32" s="201" t="s">
        <v>309</v>
      </c>
    </row>
    <row r="33" ht="15.75" spans="1:9">
      <c r="A33" s="181" t="s">
        <v>324</v>
      </c>
      <c r="B33" s="182">
        <v>60</v>
      </c>
      <c r="C33" s="183" t="s">
        <v>303</v>
      </c>
      <c r="D33" s="184"/>
      <c r="E33" s="191"/>
      <c r="F33" s="192"/>
      <c r="G33" s="193"/>
      <c r="H33" s="136"/>
      <c r="I33" s="201"/>
    </row>
    <row r="34" ht="15.75" spans="1:9">
      <c r="A34" s="181"/>
      <c r="B34" s="182"/>
      <c r="C34" s="183"/>
      <c r="D34" s="184"/>
      <c r="E34" s="191"/>
      <c r="F34" s="192"/>
      <c r="G34" s="199" t="s">
        <v>325</v>
      </c>
      <c r="H34" s="136">
        <f>SIN(0.5*B33*PI()/180+0.5*H27)/SIN(0.5*B33*PI()/180)</f>
        <v>1</v>
      </c>
      <c r="I34" s="201"/>
    </row>
    <row r="35" ht="19.5" spans="1:9">
      <c r="A35" s="181"/>
      <c r="B35" s="182"/>
      <c r="C35" s="183"/>
      <c r="D35" s="184"/>
      <c r="E35" s="191"/>
      <c r="F35" s="192"/>
      <c r="G35" s="198" t="s">
        <v>326</v>
      </c>
      <c r="H35" s="136">
        <f>COS(0.5*B33*PI()/180+0.5*H27)/(2*SIN(0.5*B33*PI()/180))*H32</f>
        <v>0.000251916578365864</v>
      </c>
      <c r="I35" s="201"/>
    </row>
    <row r="36" ht="15.75" spans="1:9">
      <c r="A36" s="181"/>
      <c r="B36" s="182"/>
      <c r="C36" s="183"/>
      <c r="D36" s="184"/>
      <c r="E36" s="191"/>
      <c r="F36" s="192"/>
      <c r="G36" s="193" t="s">
        <v>260</v>
      </c>
      <c r="H36" s="205">
        <f>(H35/H34)</f>
        <v>0.000251916578365864</v>
      </c>
      <c r="I36" s="201"/>
    </row>
    <row r="37" ht="15.75" spans="1:9">
      <c r="A37" s="181"/>
      <c r="B37" s="182"/>
      <c r="C37" s="183"/>
      <c r="D37" s="184"/>
      <c r="E37" s="191"/>
      <c r="F37" s="192"/>
      <c r="G37" s="198"/>
      <c r="H37" s="136"/>
      <c r="I37" s="201"/>
    </row>
  </sheetData>
  <sheetProtection formatCells="0" formatColumns="0" formatRows="0" insertRows="0" insertColumns="0" insertHyperlinks="0" deleteColumns="0" deleteRows="0" sort="0" autoFilter="0" pivotTables="0"/>
  <protectedRanges>
    <protectedRange sqref="E1:E37" name="区域2"/>
    <protectedRange sqref="B1:B37" name="区域1"/>
  </protectedRanges>
  <mergeCells count="28">
    <mergeCell ref="A1:I1"/>
    <mergeCell ref="A4:I4"/>
    <mergeCell ref="A9:I9"/>
    <mergeCell ref="A14:I14"/>
    <mergeCell ref="A19:I19"/>
    <mergeCell ref="A24:I24"/>
    <mergeCell ref="A29:I29"/>
    <mergeCell ref="A5:A6"/>
    <mergeCell ref="A7:A8"/>
    <mergeCell ref="A10:A11"/>
    <mergeCell ref="A12:A13"/>
    <mergeCell ref="A15:A16"/>
    <mergeCell ref="A17:A18"/>
    <mergeCell ref="A20:A21"/>
    <mergeCell ref="A22:A23"/>
    <mergeCell ref="D5:D6"/>
    <mergeCell ref="D7:D8"/>
    <mergeCell ref="D10:D11"/>
    <mergeCell ref="D12:D13"/>
    <mergeCell ref="D15:D16"/>
    <mergeCell ref="D17:D18"/>
    <mergeCell ref="D20:D21"/>
    <mergeCell ref="D22:D23"/>
    <mergeCell ref="G5:G6"/>
    <mergeCell ref="G10:G11"/>
    <mergeCell ref="G15:G16"/>
    <mergeCell ref="G20:G21"/>
    <mergeCell ref="G25:G26"/>
  </mergeCells>
  <pageMargins left="0.7" right="0.7" top="0.75" bottom="0.75" header="0.3" footer="0.3"/>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0"/>
  <sheetViews>
    <sheetView topLeftCell="A79" workbookViewId="0">
      <selection activeCell="B9" sqref="B9"/>
    </sheetView>
  </sheetViews>
  <sheetFormatPr defaultColWidth="10" defaultRowHeight="14.25"/>
  <cols>
    <col min="1" max="3" width="9"/>
    <col min="4" max="4" width="9" customWidth="1"/>
    <col min="5" max="5" width="12.5" customWidth="1"/>
    <col min="6" max="7" width="9"/>
    <col min="8" max="8" width="11.625" customWidth="1"/>
    <col min="9" max="9" width="12.125" customWidth="1"/>
    <col min="10" max="16384" width="9"/>
  </cols>
  <sheetData>
    <row r="1" ht="25.5" spans="1:9">
      <c r="A1" s="1" t="s">
        <v>327</v>
      </c>
      <c r="B1" s="2"/>
      <c r="C1" s="2"/>
      <c r="D1" s="2"/>
      <c r="E1" s="2"/>
      <c r="F1" s="2"/>
      <c r="G1" s="2"/>
      <c r="H1" s="2"/>
      <c r="I1" s="28"/>
    </row>
    <row r="2" ht="15.75" spans="1:9">
      <c r="A2" s="3"/>
      <c r="B2" s="4"/>
      <c r="C2" s="5"/>
      <c r="D2" s="6"/>
      <c r="E2" s="16"/>
      <c r="F2" s="17"/>
      <c r="G2" s="18"/>
      <c r="H2" s="19"/>
      <c r="I2" s="29"/>
    </row>
    <row r="3" ht="15.75" spans="1:9">
      <c r="A3" s="7" t="s">
        <v>8</v>
      </c>
      <c r="B3" s="8" t="s">
        <v>9</v>
      </c>
      <c r="C3" s="8" t="s">
        <v>10</v>
      </c>
      <c r="D3" s="9" t="s">
        <v>8</v>
      </c>
      <c r="E3" s="20" t="s">
        <v>9</v>
      </c>
      <c r="F3" s="9" t="s">
        <v>10</v>
      </c>
      <c r="G3" s="21" t="s">
        <v>8</v>
      </c>
      <c r="H3" s="22" t="s">
        <v>11</v>
      </c>
      <c r="I3" s="21" t="s">
        <v>10</v>
      </c>
    </row>
    <row r="4" ht="19.5" spans="1:9">
      <c r="A4" s="164" t="s">
        <v>328</v>
      </c>
      <c r="B4" s="4">
        <v>260</v>
      </c>
      <c r="C4" s="5" t="s">
        <v>20</v>
      </c>
      <c r="D4" s="15" t="s">
        <v>329</v>
      </c>
      <c r="E4" s="16">
        <f>4*PI()*POWER(10,-7)</f>
        <v>1.25663706143592e-6</v>
      </c>
      <c r="F4" s="17" t="s">
        <v>330</v>
      </c>
      <c r="G4" s="18" t="s">
        <v>331</v>
      </c>
      <c r="H4" s="19">
        <f>E4*B5/SQRT(B4^2+B6^2)*1000</f>
        <v>0.0143700410483826</v>
      </c>
      <c r="I4" s="29" t="s">
        <v>332</v>
      </c>
    </row>
    <row r="5" ht="19.5" spans="1:9">
      <c r="A5" s="164" t="s">
        <v>333</v>
      </c>
      <c r="B5" s="4">
        <v>3000</v>
      </c>
      <c r="C5" s="165" t="s">
        <v>334</v>
      </c>
      <c r="D5" s="166" t="s">
        <v>335</v>
      </c>
      <c r="E5" s="16">
        <v>50</v>
      </c>
      <c r="F5" s="17" t="s">
        <v>336</v>
      </c>
      <c r="G5" s="23" t="s">
        <v>337</v>
      </c>
      <c r="H5" s="19">
        <f>E5*H4</f>
        <v>0.718502052419129</v>
      </c>
      <c r="I5" s="29" t="s">
        <v>338</v>
      </c>
    </row>
    <row r="6" ht="15.75" spans="1:9">
      <c r="A6" s="164" t="s">
        <v>339</v>
      </c>
      <c r="B6" s="4">
        <v>35</v>
      </c>
      <c r="C6" s="5" t="s">
        <v>20</v>
      </c>
      <c r="D6" s="166"/>
      <c r="E6" s="16"/>
      <c r="F6" s="17"/>
      <c r="G6" s="18"/>
      <c r="H6" s="19"/>
      <c r="I6" s="29"/>
    </row>
    <row r="7" ht="19.5" spans="1:7">
      <c r="A7" s="167" t="s">
        <v>340</v>
      </c>
      <c r="B7" s="168"/>
      <c r="C7" s="168"/>
      <c r="D7" s="168"/>
      <c r="E7" s="168"/>
      <c r="F7" s="168"/>
      <c r="G7" s="173"/>
    </row>
    <row r="8" ht="19.5" spans="1:8">
      <c r="A8" s="169" t="s">
        <v>341</v>
      </c>
      <c r="B8" s="170" t="s">
        <v>342</v>
      </c>
      <c r="C8" s="171"/>
      <c r="D8" s="172" t="s">
        <v>343</v>
      </c>
      <c r="E8" s="174"/>
      <c r="F8" s="175" t="s">
        <v>344</v>
      </c>
      <c r="G8" s="176"/>
      <c r="H8" s="23" t="s">
        <v>345</v>
      </c>
    </row>
    <row r="9" ht="19.5" spans="1:11">
      <c r="A9" s="4">
        <v>0</v>
      </c>
      <c r="B9" s="4">
        <v>0</v>
      </c>
      <c r="C9" s="5" t="s">
        <v>346</v>
      </c>
      <c r="D9" s="16">
        <v>0</v>
      </c>
      <c r="E9" s="17" t="s">
        <v>346</v>
      </c>
      <c r="F9" s="19">
        <f t="shared" ref="F9:F16" si="0">0.5*ABS(B9-D9)</f>
        <v>0</v>
      </c>
      <c r="G9" s="29" t="s">
        <v>346</v>
      </c>
      <c r="H9" s="18">
        <f>H$4*A9</f>
        <v>0</v>
      </c>
      <c r="I9" s="18" t="s">
        <v>347</v>
      </c>
      <c r="J9" s="19">
        <f>ABS(F13-F9)</f>
        <v>92</v>
      </c>
      <c r="K9" s="29" t="s">
        <v>346</v>
      </c>
    </row>
    <row r="10" ht="19.5" spans="1:11">
      <c r="A10" s="4">
        <v>50</v>
      </c>
      <c r="B10" s="4">
        <v>23</v>
      </c>
      <c r="C10" s="5" t="s">
        <v>346</v>
      </c>
      <c r="D10" s="16">
        <v>-23</v>
      </c>
      <c r="E10" s="17" t="s">
        <v>346</v>
      </c>
      <c r="F10" s="19">
        <f t="shared" si="0"/>
        <v>23</v>
      </c>
      <c r="G10" s="29" t="s">
        <v>346</v>
      </c>
      <c r="H10" s="18">
        <f>H$4*A10</f>
        <v>0.718502052419129</v>
      </c>
      <c r="I10" s="18" t="s">
        <v>348</v>
      </c>
      <c r="J10" s="19">
        <f t="shared" ref="J10:J12" si="1">ABS(F14-F10)</f>
        <v>92</v>
      </c>
      <c r="K10" s="29" t="s">
        <v>346</v>
      </c>
    </row>
    <row r="11" ht="19.5" spans="1:11">
      <c r="A11" s="4">
        <v>100</v>
      </c>
      <c r="B11" s="4">
        <v>46</v>
      </c>
      <c r="C11" s="5" t="s">
        <v>346</v>
      </c>
      <c r="D11" s="16">
        <v>-46</v>
      </c>
      <c r="E11" s="17" t="s">
        <v>346</v>
      </c>
      <c r="F11" s="19">
        <f t="shared" si="0"/>
        <v>46</v>
      </c>
      <c r="G11" s="29" t="s">
        <v>346</v>
      </c>
      <c r="H11" s="18">
        <f t="shared" ref="H11:H16" si="2">H$4*A11</f>
        <v>1.43700410483826</v>
      </c>
      <c r="I11" s="18" t="s">
        <v>349</v>
      </c>
      <c r="J11" s="19">
        <f t="shared" si="1"/>
        <v>92</v>
      </c>
      <c r="K11" s="29" t="s">
        <v>346</v>
      </c>
    </row>
    <row r="12" ht="19.5" spans="1:11">
      <c r="A12" s="4">
        <v>150</v>
      </c>
      <c r="B12" s="4">
        <v>69</v>
      </c>
      <c r="C12" s="5" t="s">
        <v>346</v>
      </c>
      <c r="D12" s="16">
        <v>-69</v>
      </c>
      <c r="E12" s="17" t="s">
        <v>346</v>
      </c>
      <c r="F12" s="19">
        <f t="shared" si="0"/>
        <v>69</v>
      </c>
      <c r="G12" s="29" t="s">
        <v>346</v>
      </c>
      <c r="H12" s="18">
        <f t="shared" si="2"/>
        <v>2.15550615725739</v>
      </c>
      <c r="I12" s="18" t="s">
        <v>350</v>
      </c>
      <c r="J12" s="19">
        <f t="shared" si="1"/>
        <v>92</v>
      </c>
      <c r="K12" s="29" t="s">
        <v>346</v>
      </c>
    </row>
    <row r="13" ht="19.5" spans="1:11">
      <c r="A13" s="4">
        <v>200</v>
      </c>
      <c r="B13" s="4">
        <v>92</v>
      </c>
      <c r="C13" s="5" t="s">
        <v>346</v>
      </c>
      <c r="D13" s="16">
        <v>-92</v>
      </c>
      <c r="E13" s="17" t="s">
        <v>346</v>
      </c>
      <c r="F13" s="19">
        <f t="shared" si="0"/>
        <v>92</v>
      </c>
      <c r="G13" s="29" t="s">
        <v>346</v>
      </c>
      <c r="H13" s="18">
        <f t="shared" si="2"/>
        <v>2.87400820967651</v>
      </c>
      <c r="I13" s="23" t="s">
        <v>351</v>
      </c>
      <c r="J13" s="19">
        <f>AVERAGE(J9:J12)/4</f>
        <v>23</v>
      </c>
      <c r="K13" s="29" t="s">
        <v>346</v>
      </c>
    </row>
    <row r="14" ht="15.75" spans="1:11">
      <c r="A14" s="4">
        <v>250</v>
      </c>
      <c r="B14" s="4">
        <v>115</v>
      </c>
      <c r="C14" s="5" t="s">
        <v>346</v>
      </c>
      <c r="D14" s="16">
        <v>-115</v>
      </c>
      <c r="E14" s="17" t="s">
        <v>346</v>
      </c>
      <c r="F14" s="19">
        <f t="shared" si="0"/>
        <v>115</v>
      </c>
      <c r="G14" s="29" t="s">
        <v>346</v>
      </c>
      <c r="H14" s="18">
        <f t="shared" si="2"/>
        <v>3.59251026209564</v>
      </c>
      <c r="I14" s="18"/>
      <c r="J14" s="19"/>
      <c r="K14" s="29"/>
    </row>
    <row r="15" ht="19.5" spans="1:11">
      <c r="A15" s="4">
        <v>300</v>
      </c>
      <c r="B15" s="4">
        <v>138</v>
      </c>
      <c r="C15" s="5" t="s">
        <v>346</v>
      </c>
      <c r="D15" s="16">
        <v>-138</v>
      </c>
      <c r="E15" s="17" t="s">
        <v>346</v>
      </c>
      <c r="F15" s="19">
        <f t="shared" si="0"/>
        <v>138</v>
      </c>
      <c r="G15" s="29" t="s">
        <v>346</v>
      </c>
      <c r="H15" s="18">
        <f t="shared" si="2"/>
        <v>4.31101231451477</v>
      </c>
      <c r="I15" s="23" t="s">
        <v>352</v>
      </c>
      <c r="J15" s="19">
        <f>J13/H5</f>
        <v>32.0110428669774</v>
      </c>
      <c r="K15" s="29" t="s">
        <v>353</v>
      </c>
    </row>
    <row r="16" ht="19.5" spans="1:11">
      <c r="A16" s="4">
        <v>350</v>
      </c>
      <c r="B16" s="4">
        <v>161</v>
      </c>
      <c r="C16" s="5" t="s">
        <v>346</v>
      </c>
      <c r="D16" s="16">
        <v>-161</v>
      </c>
      <c r="E16" s="17" t="s">
        <v>346</v>
      </c>
      <c r="F16" s="19">
        <f t="shared" si="0"/>
        <v>161</v>
      </c>
      <c r="G16" s="29" t="s">
        <v>346</v>
      </c>
      <c r="H16" s="18">
        <f t="shared" si="2"/>
        <v>5.0295143669339</v>
      </c>
      <c r="I16" s="18" t="s">
        <v>354</v>
      </c>
      <c r="J16" s="19">
        <f>SLOPE(F9:F16,H9:H16)</f>
        <v>32.0110428669774</v>
      </c>
      <c r="K16" s="29" t="s">
        <v>353</v>
      </c>
    </row>
    <row r="17" ht="15.75" spans="1:11">
      <c r="A17" s="4"/>
      <c r="B17" s="4"/>
      <c r="C17" s="5"/>
      <c r="D17" s="16"/>
      <c r="E17" s="17"/>
      <c r="F17" s="19"/>
      <c r="G17" s="29"/>
      <c r="H17" s="18"/>
      <c r="I17" s="18"/>
      <c r="J17" s="19"/>
      <c r="K17" s="29"/>
    </row>
    <row r="18" ht="15.75" spans="1:11">
      <c r="A18" s="4"/>
      <c r="B18" s="4"/>
      <c r="C18" s="5"/>
      <c r="D18" s="16"/>
      <c r="E18" s="17"/>
      <c r="F18" s="19"/>
      <c r="G18" s="29"/>
      <c r="H18" s="18"/>
      <c r="I18" s="123"/>
      <c r="J18" s="19"/>
      <c r="K18" s="29"/>
    </row>
    <row r="45" ht="15.75" spans="1:9">
      <c r="A45" s="177" t="s">
        <v>355</v>
      </c>
      <c r="B45" s="99"/>
      <c r="C45" s="99"/>
      <c r="D45" s="99"/>
      <c r="E45" s="99"/>
      <c r="F45" s="99"/>
      <c r="G45" s="99"/>
      <c r="H45" s="99"/>
      <c r="I45" s="178"/>
    </row>
    <row r="46" ht="19.5" spans="1:9">
      <c r="A46" s="13" t="s">
        <v>356</v>
      </c>
      <c r="B46" s="4">
        <v>200</v>
      </c>
      <c r="C46" s="5" t="s">
        <v>336</v>
      </c>
      <c r="D46" s="6"/>
      <c r="E46" s="16"/>
      <c r="F46" s="18"/>
      <c r="G46" s="18"/>
      <c r="H46" s="19"/>
      <c r="I46" s="29"/>
    </row>
    <row r="47" ht="15.75" spans="1:9">
      <c r="A47" s="3"/>
      <c r="B47" s="4"/>
      <c r="C47" s="5"/>
      <c r="D47" s="6"/>
      <c r="E47" s="16"/>
      <c r="F47" s="18"/>
      <c r="G47" s="18"/>
      <c r="H47" s="19"/>
      <c r="I47" s="29"/>
    </row>
    <row r="48" ht="19.5" spans="1:9">
      <c r="A48" s="103" t="s">
        <v>357</v>
      </c>
      <c r="B48" s="170" t="s">
        <v>358</v>
      </c>
      <c r="C48" s="171"/>
      <c r="D48" s="172" t="s">
        <v>359</v>
      </c>
      <c r="E48" s="174"/>
      <c r="F48" s="175" t="s">
        <v>360</v>
      </c>
      <c r="G48" s="176"/>
      <c r="H48" s="175" t="s">
        <v>361</v>
      </c>
      <c r="I48" s="176"/>
    </row>
    <row r="49" ht="15.75" spans="1:9">
      <c r="A49" s="7">
        <v>1</v>
      </c>
      <c r="B49" s="4">
        <v>10</v>
      </c>
      <c r="C49" s="5" t="s">
        <v>346</v>
      </c>
      <c r="D49" s="16">
        <v>-10</v>
      </c>
      <c r="E49" s="17" t="s">
        <v>346</v>
      </c>
      <c r="F49" s="19">
        <f t="shared" ref="F49:F80" si="3">0.5*ABS(B49-D49)</f>
        <v>10</v>
      </c>
      <c r="G49" s="29" t="s">
        <v>346</v>
      </c>
      <c r="H49" s="19">
        <f>F49/J$16</f>
        <v>0.312392196703969</v>
      </c>
      <c r="I49" s="29" t="s">
        <v>338</v>
      </c>
    </row>
    <row r="50" ht="15.75" spans="1:9">
      <c r="A50" s="7">
        <v>2</v>
      </c>
      <c r="B50" s="4">
        <v>15</v>
      </c>
      <c r="C50" s="5" t="s">
        <v>346</v>
      </c>
      <c r="D50" s="16">
        <v>-15</v>
      </c>
      <c r="E50" s="17" t="s">
        <v>346</v>
      </c>
      <c r="F50" s="19">
        <f t="shared" si="3"/>
        <v>15</v>
      </c>
      <c r="G50" s="29" t="s">
        <v>346</v>
      </c>
      <c r="H50" s="19">
        <f>F50/J$16</f>
        <v>0.468588295055954</v>
      </c>
      <c r="I50" s="29" t="s">
        <v>338</v>
      </c>
    </row>
    <row r="51" ht="15.75" spans="1:9">
      <c r="A51" s="7">
        <v>3</v>
      </c>
      <c r="B51" s="4">
        <v>25</v>
      </c>
      <c r="C51" s="5" t="s">
        <v>346</v>
      </c>
      <c r="D51" s="16">
        <v>-25</v>
      </c>
      <c r="E51" s="17" t="s">
        <v>346</v>
      </c>
      <c r="F51" s="19">
        <f t="shared" si="3"/>
        <v>25</v>
      </c>
      <c r="G51" s="29" t="s">
        <v>346</v>
      </c>
      <c r="H51" s="19">
        <f>F51/J$16</f>
        <v>0.780980491759923</v>
      </c>
      <c r="I51" s="29" t="s">
        <v>338</v>
      </c>
    </row>
    <row r="52" ht="15.75" spans="1:9">
      <c r="A52" s="7">
        <v>4</v>
      </c>
      <c r="B52" s="4">
        <v>50</v>
      </c>
      <c r="C52" s="5" t="s">
        <v>346</v>
      </c>
      <c r="D52" s="16">
        <v>-50</v>
      </c>
      <c r="E52" s="17" t="s">
        <v>346</v>
      </c>
      <c r="F52" s="19">
        <f t="shared" si="3"/>
        <v>50</v>
      </c>
      <c r="G52" s="29" t="s">
        <v>346</v>
      </c>
      <c r="H52" s="19">
        <f>F52/J$16</f>
        <v>1.56196098351985</v>
      </c>
      <c r="I52" s="29" t="s">
        <v>338</v>
      </c>
    </row>
    <row r="53" ht="15.75" spans="1:9">
      <c r="A53" s="7">
        <v>5</v>
      </c>
      <c r="B53" s="4">
        <v>78</v>
      </c>
      <c r="C53" s="5" t="s">
        <v>346</v>
      </c>
      <c r="D53" s="16">
        <v>-76</v>
      </c>
      <c r="E53" s="17" t="s">
        <v>346</v>
      </c>
      <c r="F53" s="19">
        <f t="shared" si="3"/>
        <v>77</v>
      </c>
      <c r="G53" s="29" t="s">
        <v>346</v>
      </c>
      <c r="H53" s="19">
        <f t="shared" ref="H53:H59" si="4">F53/J$16</f>
        <v>2.40541991462056</v>
      </c>
      <c r="I53" s="29" t="s">
        <v>338</v>
      </c>
    </row>
    <row r="54" ht="15.75" spans="1:9">
      <c r="A54" s="7">
        <v>7</v>
      </c>
      <c r="B54" s="4">
        <v>90</v>
      </c>
      <c r="C54" s="5" t="s">
        <v>346</v>
      </c>
      <c r="D54" s="16">
        <v>-88</v>
      </c>
      <c r="E54" s="17" t="s">
        <v>346</v>
      </c>
      <c r="F54" s="19">
        <f t="shared" si="3"/>
        <v>89</v>
      </c>
      <c r="G54" s="29" t="s">
        <v>346</v>
      </c>
      <c r="H54" s="19">
        <f t="shared" si="4"/>
        <v>2.78029055066532</v>
      </c>
      <c r="I54" s="29" t="s">
        <v>338</v>
      </c>
    </row>
    <row r="55" ht="15.75" spans="1:9">
      <c r="A55" s="7">
        <v>10</v>
      </c>
      <c r="B55" s="4">
        <v>93</v>
      </c>
      <c r="C55" s="5" t="s">
        <v>346</v>
      </c>
      <c r="D55" s="16">
        <v>-90</v>
      </c>
      <c r="E55" s="17" t="s">
        <v>346</v>
      </c>
      <c r="F55" s="19">
        <f t="shared" si="3"/>
        <v>91.5</v>
      </c>
      <c r="G55" s="29" t="s">
        <v>346</v>
      </c>
      <c r="H55" s="19">
        <f t="shared" si="4"/>
        <v>2.85838859984132</v>
      </c>
      <c r="I55" s="29" t="s">
        <v>338</v>
      </c>
    </row>
    <row r="56" ht="15.75" spans="1:9">
      <c r="A56" s="7">
        <v>15</v>
      </c>
      <c r="B56" s="4">
        <v>93</v>
      </c>
      <c r="C56" s="5" t="s">
        <v>346</v>
      </c>
      <c r="D56" s="16">
        <v>-91</v>
      </c>
      <c r="E56" s="17" t="s">
        <v>346</v>
      </c>
      <c r="F56" s="19">
        <f t="shared" si="3"/>
        <v>92</v>
      </c>
      <c r="G56" s="29" t="s">
        <v>346</v>
      </c>
      <c r="H56" s="19">
        <f t="shared" si="4"/>
        <v>2.87400820967651</v>
      </c>
      <c r="I56" s="29" t="s">
        <v>338</v>
      </c>
    </row>
    <row r="57" ht="15.75" spans="1:9">
      <c r="A57" s="7">
        <v>20</v>
      </c>
      <c r="B57" s="4">
        <v>93</v>
      </c>
      <c r="C57" s="5" t="s">
        <v>346</v>
      </c>
      <c r="D57" s="16">
        <v>-91</v>
      </c>
      <c r="E57" s="17" t="s">
        <v>346</v>
      </c>
      <c r="F57" s="19">
        <f t="shared" si="3"/>
        <v>92</v>
      </c>
      <c r="G57" s="29" t="s">
        <v>346</v>
      </c>
      <c r="H57" s="19">
        <f t="shared" si="4"/>
        <v>2.87400820967651</v>
      </c>
      <c r="I57" s="29" t="s">
        <v>338</v>
      </c>
    </row>
    <row r="58" ht="15.75" spans="1:9">
      <c r="A58" s="7">
        <v>25</v>
      </c>
      <c r="B58" s="4">
        <v>90</v>
      </c>
      <c r="C58" s="5" t="s">
        <v>346</v>
      </c>
      <c r="D58" s="16">
        <v>-88</v>
      </c>
      <c r="E58" s="17" t="s">
        <v>346</v>
      </c>
      <c r="F58" s="19">
        <f t="shared" si="3"/>
        <v>89</v>
      </c>
      <c r="G58" s="29" t="s">
        <v>346</v>
      </c>
      <c r="H58" s="19">
        <f t="shared" si="4"/>
        <v>2.78029055066532</v>
      </c>
      <c r="I58" s="29" t="s">
        <v>338</v>
      </c>
    </row>
    <row r="59" ht="15.75" spans="1:9">
      <c r="A59" s="7">
        <v>27</v>
      </c>
      <c r="B59" s="4">
        <v>82</v>
      </c>
      <c r="C59" s="5" t="s">
        <v>346</v>
      </c>
      <c r="D59" s="16">
        <v>-80</v>
      </c>
      <c r="E59" s="17" t="s">
        <v>346</v>
      </c>
      <c r="F59" s="19">
        <f t="shared" si="3"/>
        <v>81</v>
      </c>
      <c r="G59" s="29" t="s">
        <v>346</v>
      </c>
      <c r="H59" s="19">
        <f t="shared" si="4"/>
        <v>2.53037679330215</v>
      </c>
      <c r="I59" s="29" t="s">
        <v>338</v>
      </c>
    </row>
    <row r="60" ht="15.75" spans="1:9">
      <c r="A60" s="7">
        <v>28</v>
      </c>
      <c r="B60" s="4">
        <v>70</v>
      </c>
      <c r="C60" s="5" t="s">
        <v>346</v>
      </c>
      <c r="D60" s="16">
        <v>-70</v>
      </c>
      <c r="E60" s="17" t="s">
        <v>346</v>
      </c>
      <c r="F60" s="19">
        <f t="shared" si="3"/>
        <v>70</v>
      </c>
      <c r="G60" s="29" t="s">
        <v>346</v>
      </c>
      <c r="H60" s="19">
        <f t="shared" ref="H60:H80" si="5">F60/J$16</f>
        <v>2.18674537692778</v>
      </c>
      <c r="I60" s="29" t="s">
        <v>338</v>
      </c>
    </row>
    <row r="61" ht="15.75" spans="1:9">
      <c r="A61" s="7">
        <v>29</v>
      </c>
      <c r="B61" s="4">
        <v>50</v>
      </c>
      <c r="C61" s="5" t="s">
        <v>346</v>
      </c>
      <c r="D61" s="16">
        <v>-50</v>
      </c>
      <c r="E61" s="17" t="s">
        <v>346</v>
      </c>
      <c r="F61" s="19">
        <f t="shared" si="3"/>
        <v>50</v>
      </c>
      <c r="G61" s="29" t="s">
        <v>346</v>
      </c>
      <c r="H61" s="19">
        <f t="shared" si="5"/>
        <v>1.56196098351985</v>
      </c>
      <c r="I61" s="29" t="s">
        <v>338</v>
      </c>
    </row>
    <row r="62" ht="15.75" spans="1:9">
      <c r="A62" s="7">
        <v>30</v>
      </c>
      <c r="B62" s="4">
        <v>20</v>
      </c>
      <c r="C62" s="5" t="s">
        <v>346</v>
      </c>
      <c r="D62" s="16">
        <v>-20</v>
      </c>
      <c r="E62" s="17" t="s">
        <v>346</v>
      </c>
      <c r="F62" s="19">
        <f t="shared" si="3"/>
        <v>20</v>
      </c>
      <c r="G62" s="29" t="s">
        <v>346</v>
      </c>
      <c r="H62" s="19">
        <f t="shared" si="5"/>
        <v>0.624784393407938</v>
      </c>
      <c r="I62" s="29" t="s">
        <v>338</v>
      </c>
    </row>
    <row r="63" ht="15.75" spans="1:9">
      <c r="A63" s="7"/>
      <c r="B63" s="4"/>
      <c r="C63" s="5" t="s">
        <v>346</v>
      </c>
      <c r="D63" s="16"/>
      <c r="E63" s="17" t="s">
        <v>346</v>
      </c>
      <c r="F63" s="19">
        <f t="shared" si="3"/>
        <v>0</v>
      </c>
      <c r="G63" s="29" t="s">
        <v>346</v>
      </c>
      <c r="H63" s="19">
        <f t="shared" si="5"/>
        <v>0</v>
      </c>
      <c r="I63" s="29" t="s">
        <v>338</v>
      </c>
    </row>
    <row r="64" ht="15.75" spans="1:9">
      <c r="A64" s="7"/>
      <c r="B64" s="4"/>
      <c r="C64" s="5" t="s">
        <v>346</v>
      </c>
      <c r="D64" s="16"/>
      <c r="E64" s="17" t="s">
        <v>346</v>
      </c>
      <c r="F64" s="19">
        <f t="shared" si="3"/>
        <v>0</v>
      </c>
      <c r="G64" s="29" t="s">
        <v>346</v>
      </c>
      <c r="H64" s="19">
        <f t="shared" si="5"/>
        <v>0</v>
      </c>
      <c r="I64" s="29" t="s">
        <v>338</v>
      </c>
    </row>
    <row r="65" ht="15.75" spans="1:9">
      <c r="A65" s="7"/>
      <c r="B65" s="4"/>
      <c r="C65" s="5" t="s">
        <v>346</v>
      </c>
      <c r="D65" s="16"/>
      <c r="E65" s="17" t="s">
        <v>346</v>
      </c>
      <c r="F65" s="19">
        <f t="shared" si="3"/>
        <v>0</v>
      </c>
      <c r="G65" s="29" t="s">
        <v>346</v>
      </c>
      <c r="H65" s="19">
        <f t="shared" si="5"/>
        <v>0</v>
      </c>
      <c r="I65" s="29" t="s">
        <v>338</v>
      </c>
    </row>
    <row r="66" ht="15.75" spans="1:9">
      <c r="A66" s="7"/>
      <c r="B66" s="4"/>
      <c r="C66" s="5" t="s">
        <v>346</v>
      </c>
      <c r="D66" s="16"/>
      <c r="E66" s="17" t="s">
        <v>346</v>
      </c>
      <c r="F66" s="19">
        <f t="shared" si="3"/>
        <v>0</v>
      </c>
      <c r="G66" s="29" t="s">
        <v>346</v>
      </c>
      <c r="H66" s="19">
        <f t="shared" si="5"/>
        <v>0</v>
      </c>
      <c r="I66" s="29" t="s">
        <v>338</v>
      </c>
    </row>
    <row r="67" ht="15.75" spans="1:9">
      <c r="A67" s="7"/>
      <c r="B67" s="4"/>
      <c r="C67" s="5" t="s">
        <v>346</v>
      </c>
      <c r="D67" s="16"/>
      <c r="E67" s="17" t="s">
        <v>346</v>
      </c>
      <c r="F67" s="19">
        <f t="shared" si="3"/>
        <v>0</v>
      </c>
      <c r="G67" s="29" t="s">
        <v>346</v>
      </c>
      <c r="H67" s="19">
        <f t="shared" si="5"/>
        <v>0</v>
      </c>
      <c r="I67" s="29" t="s">
        <v>338</v>
      </c>
    </row>
    <row r="68" ht="15.75" spans="1:9">
      <c r="A68" s="7"/>
      <c r="B68" s="4"/>
      <c r="C68" s="5" t="s">
        <v>346</v>
      </c>
      <c r="D68" s="16"/>
      <c r="E68" s="17" t="s">
        <v>346</v>
      </c>
      <c r="F68" s="19">
        <f t="shared" si="3"/>
        <v>0</v>
      </c>
      <c r="G68" s="29" t="s">
        <v>346</v>
      </c>
      <c r="H68" s="19">
        <f t="shared" si="5"/>
        <v>0</v>
      </c>
      <c r="I68" s="29" t="s">
        <v>338</v>
      </c>
    </row>
    <row r="69" ht="15.75" spans="1:9">
      <c r="A69" s="7"/>
      <c r="B69" s="4"/>
      <c r="C69" s="5" t="s">
        <v>346</v>
      </c>
      <c r="D69" s="16"/>
      <c r="E69" s="17" t="s">
        <v>346</v>
      </c>
      <c r="F69" s="19">
        <f t="shared" si="3"/>
        <v>0</v>
      </c>
      <c r="G69" s="29" t="s">
        <v>346</v>
      </c>
      <c r="H69" s="19">
        <f t="shared" si="5"/>
        <v>0</v>
      </c>
      <c r="I69" s="29" t="s">
        <v>338</v>
      </c>
    </row>
    <row r="70" ht="15.75" spans="1:9">
      <c r="A70" s="7"/>
      <c r="B70" s="4"/>
      <c r="C70" s="5" t="s">
        <v>346</v>
      </c>
      <c r="D70" s="16"/>
      <c r="E70" s="17" t="s">
        <v>346</v>
      </c>
      <c r="F70" s="19">
        <f t="shared" si="3"/>
        <v>0</v>
      </c>
      <c r="G70" s="29" t="s">
        <v>346</v>
      </c>
      <c r="H70" s="19">
        <f t="shared" si="5"/>
        <v>0</v>
      </c>
      <c r="I70" s="29" t="s">
        <v>338</v>
      </c>
    </row>
    <row r="71" ht="15.75" spans="1:9">
      <c r="A71" s="7"/>
      <c r="B71" s="4"/>
      <c r="C71" s="5" t="s">
        <v>346</v>
      </c>
      <c r="D71" s="16"/>
      <c r="E71" s="17" t="s">
        <v>346</v>
      </c>
      <c r="F71" s="19">
        <f t="shared" si="3"/>
        <v>0</v>
      </c>
      <c r="G71" s="29" t="s">
        <v>346</v>
      </c>
      <c r="H71" s="19">
        <f t="shared" si="5"/>
        <v>0</v>
      </c>
      <c r="I71" s="29" t="s">
        <v>338</v>
      </c>
    </row>
    <row r="72" ht="15.75" spans="1:9">
      <c r="A72" s="7"/>
      <c r="B72" s="4"/>
      <c r="C72" s="5" t="s">
        <v>346</v>
      </c>
      <c r="D72" s="16"/>
      <c r="E72" s="17" t="s">
        <v>346</v>
      </c>
      <c r="F72" s="19">
        <f t="shared" si="3"/>
        <v>0</v>
      </c>
      <c r="G72" s="29" t="s">
        <v>346</v>
      </c>
      <c r="H72" s="19">
        <f t="shared" si="5"/>
        <v>0</v>
      </c>
      <c r="I72" s="29" t="s">
        <v>338</v>
      </c>
    </row>
    <row r="73" ht="15.75" spans="1:9">
      <c r="A73" s="7"/>
      <c r="B73" s="4"/>
      <c r="C73" s="5" t="s">
        <v>346</v>
      </c>
      <c r="D73" s="16"/>
      <c r="E73" s="17" t="s">
        <v>346</v>
      </c>
      <c r="F73" s="19">
        <f t="shared" si="3"/>
        <v>0</v>
      </c>
      <c r="G73" s="29" t="s">
        <v>346</v>
      </c>
      <c r="H73" s="19">
        <f t="shared" si="5"/>
        <v>0</v>
      </c>
      <c r="I73" s="29" t="s">
        <v>338</v>
      </c>
    </row>
    <row r="74" ht="15.75" spans="1:9">
      <c r="A74" s="7"/>
      <c r="B74" s="4"/>
      <c r="C74" s="5" t="s">
        <v>346</v>
      </c>
      <c r="D74" s="16"/>
      <c r="E74" s="17" t="s">
        <v>346</v>
      </c>
      <c r="F74" s="19">
        <f t="shared" si="3"/>
        <v>0</v>
      </c>
      <c r="G74" s="29" t="s">
        <v>346</v>
      </c>
      <c r="H74" s="19">
        <f t="shared" si="5"/>
        <v>0</v>
      </c>
      <c r="I74" s="29" t="s">
        <v>338</v>
      </c>
    </row>
    <row r="75" ht="15.75" spans="1:9">
      <c r="A75" s="7"/>
      <c r="B75" s="4"/>
      <c r="C75" s="5" t="s">
        <v>346</v>
      </c>
      <c r="D75" s="16"/>
      <c r="E75" s="17" t="s">
        <v>346</v>
      </c>
      <c r="F75" s="19">
        <f t="shared" si="3"/>
        <v>0</v>
      </c>
      <c r="G75" s="29" t="s">
        <v>346</v>
      </c>
      <c r="H75" s="19">
        <f t="shared" si="5"/>
        <v>0</v>
      </c>
      <c r="I75" s="29" t="s">
        <v>338</v>
      </c>
    </row>
    <row r="76" ht="15.75" spans="1:9">
      <c r="A76" s="7"/>
      <c r="B76" s="4"/>
      <c r="C76" s="5" t="s">
        <v>346</v>
      </c>
      <c r="D76" s="16"/>
      <c r="E76" s="17" t="s">
        <v>346</v>
      </c>
      <c r="F76" s="19">
        <f t="shared" si="3"/>
        <v>0</v>
      </c>
      <c r="G76" s="29" t="s">
        <v>346</v>
      </c>
      <c r="H76" s="19">
        <f t="shared" si="5"/>
        <v>0</v>
      </c>
      <c r="I76" s="29" t="s">
        <v>338</v>
      </c>
    </row>
    <row r="77" ht="15.75" spans="1:9">
      <c r="A77" s="7"/>
      <c r="B77" s="4"/>
      <c r="C77" s="5" t="s">
        <v>346</v>
      </c>
      <c r="D77" s="16"/>
      <c r="E77" s="17" t="s">
        <v>346</v>
      </c>
      <c r="F77" s="19">
        <f t="shared" si="3"/>
        <v>0</v>
      </c>
      <c r="G77" s="29" t="s">
        <v>346</v>
      </c>
      <c r="H77" s="19">
        <f t="shared" si="5"/>
        <v>0</v>
      </c>
      <c r="I77" s="29" t="s">
        <v>338</v>
      </c>
    </row>
    <row r="78" ht="15.75" spans="1:9">
      <c r="A78" s="7"/>
      <c r="B78" s="4"/>
      <c r="C78" s="5" t="s">
        <v>346</v>
      </c>
      <c r="D78" s="16"/>
      <c r="E78" s="17" t="s">
        <v>346</v>
      </c>
      <c r="F78" s="19">
        <f t="shared" si="3"/>
        <v>0</v>
      </c>
      <c r="G78" s="29" t="s">
        <v>346</v>
      </c>
      <c r="H78" s="19">
        <f t="shared" si="5"/>
        <v>0</v>
      </c>
      <c r="I78" s="29" t="s">
        <v>338</v>
      </c>
    </row>
    <row r="79" ht="15.75" spans="1:9">
      <c r="A79" s="7"/>
      <c r="B79" s="4"/>
      <c r="C79" s="5" t="s">
        <v>346</v>
      </c>
      <c r="D79" s="16"/>
      <c r="E79" s="17" t="s">
        <v>346</v>
      </c>
      <c r="F79" s="19">
        <f t="shared" si="3"/>
        <v>0</v>
      </c>
      <c r="G79" s="29" t="s">
        <v>346</v>
      </c>
      <c r="H79" s="19">
        <f t="shared" si="5"/>
        <v>0</v>
      </c>
      <c r="I79" s="29" t="s">
        <v>338</v>
      </c>
    </row>
    <row r="80" ht="15.75" spans="1:9">
      <c r="A80" s="7"/>
      <c r="B80" s="4"/>
      <c r="C80" s="5" t="s">
        <v>346</v>
      </c>
      <c r="D80" s="16"/>
      <c r="E80" s="17" t="s">
        <v>346</v>
      </c>
      <c r="F80" s="19">
        <f t="shared" si="3"/>
        <v>0</v>
      </c>
      <c r="G80" s="29" t="s">
        <v>346</v>
      </c>
      <c r="H80" s="19">
        <f t="shared" si="5"/>
        <v>0</v>
      </c>
      <c r="I80" s="29" t="s">
        <v>338</v>
      </c>
    </row>
  </sheetData>
  <sheetProtection formatCells="0" formatColumns="0" formatRows="0" insertRows="0" insertColumns="0" insertHyperlinks="0" deleteColumns="0" deleteRows="0" sort="0" autoFilter="0" pivotTables="0"/>
  <protectedRanges>
    <protectedRange sqref="A9:A18" name="区域4"/>
    <protectedRange sqref="E1:E7 E19:E47 D8:D18 D48:D80" name="区域2"/>
    <protectedRange sqref="B1:B80" name="区域1"/>
    <protectedRange sqref="A49:A80" name="区域3"/>
  </protectedRanges>
  <mergeCells count="10">
    <mergeCell ref="A1:I1"/>
    <mergeCell ref="A7:G7"/>
    <mergeCell ref="B8:C8"/>
    <mergeCell ref="D8:E8"/>
    <mergeCell ref="F8:G8"/>
    <mergeCell ref="A45:I45"/>
    <mergeCell ref="B48:C48"/>
    <mergeCell ref="D48:E48"/>
    <mergeCell ref="F48:G48"/>
    <mergeCell ref="H48:I48"/>
  </mergeCells>
  <pageMargins left="0.7" right="0.7" top="0.75" bottom="0.75" header="0.3" footer="0.3"/>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workbookViewId="0">
      <selection activeCell="C6" sqref="C6"/>
    </sheetView>
  </sheetViews>
  <sheetFormatPr defaultColWidth="10" defaultRowHeight="14.25"/>
  <cols>
    <col min="1" max="1" width="9"/>
    <col min="2" max="2" width="6.625" customWidth="1"/>
    <col min="3" max="3" width="6.75" customWidth="1"/>
    <col min="4" max="4" width="7.75" customWidth="1"/>
    <col min="5" max="5" width="7" customWidth="1"/>
    <col min="6" max="6" width="6.81666666666667" customWidth="1"/>
    <col min="7" max="7" width="6.875" customWidth="1"/>
    <col min="8" max="8" width="7" customWidth="1"/>
    <col min="9" max="9" width="7.06666666666667" customWidth="1"/>
    <col min="10" max="10" width="6.94166666666667" customWidth="1"/>
    <col min="11" max="11" width="6.875" customWidth="1"/>
    <col min="12" max="12" width="6.44166666666667" customWidth="1"/>
    <col min="13" max="13" width="6.25" customWidth="1"/>
    <col min="14" max="14" width="7.375" customWidth="1"/>
    <col min="15" max="16384" width="9"/>
  </cols>
  <sheetData>
    <row r="1" ht="25.5" spans="1:9">
      <c r="A1" s="1" t="s">
        <v>362</v>
      </c>
      <c r="B1" s="2"/>
      <c r="C1" s="2"/>
      <c r="D1" s="2"/>
      <c r="E1" s="2"/>
      <c r="F1" s="2"/>
      <c r="G1" s="2"/>
      <c r="H1" s="2"/>
      <c r="I1" s="28"/>
    </row>
    <row r="2" ht="20.25" spans="1:14">
      <c r="A2" s="144" t="s">
        <v>363</v>
      </c>
      <c r="B2" s="145">
        <v>2000</v>
      </c>
      <c r="C2" s="145" t="s">
        <v>364</v>
      </c>
      <c r="D2" s="146"/>
      <c r="E2" s="146"/>
      <c r="F2" s="146"/>
      <c r="G2" s="146"/>
      <c r="H2" s="146"/>
      <c r="I2" s="146"/>
      <c r="J2" s="146"/>
      <c r="K2" s="146"/>
      <c r="L2" s="146"/>
      <c r="M2" s="146"/>
      <c r="N2" s="146"/>
    </row>
    <row r="3" ht="17.25" spans="1:14">
      <c r="A3" s="146"/>
      <c r="B3" s="146"/>
      <c r="C3" s="146"/>
      <c r="D3" s="146"/>
      <c r="E3" s="146"/>
      <c r="F3" s="146"/>
      <c r="G3" s="146"/>
      <c r="H3" s="146"/>
      <c r="I3" s="146"/>
      <c r="J3" s="146"/>
      <c r="K3" s="146"/>
      <c r="L3" s="146"/>
      <c r="M3" s="146"/>
      <c r="N3" s="146"/>
    </row>
    <row r="4" ht="15.75" spans="1:14">
      <c r="A4" s="147"/>
      <c r="B4" s="148"/>
      <c r="C4" s="149" t="s">
        <v>365</v>
      </c>
      <c r="D4" s="150"/>
      <c r="E4" s="150"/>
      <c r="F4" s="150"/>
      <c r="G4" s="150"/>
      <c r="H4" s="150"/>
      <c r="I4" s="150"/>
      <c r="J4" s="150"/>
      <c r="K4" s="150"/>
      <c r="L4" s="150"/>
      <c r="M4" s="150"/>
      <c r="N4" s="160"/>
    </row>
    <row r="5" ht="19.5" spans="1:14">
      <c r="A5" s="151" t="s">
        <v>366</v>
      </c>
      <c r="B5" s="152" t="s">
        <v>105</v>
      </c>
      <c r="C5" s="153">
        <v>0</v>
      </c>
      <c r="D5" s="153">
        <v>0.1</v>
      </c>
      <c r="E5" s="153">
        <v>0.2</v>
      </c>
      <c r="F5" s="153">
        <v>0.3</v>
      </c>
      <c r="G5" s="153">
        <v>0.4</v>
      </c>
      <c r="H5" s="153">
        <v>0.5</v>
      </c>
      <c r="I5" s="153">
        <v>0.6</v>
      </c>
      <c r="J5" s="153">
        <v>0.7</v>
      </c>
      <c r="K5" s="153">
        <v>0.8</v>
      </c>
      <c r="L5" s="153">
        <v>0.9</v>
      </c>
      <c r="M5" s="153">
        <v>1</v>
      </c>
      <c r="N5" s="161"/>
    </row>
    <row r="6" ht="15.75" spans="1:14">
      <c r="A6" s="154">
        <v>200</v>
      </c>
      <c r="B6" s="155">
        <f>A6/$B$2</f>
        <v>0.1</v>
      </c>
      <c r="C6" s="156">
        <v>0</v>
      </c>
      <c r="D6" s="156">
        <v>0.31</v>
      </c>
      <c r="E6" s="156">
        <v>0.55</v>
      </c>
      <c r="F6" s="156">
        <v>0.79</v>
      </c>
      <c r="G6" s="156">
        <v>1</v>
      </c>
      <c r="H6" s="156">
        <v>1.2</v>
      </c>
      <c r="I6" s="156">
        <v>1.5</v>
      </c>
      <c r="J6" s="156">
        <v>2.01</v>
      </c>
      <c r="K6" s="156">
        <v>3</v>
      </c>
      <c r="L6" s="156">
        <v>4.7</v>
      </c>
      <c r="M6" s="156">
        <v>10</v>
      </c>
      <c r="N6" s="162" t="s">
        <v>367</v>
      </c>
    </row>
    <row r="7" ht="15.75" spans="1:14">
      <c r="A7" s="154">
        <v>400</v>
      </c>
      <c r="B7" s="155">
        <f t="shared" ref="B7:B10" si="0">A7/$B$2</f>
        <v>0.2</v>
      </c>
      <c r="C7" s="156">
        <v>0</v>
      </c>
      <c r="D7" s="156">
        <v>0.5</v>
      </c>
      <c r="E7" s="156">
        <v>0.85</v>
      </c>
      <c r="F7" s="156">
        <v>1.2</v>
      </c>
      <c r="G7" s="156">
        <v>1.55</v>
      </c>
      <c r="H7" s="156">
        <v>1.91</v>
      </c>
      <c r="I7" s="156">
        <v>2.49</v>
      </c>
      <c r="J7" s="156">
        <v>3.15</v>
      </c>
      <c r="K7" s="156">
        <v>4.09</v>
      </c>
      <c r="L7" s="156">
        <v>6</v>
      </c>
      <c r="M7" s="156">
        <v>10</v>
      </c>
      <c r="N7" s="162"/>
    </row>
    <row r="8" ht="15.75" spans="1:14">
      <c r="A8" s="154">
        <v>1000</v>
      </c>
      <c r="B8" s="155">
        <f t="shared" si="0"/>
        <v>0.5</v>
      </c>
      <c r="C8" s="156">
        <v>0</v>
      </c>
      <c r="D8" s="156">
        <v>0.6</v>
      </c>
      <c r="E8" s="156">
        <v>1.15</v>
      </c>
      <c r="F8" s="156">
        <v>1.75</v>
      </c>
      <c r="G8" s="156">
        <v>2.25</v>
      </c>
      <c r="H8" s="156">
        <v>2.9</v>
      </c>
      <c r="I8" s="156">
        <v>3.58</v>
      </c>
      <c r="J8" s="156">
        <v>4.5</v>
      </c>
      <c r="K8" s="156">
        <v>5.6</v>
      </c>
      <c r="L8" s="156">
        <v>7.51</v>
      </c>
      <c r="M8" s="156">
        <v>10</v>
      </c>
      <c r="N8" s="162"/>
    </row>
    <row r="9" ht="15.75" spans="1:14">
      <c r="A9" s="154">
        <v>2000</v>
      </c>
      <c r="B9" s="155">
        <f t="shared" si="0"/>
        <v>1</v>
      </c>
      <c r="C9" s="156">
        <v>0</v>
      </c>
      <c r="D9" s="156">
        <v>0.7</v>
      </c>
      <c r="E9" s="156">
        <v>1.4</v>
      </c>
      <c r="F9" s="156">
        <v>2</v>
      </c>
      <c r="G9" s="156">
        <v>2.69</v>
      </c>
      <c r="H9" s="156">
        <v>3.35</v>
      </c>
      <c r="I9" s="156">
        <v>4.15</v>
      </c>
      <c r="J9" s="156">
        <v>5.1</v>
      </c>
      <c r="K9" s="156">
        <v>6.2</v>
      </c>
      <c r="L9" s="156">
        <v>8</v>
      </c>
      <c r="M9" s="156">
        <v>10</v>
      </c>
      <c r="N9" s="162"/>
    </row>
    <row r="10" ht="16.5" spans="1:14">
      <c r="A10" s="157">
        <v>8000</v>
      </c>
      <c r="B10" s="158">
        <f t="shared" si="0"/>
        <v>4</v>
      </c>
      <c r="C10" s="159">
        <v>0</v>
      </c>
      <c r="D10" s="159">
        <v>0.6</v>
      </c>
      <c r="E10" s="159">
        <v>1.6</v>
      </c>
      <c r="F10" s="159">
        <v>2.3</v>
      </c>
      <c r="G10" s="159">
        <v>3.2</v>
      </c>
      <c r="H10" s="159">
        <v>4</v>
      </c>
      <c r="I10" s="159">
        <v>4.9</v>
      </c>
      <c r="J10" s="159">
        <v>5.85</v>
      </c>
      <c r="K10" s="159">
        <v>7.02</v>
      </c>
      <c r="L10" s="159">
        <v>8.52</v>
      </c>
      <c r="M10" s="159">
        <v>10</v>
      </c>
      <c r="N10" s="163"/>
    </row>
  </sheetData>
  <sheetProtection formatCells="0" formatColumns="0" formatRows="0" insertRows="0" insertColumns="0" insertHyperlinks="0" deleteColumns="0" deleteRows="0" sort="0" autoFilter="0" pivotTables="0"/>
  <protectedRanges>
    <protectedRange sqref="E1" name="区域2"/>
    <protectedRange sqref="B1" name="区域1"/>
  </protectedRanges>
  <mergeCells count="3">
    <mergeCell ref="A1:I1"/>
    <mergeCell ref="C4:M4"/>
    <mergeCell ref="N6:N10"/>
  </mergeCells>
  <pageMargins left="0.7" right="0.7"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6"/>
  <sheetViews>
    <sheetView tabSelected="1" topLeftCell="N31" workbookViewId="0">
      <selection activeCell="P8" sqref="P8"/>
    </sheetView>
  </sheetViews>
  <sheetFormatPr defaultColWidth="10" defaultRowHeight="15.75"/>
  <cols>
    <col min="1" max="1" width="9.125" style="56" customWidth="1"/>
    <col min="2" max="2" width="6.31666666666667" style="56" customWidth="1"/>
    <col min="3" max="3" width="4.125" style="56" customWidth="1"/>
    <col min="4" max="4" width="2.875" style="56" customWidth="1"/>
    <col min="5" max="5" width="6.625" style="56" customWidth="1"/>
    <col min="6" max="8" width="8.375" style="56" customWidth="1"/>
    <col min="9" max="9" width="7.25" style="56" customWidth="1"/>
    <col min="10" max="10" width="7.625" style="56" customWidth="1"/>
    <col min="11" max="11" width="9" style="56"/>
    <col min="12" max="12" width="9.75" style="56" customWidth="1"/>
    <col min="13" max="13" width="6.625" style="56" customWidth="1"/>
    <col min="14" max="14" width="6.44166666666667" style="56" customWidth="1"/>
    <col min="15" max="15" width="7.81666666666667" style="56" customWidth="1"/>
    <col min="16" max="16" width="7.44166666666667" style="56" customWidth="1"/>
    <col min="17" max="17" width="4.75" style="56" customWidth="1"/>
    <col min="18" max="18" width="12.9416666666667" style="56" customWidth="1"/>
    <col min="19" max="19" width="13" style="56" customWidth="1"/>
    <col min="20" max="20" width="5.875" style="56" customWidth="1"/>
    <col min="21" max="16384" width="9" style="56"/>
  </cols>
  <sheetData>
    <row r="1" ht="26.25" spans="1:20">
      <c r="A1" s="31" t="s">
        <v>368</v>
      </c>
      <c r="B1" s="31"/>
      <c r="C1" s="31"/>
      <c r="D1" s="31"/>
      <c r="E1" s="31"/>
      <c r="F1" s="31"/>
      <c r="G1" s="31"/>
      <c r="H1" s="31"/>
      <c r="I1" s="83"/>
      <c r="J1" s="83"/>
      <c r="K1" s="44"/>
      <c r="L1" s="44"/>
      <c r="M1" s="44"/>
      <c r="N1" s="44"/>
      <c r="O1" s="44"/>
      <c r="P1" s="44"/>
      <c r="Q1" s="44"/>
      <c r="R1" s="44"/>
      <c r="S1" s="44"/>
      <c r="T1" s="44"/>
    </row>
    <row r="2" ht="21" spans="1:20">
      <c r="A2" s="57" t="s">
        <v>369</v>
      </c>
      <c r="B2" s="58"/>
      <c r="C2" s="58"/>
      <c r="D2" s="58"/>
      <c r="E2" s="58"/>
      <c r="F2" s="58"/>
      <c r="G2" s="58"/>
      <c r="H2" s="58"/>
      <c r="I2" s="58"/>
      <c r="J2" s="84"/>
      <c r="K2" s="44"/>
      <c r="L2" s="57" t="s">
        <v>370</v>
      </c>
      <c r="M2" s="58"/>
      <c r="N2" s="58"/>
      <c r="O2" s="58"/>
      <c r="P2" s="58"/>
      <c r="Q2" s="58"/>
      <c r="R2" s="58"/>
      <c r="S2" s="58"/>
      <c r="T2" s="84"/>
    </row>
    <row r="3" ht="19.5" spans="1:20">
      <c r="A3" s="59" t="s">
        <v>371</v>
      </c>
      <c r="B3" s="60"/>
      <c r="C3" s="61"/>
      <c r="D3" s="62" t="s">
        <v>372</v>
      </c>
      <c r="E3" s="71" t="s">
        <v>373</v>
      </c>
      <c r="F3" s="48" t="s">
        <v>374</v>
      </c>
      <c r="G3" s="48" t="s">
        <v>375</v>
      </c>
      <c r="H3" s="48" t="s">
        <v>376</v>
      </c>
      <c r="I3" s="48" t="s">
        <v>377</v>
      </c>
      <c r="J3" s="49" t="s">
        <v>378</v>
      </c>
      <c r="K3" s="44"/>
      <c r="L3" s="85"/>
      <c r="M3" s="4"/>
      <c r="N3" s="5"/>
      <c r="O3" s="6"/>
      <c r="P3" s="16"/>
      <c r="Q3" s="17"/>
      <c r="R3" s="18"/>
      <c r="S3" s="19"/>
      <c r="T3" s="117"/>
    </row>
    <row r="4" spans="1:20">
      <c r="A4" s="63" t="s">
        <v>379</v>
      </c>
      <c r="B4" s="36"/>
      <c r="C4" s="36"/>
      <c r="D4" s="64">
        <v>1</v>
      </c>
      <c r="E4" s="72">
        <v>2140</v>
      </c>
      <c r="F4" s="73">
        <f>ABS(E5-E4)/2</f>
        <v>225</v>
      </c>
      <c r="G4" s="74">
        <f>10*F4/$B$8</f>
        <v>5</v>
      </c>
      <c r="H4" s="75">
        <f>0.000001*D4*$B$13*SQRT(G4*G4+$B$10*$B$10)/G4</f>
        <v>0.0496155555501538</v>
      </c>
      <c r="I4" s="73">
        <f>1/H4</f>
        <v>20.1549693218521</v>
      </c>
      <c r="J4" s="86">
        <f>AVERAGE(I4:I19)</f>
        <v>20.2600758942045</v>
      </c>
      <c r="K4" s="44"/>
      <c r="L4" s="87" t="s">
        <v>380</v>
      </c>
      <c r="M4" s="99"/>
      <c r="N4" s="99"/>
      <c r="O4" s="99"/>
      <c r="P4" s="99"/>
      <c r="Q4" s="99"/>
      <c r="R4" s="99"/>
      <c r="S4" s="99"/>
      <c r="T4" s="118"/>
    </row>
    <row r="5" spans="1:20">
      <c r="A5" s="65"/>
      <c r="B5" s="39"/>
      <c r="C5" s="40"/>
      <c r="D5" s="64">
        <v>-1</v>
      </c>
      <c r="E5" s="72">
        <v>1690</v>
      </c>
      <c r="F5" s="76"/>
      <c r="G5" s="77"/>
      <c r="H5" s="78"/>
      <c r="I5" s="76"/>
      <c r="J5" s="88"/>
      <c r="K5" s="44"/>
      <c r="L5" s="89"/>
      <c r="M5" s="100"/>
      <c r="N5" s="101"/>
      <c r="O5" s="16"/>
      <c r="P5" s="16"/>
      <c r="Q5" s="119"/>
      <c r="R5" s="107"/>
      <c r="S5" s="120"/>
      <c r="T5" s="117"/>
    </row>
    <row r="6" ht="16.15" customHeight="1" spans="1:20">
      <c r="A6" s="65"/>
      <c r="B6" s="39"/>
      <c r="C6" s="40"/>
      <c r="D6" s="64">
        <v>2</v>
      </c>
      <c r="E6" s="72">
        <v>2370</v>
      </c>
      <c r="F6" s="73">
        <f>ABS(E7-E6)/2</f>
        <v>452</v>
      </c>
      <c r="G6" s="74">
        <f>10*F6/$B$8</f>
        <v>10.0444444444444</v>
      </c>
      <c r="H6" s="75">
        <f>0.000001*D6*$B$13*SQRT(G6*G6+$B$10*$B$10)/G6</f>
        <v>0.0494082119425506</v>
      </c>
      <c r="I6" s="73">
        <f>1/H6</f>
        <v>20.239550485307</v>
      </c>
      <c r="J6" s="88"/>
      <c r="K6" s="44"/>
      <c r="L6" s="90" t="s">
        <v>381</v>
      </c>
      <c r="M6" s="100">
        <v>470</v>
      </c>
      <c r="N6" s="101" t="s">
        <v>20</v>
      </c>
      <c r="O6" s="16"/>
      <c r="P6" s="16"/>
      <c r="Q6" s="119"/>
      <c r="R6" s="121"/>
      <c r="S6" s="120"/>
      <c r="T6" s="117"/>
    </row>
    <row r="7" spans="1:20">
      <c r="A7" s="65"/>
      <c r="B7" s="39"/>
      <c r="C7" s="40"/>
      <c r="D7" s="64">
        <v>-2</v>
      </c>
      <c r="E7" s="72">
        <v>1466</v>
      </c>
      <c r="F7" s="76"/>
      <c r="G7" s="77"/>
      <c r="H7" s="78"/>
      <c r="I7" s="76"/>
      <c r="J7" s="88"/>
      <c r="K7" s="44"/>
      <c r="L7" s="90" t="s">
        <v>382</v>
      </c>
      <c r="M7" s="100">
        <v>1000</v>
      </c>
      <c r="N7" s="101" t="s">
        <v>20</v>
      </c>
      <c r="O7" s="16"/>
      <c r="P7" s="16"/>
      <c r="Q7" s="119"/>
      <c r="R7" s="121" t="s">
        <v>383</v>
      </c>
      <c r="S7" s="120">
        <f>ABS(M7-M6)</f>
        <v>530</v>
      </c>
      <c r="T7" s="117" t="s">
        <v>20</v>
      </c>
    </row>
    <row r="8" ht="16.15" customHeight="1" spans="1:20">
      <c r="A8" s="65" t="s">
        <v>384</v>
      </c>
      <c r="B8" s="39">
        <v>450</v>
      </c>
      <c r="C8" s="40" t="s">
        <v>385</v>
      </c>
      <c r="D8" s="64">
        <v>3</v>
      </c>
      <c r="E8" s="72">
        <v>2590</v>
      </c>
      <c r="F8" s="73">
        <f>ABS(E9-E8)/2</f>
        <v>675</v>
      </c>
      <c r="G8" s="74">
        <f>10*F8/$B$8</f>
        <v>15</v>
      </c>
      <c r="H8" s="75">
        <f>0.000001*D8*$B$13*SQRT(G8*G8+$B$10*$B$10)/G8</f>
        <v>0.0496478281425321</v>
      </c>
      <c r="I8" s="73">
        <f>1/H8</f>
        <v>20.1418679811962</v>
      </c>
      <c r="J8" s="88"/>
      <c r="K8" s="44"/>
      <c r="L8" s="91" t="s">
        <v>386</v>
      </c>
      <c r="M8" s="4">
        <v>3</v>
      </c>
      <c r="N8" s="101" t="s">
        <v>20</v>
      </c>
      <c r="O8" s="16"/>
      <c r="P8" s="16"/>
      <c r="Q8" s="119"/>
      <c r="R8" s="121" t="s">
        <v>387</v>
      </c>
      <c r="S8" s="120">
        <f>M8*SQRT(2)</f>
        <v>4.24264068711929</v>
      </c>
      <c r="T8" s="117" t="s">
        <v>20</v>
      </c>
    </row>
    <row r="9" spans="1:20">
      <c r="A9" s="65"/>
      <c r="B9" s="39"/>
      <c r="C9" s="40"/>
      <c r="D9" s="64">
        <v>-3</v>
      </c>
      <c r="E9" s="72">
        <v>1240</v>
      </c>
      <c r="F9" s="76"/>
      <c r="G9" s="77"/>
      <c r="H9" s="78"/>
      <c r="I9" s="76"/>
      <c r="J9" s="88"/>
      <c r="K9" s="44"/>
      <c r="L9" s="92"/>
      <c r="M9" s="100"/>
      <c r="N9" s="101"/>
      <c r="O9" s="16"/>
      <c r="P9" s="16"/>
      <c r="Q9" s="119"/>
      <c r="R9" s="121"/>
      <c r="S9" s="120"/>
      <c r="T9" s="117"/>
    </row>
    <row r="10" spans="1:20">
      <c r="A10" s="65" t="s">
        <v>388</v>
      </c>
      <c r="B10" s="39">
        <v>392</v>
      </c>
      <c r="C10" s="40" t="s">
        <v>20</v>
      </c>
      <c r="D10" s="64">
        <v>4</v>
      </c>
      <c r="E10" s="72">
        <v>2820</v>
      </c>
      <c r="F10" s="73">
        <f>ABS(E11-E10)/2</f>
        <v>905.5</v>
      </c>
      <c r="G10" s="74">
        <f>10*F10/$B$8</f>
        <v>20.1222222222222</v>
      </c>
      <c r="H10" s="75">
        <f>0.000001*D10*$B$13*SQRT(G10*G10+$B$10*$B$10)/G10</f>
        <v>0.0493751033027935</v>
      </c>
      <c r="I10" s="73">
        <f>1/H10</f>
        <v>20.2531221832081</v>
      </c>
      <c r="J10" s="88"/>
      <c r="K10" s="44"/>
      <c r="L10" s="87" t="s">
        <v>389</v>
      </c>
      <c r="M10" s="102"/>
      <c r="N10" s="102"/>
      <c r="O10" s="102"/>
      <c r="P10" s="102"/>
      <c r="Q10" s="102"/>
      <c r="R10" s="102"/>
      <c r="S10" s="102"/>
      <c r="T10" s="122"/>
    </row>
    <row r="11" ht="19.5" spans="1:20">
      <c r="A11" s="65"/>
      <c r="B11" s="39"/>
      <c r="C11" s="40"/>
      <c r="D11" s="64">
        <v>-4</v>
      </c>
      <c r="E11" s="72">
        <v>1009</v>
      </c>
      <c r="F11" s="76"/>
      <c r="G11" s="77"/>
      <c r="H11" s="78"/>
      <c r="I11" s="76"/>
      <c r="J11" s="88"/>
      <c r="K11" s="44"/>
      <c r="L11" s="93" t="s">
        <v>390</v>
      </c>
      <c r="M11" s="13" t="s">
        <v>391</v>
      </c>
      <c r="N11" s="13" t="s">
        <v>392</v>
      </c>
      <c r="O11" s="103" t="s">
        <v>393</v>
      </c>
      <c r="P11" s="104" t="s">
        <v>394</v>
      </c>
      <c r="Q11" s="107"/>
      <c r="R11" s="123" t="s">
        <v>395</v>
      </c>
      <c r="S11" s="120">
        <f>AVERAGE(P12:P16)</f>
        <v>13.2241724038257</v>
      </c>
      <c r="T11" s="117" t="s">
        <v>20</v>
      </c>
    </row>
    <row r="12" spans="1:20">
      <c r="A12" s="65"/>
      <c r="B12" s="39"/>
      <c r="C12" s="40"/>
      <c r="D12" s="64">
        <v>5</v>
      </c>
      <c r="E12" s="72">
        <v>3050</v>
      </c>
      <c r="F12" s="73">
        <f>ABS(E13-E12)/2</f>
        <v>1133</v>
      </c>
      <c r="G12" s="74">
        <f>10*F12/$B$8</f>
        <v>25.1777777777778</v>
      </c>
      <c r="H12" s="75">
        <f>0.000001*D12*$B$13*SQRT(G12*G12+$B$10*$B$10)/G12</f>
        <v>0.0493627237433802</v>
      </c>
      <c r="I12" s="73">
        <f>1/H12</f>
        <v>20.2582014152756</v>
      </c>
      <c r="J12" s="88"/>
      <c r="K12" s="44"/>
      <c r="L12" s="94">
        <v>1</v>
      </c>
      <c r="M12" s="100">
        <v>2479.334</v>
      </c>
      <c r="N12" s="100">
        <v>3262.651</v>
      </c>
      <c r="O12" s="105">
        <v>10</v>
      </c>
      <c r="P12" s="106">
        <f>O12*N12/M12</f>
        <v>13.1593847379982</v>
      </c>
      <c r="Q12" s="107"/>
      <c r="R12" s="123" t="s">
        <v>396</v>
      </c>
      <c r="S12" s="19">
        <f>STDEV(P12:P16)*TINV(0.05,COUNT(P12:P16)-1)/SQRT(COUNT(P12:P16))</f>
        <v>0.13249259047112</v>
      </c>
      <c r="T12" s="117" t="s">
        <v>20</v>
      </c>
    </row>
    <row r="13" ht="16.15" customHeight="1" spans="1:20">
      <c r="A13" s="66" t="s">
        <v>397</v>
      </c>
      <c r="B13" s="39">
        <v>632.8</v>
      </c>
      <c r="C13" s="40" t="s">
        <v>257</v>
      </c>
      <c r="D13" s="64">
        <v>-5</v>
      </c>
      <c r="E13" s="72">
        <v>784</v>
      </c>
      <c r="F13" s="76"/>
      <c r="G13" s="77"/>
      <c r="H13" s="78"/>
      <c r="I13" s="76"/>
      <c r="J13" s="88"/>
      <c r="K13" s="44"/>
      <c r="L13" s="94">
        <v>2</v>
      </c>
      <c r="M13" s="100">
        <v>2475.572</v>
      </c>
      <c r="N13" s="100">
        <v>3259.39</v>
      </c>
      <c r="O13" s="105">
        <v>10</v>
      </c>
      <c r="P13" s="106">
        <f t="shared" ref="P13:P16" si="0">O13*N13/M13</f>
        <v>13.1662096679071</v>
      </c>
      <c r="Q13" s="107"/>
      <c r="R13" s="123" t="s">
        <v>398</v>
      </c>
      <c r="S13" s="19">
        <v>0.1</v>
      </c>
      <c r="T13" s="117" t="s">
        <v>20</v>
      </c>
    </row>
    <row r="14" spans="1:20">
      <c r="A14" s="65"/>
      <c r="B14" s="39"/>
      <c r="C14" s="40"/>
      <c r="D14" s="64">
        <v>6</v>
      </c>
      <c r="E14" s="72">
        <v>3280</v>
      </c>
      <c r="F14" s="73">
        <f>ABS(E15-E14)/2</f>
        <v>1364</v>
      </c>
      <c r="G14" s="74">
        <f>10*F14/$B$8</f>
        <v>30.3111111111111</v>
      </c>
      <c r="H14" s="75">
        <f>0.000001*D14*$B$13*SQRT(G14*G14+$B$10*$B$10)/G14</f>
        <v>0.0492488844654701</v>
      </c>
      <c r="I14" s="73">
        <f>1/H14</f>
        <v>20.3050284458957</v>
      </c>
      <c r="J14" s="88"/>
      <c r="K14" s="44"/>
      <c r="L14" s="94">
        <v>3</v>
      </c>
      <c r="M14" s="100">
        <v>2454.9</v>
      </c>
      <c r="N14" s="100">
        <v>3252.14</v>
      </c>
      <c r="O14" s="105">
        <v>10</v>
      </c>
      <c r="P14" s="106">
        <f t="shared" si="0"/>
        <v>13.2475457248768</v>
      </c>
      <c r="Q14" s="107"/>
      <c r="R14" s="123" t="s">
        <v>399</v>
      </c>
      <c r="S14" s="19">
        <f>SQRT((S12*S12+S13*S13))</f>
        <v>0.165994838864791</v>
      </c>
      <c r="T14" s="117" t="s">
        <v>20</v>
      </c>
    </row>
    <row r="15" ht="16.15" customHeight="1" spans="1:20">
      <c r="A15" s="65"/>
      <c r="B15" s="39"/>
      <c r="C15" s="40"/>
      <c r="D15" s="64">
        <v>-6</v>
      </c>
      <c r="E15" s="72">
        <v>552</v>
      </c>
      <c r="F15" s="76"/>
      <c r="G15" s="77"/>
      <c r="H15" s="78"/>
      <c r="I15" s="76"/>
      <c r="J15" s="88"/>
      <c r="K15" s="44"/>
      <c r="L15" s="94">
        <v>4</v>
      </c>
      <c r="M15" s="100">
        <v>2439.428</v>
      </c>
      <c r="N15" s="100">
        <v>3269.161</v>
      </c>
      <c r="O15" s="105">
        <v>10</v>
      </c>
      <c r="P15" s="106">
        <f t="shared" si="0"/>
        <v>13.4013424458521</v>
      </c>
      <c r="Q15" s="107"/>
      <c r="R15" s="123"/>
      <c r="S15" s="19"/>
      <c r="T15" s="117"/>
    </row>
    <row r="16" spans="1:20">
      <c r="A16" s="65"/>
      <c r="B16" s="39"/>
      <c r="C16" s="40"/>
      <c r="D16" s="64">
        <v>7</v>
      </c>
      <c r="E16" s="72">
        <v>3516</v>
      </c>
      <c r="F16" s="73">
        <f>ABS(E17-E16)/2</f>
        <v>1597.5</v>
      </c>
      <c r="G16" s="74">
        <f>10*F16/$B$8</f>
        <v>35.5</v>
      </c>
      <c r="H16" s="75">
        <f>0.000001*D16*$B$13*SQRT(G16*G16+$B$10*$B$10)/G16</f>
        <v>0.0491129316292593</v>
      </c>
      <c r="I16" s="73">
        <f>1/H16</f>
        <v>20.3612361719463</v>
      </c>
      <c r="J16" s="88"/>
      <c r="K16" s="44"/>
      <c r="L16" s="94">
        <v>5</v>
      </c>
      <c r="M16" s="100">
        <v>2478.9</v>
      </c>
      <c r="N16" s="100">
        <v>3258.856</v>
      </c>
      <c r="O16" s="105">
        <v>10</v>
      </c>
      <c r="P16" s="106">
        <f t="shared" si="0"/>
        <v>13.1463794424947</v>
      </c>
      <c r="Q16" s="107"/>
      <c r="R16" s="123" t="s">
        <v>400</v>
      </c>
      <c r="S16" s="19">
        <f>S11/(2*S7)</f>
        <v>0.0124756343432318</v>
      </c>
      <c r="T16" s="117"/>
    </row>
    <row r="17" spans="1:20">
      <c r="A17" s="65"/>
      <c r="B17" s="39"/>
      <c r="C17" s="40"/>
      <c r="D17" s="64">
        <v>-7</v>
      </c>
      <c r="E17" s="72">
        <v>321</v>
      </c>
      <c r="F17" s="76"/>
      <c r="G17" s="77"/>
      <c r="H17" s="78"/>
      <c r="I17" s="76"/>
      <c r="J17" s="88"/>
      <c r="K17" s="44"/>
      <c r="L17" s="87" t="s">
        <v>401</v>
      </c>
      <c r="M17" s="99"/>
      <c r="N17" s="99"/>
      <c r="O17" s="99"/>
      <c r="P17" s="99"/>
      <c r="Q17" s="99"/>
      <c r="R17" s="99"/>
      <c r="S17" s="99"/>
      <c r="T17" s="118"/>
    </row>
    <row r="18" spans="1:20">
      <c r="A18" s="65"/>
      <c r="B18" s="39"/>
      <c r="C18" s="40"/>
      <c r="D18" s="64">
        <v>8</v>
      </c>
      <c r="E18" s="72">
        <v>3747</v>
      </c>
      <c r="F18" s="73">
        <f>ABS(E19-E18)/2</f>
        <v>1828.5</v>
      </c>
      <c r="G18" s="74">
        <f>10*F18/$B$8</f>
        <v>40.6333333333333</v>
      </c>
      <c r="H18" s="75">
        <f>0.000001*D18*$B$13*SQRT(G18*G18+$B$10*$B$10)/G18</f>
        <v>0.049099921959912</v>
      </c>
      <c r="I18" s="73">
        <f>1/H18</f>
        <v>20.3666311489549</v>
      </c>
      <c r="J18" s="88"/>
      <c r="K18" s="44"/>
      <c r="L18" s="93"/>
      <c r="M18" s="13"/>
      <c r="N18" s="13"/>
      <c r="O18" s="13"/>
      <c r="P18" s="107"/>
      <c r="Q18" s="107"/>
      <c r="R18" s="123" t="s">
        <v>402</v>
      </c>
      <c r="S18" s="120">
        <f>ATAN(S16)</f>
        <v>0.0124749871617187</v>
      </c>
      <c r="T18" s="124" t="s">
        <v>403</v>
      </c>
    </row>
    <row r="19" ht="16.5" spans="1:20">
      <c r="A19" s="67"/>
      <c r="B19" s="68"/>
      <c r="C19" s="69"/>
      <c r="D19" s="70">
        <v>-8</v>
      </c>
      <c r="E19" s="79">
        <v>90</v>
      </c>
      <c r="F19" s="80"/>
      <c r="G19" s="81"/>
      <c r="H19" s="82"/>
      <c r="I19" s="80"/>
      <c r="J19" s="95"/>
      <c r="K19" s="44"/>
      <c r="L19" s="94"/>
      <c r="M19" s="100"/>
      <c r="N19" s="100"/>
      <c r="O19" s="105"/>
      <c r="P19" s="107"/>
      <c r="Q19" s="107"/>
      <c r="R19" s="123" t="s">
        <v>404</v>
      </c>
      <c r="S19" s="19">
        <f>(1/(1+S16^2))*S16*SQRT((S8^2)/(S7^2)+(S14^2)/(S11^2))</f>
        <v>0.000185703919089662</v>
      </c>
      <c r="T19" s="124" t="s">
        <v>403</v>
      </c>
    </row>
    <row r="20" ht="16.5" customHeight="1" spans="1:20">
      <c r="A20" s="44"/>
      <c r="B20" s="44"/>
      <c r="C20" s="45"/>
      <c r="D20" s="46"/>
      <c r="E20" s="44"/>
      <c r="F20" s="44"/>
      <c r="G20" s="44"/>
      <c r="H20" s="44"/>
      <c r="I20" s="44"/>
      <c r="J20" s="44"/>
      <c r="K20" s="44"/>
      <c r="L20" s="94"/>
      <c r="M20" s="100"/>
      <c r="N20" s="100"/>
      <c r="O20" s="105"/>
      <c r="P20" s="106"/>
      <c r="Q20" s="121"/>
      <c r="R20" s="104" t="s">
        <v>405</v>
      </c>
      <c r="S20" s="125">
        <f>(S11/2)/SQRT(S7^2+(S11/2)^2)</f>
        <v>0.0124746635936235</v>
      </c>
      <c r="T20" s="117"/>
    </row>
    <row r="21" spans="1:20">
      <c r="A21" s="44"/>
      <c r="B21" s="44"/>
      <c r="C21" s="45"/>
      <c r="D21" s="46"/>
      <c r="E21" s="44"/>
      <c r="F21" s="44"/>
      <c r="G21" s="44"/>
      <c r="H21" s="44"/>
      <c r="I21" s="44"/>
      <c r="J21" s="44"/>
      <c r="K21" s="44"/>
      <c r="L21" s="94"/>
      <c r="M21" s="100"/>
      <c r="N21" s="100"/>
      <c r="O21" s="105"/>
      <c r="P21" s="106"/>
      <c r="Q21" s="121"/>
      <c r="R21" s="104" t="s">
        <v>406</v>
      </c>
      <c r="S21" s="125">
        <f>S7/SQRT(S7^2+(S11/2)^2)</f>
        <v>0.999922188356787</v>
      </c>
      <c r="T21" s="117"/>
    </row>
    <row r="22" ht="16.15" customHeight="1" spans="1:20">
      <c r="A22" s="44"/>
      <c r="B22" s="44"/>
      <c r="C22" s="45"/>
      <c r="D22" s="46"/>
      <c r="E22" s="44"/>
      <c r="F22" s="44"/>
      <c r="G22" s="44"/>
      <c r="H22" s="44"/>
      <c r="I22" s="44"/>
      <c r="J22" s="44"/>
      <c r="K22" s="44"/>
      <c r="L22" s="87" t="s">
        <v>407</v>
      </c>
      <c r="M22" s="99"/>
      <c r="N22" s="99"/>
      <c r="O22" s="99"/>
      <c r="P22" s="99"/>
      <c r="Q22" s="99"/>
      <c r="R22" s="99"/>
      <c r="S22" s="99"/>
      <c r="T22" s="118"/>
    </row>
    <row r="23" spans="1:24">
      <c r="A23" s="44"/>
      <c r="B23" s="44"/>
      <c r="C23" s="44"/>
      <c r="D23" s="44"/>
      <c r="E23" s="44"/>
      <c r="F23" s="44"/>
      <c r="G23" s="44"/>
      <c r="H23" s="44"/>
      <c r="I23" s="44"/>
      <c r="J23" s="44"/>
      <c r="K23" s="44"/>
      <c r="L23" s="93" t="s">
        <v>408</v>
      </c>
      <c r="M23" s="100">
        <v>632.8</v>
      </c>
      <c r="N23" s="101" t="s">
        <v>257</v>
      </c>
      <c r="O23" s="13"/>
      <c r="P23" s="104"/>
      <c r="Q23" s="121"/>
      <c r="R23" s="126" t="s">
        <v>409</v>
      </c>
      <c r="S23" s="120">
        <f>(M23/S20)*10^-6</f>
        <v>0.0507268188236724</v>
      </c>
      <c r="T23" s="117" t="s">
        <v>20</v>
      </c>
      <c r="W23"/>
      <c r="X23"/>
    </row>
    <row r="24" spans="1:23">
      <c r="A24" s="44"/>
      <c r="B24" s="44"/>
      <c r="C24" s="44"/>
      <c r="D24" s="44"/>
      <c r="E24" s="44"/>
      <c r="F24" s="44"/>
      <c r="G24" s="44"/>
      <c r="H24" s="44"/>
      <c r="I24" s="44"/>
      <c r="J24" s="44"/>
      <c r="K24" s="44"/>
      <c r="L24" s="94"/>
      <c r="M24" s="100"/>
      <c r="N24" s="100"/>
      <c r="O24" s="105"/>
      <c r="P24" s="106"/>
      <c r="Q24" s="121"/>
      <c r="R24" s="123" t="s">
        <v>410</v>
      </c>
      <c r="S24" s="19">
        <f>M23*S21*S19*10^-6/S20^2</f>
        <v>0.000755085376770261</v>
      </c>
      <c r="T24" s="117" t="s">
        <v>20</v>
      </c>
      <c r="W24"/>
    </row>
    <row r="25" ht="18" spans="1:20">
      <c r="A25" s="44"/>
      <c r="B25" s="44"/>
      <c r="C25" s="44"/>
      <c r="D25" s="44"/>
      <c r="E25" s="44"/>
      <c r="F25" s="44"/>
      <c r="G25" s="44"/>
      <c r="H25" s="44"/>
      <c r="I25" s="44"/>
      <c r="J25" s="44"/>
      <c r="K25" s="44"/>
      <c r="L25" s="94"/>
      <c r="M25" s="100"/>
      <c r="N25" s="100"/>
      <c r="O25" s="105"/>
      <c r="P25" s="106"/>
      <c r="Q25" s="121"/>
      <c r="R25" s="123" t="s">
        <v>411</v>
      </c>
      <c r="S25" s="19">
        <f>1/S23</f>
        <v>19.7134380430207</v>
      </c>
      <c r="T25" s="117" t="s">
        <v>412</v>
      </c>
    </row>
    <row r="26" ht="18.75" spans="1:20">
      <c r="A26" s="44"/>
      <c r="B26" s="44"/>
      <c r="C26" s="44"/>
      <c r="D26" s="44"/>
      <c r="E26" s="44"/>
      <c r="F26" s="44"/>
      <c r="G26" s="44"/>
      <c r="H26" s="44"/>
      <c r="I26" s="44"/>
      <c r="J26" s="44"/>
      <c r="K26" s="44"/>
      <c r="L26" s="96"/>
      <c r="M26" s="108"/>
      <c r="N26" s="108"/>
      <c r="O26" s="109"/>
      <c r="P26" s="110"/>
      <c r="Q26" s="127"/>
      <c r="R26" s="128" t="s">
        <v>413</v>
      </c>
      <c r="S26" s="129">
        <f>(1/S23^2)*S24</f>
        <v>0.293441006894069</v>
      </c>
      <c r="T26" s="130" t="s">
        <v>412</v>
      </c>
    </row>
    <row r="29" ht="20.25" spans="12:20">
      <c r="L29" s="57" t="s">
        <v>414</v>
      </c>
      <c r="M29" s="58"/>
      <c r="N29" s="58"/>
      <c r="O29" s="58"/>
      <c r="P29" s="58"/>
      <c r="Q29" s="58"/>
      <c r="R29" s="58"/>
      <c r="S29" s="58"/>
      <c r="T29" s="84"/>
    </row>
    <row r="30" ht="19.5" spans="12:21">
      <c r="L30" s="97" t="s">
        <v>390</v>
      </c>
      <c r="M30" s="111" t="s">
        <v>391</v>
      </c>
      <c r="N30" s="111" t="s">
        <v>392</v>
      </c>
      <c r="O30" s="112" t="s">
        <v>415</v>
      </c>
      <c r="P30" s="113" t="s">
        <v>416</v>
      </c>
      <c r="Q30" s="131"/>
      <c r="R30" s="132" t="s">
        <v>417</v>
      </c>
      <c r="S30" s="133">
        <f>AVERAGE(P31:P35)</f>
        <v>0.0497668186690406</v>
      </c>
      <c r="T30" s="134" t="s">
        <v>20</v>
      </c>
      <c r="U30"/>
    </row>
    <row r="31" spans="12:20">
      <c r="L31" s="98">
        <v>1</v>
      </c>
      <c r="M31" s="114">
        <v>79261.92</v>
      </c>
      <c r="N31" s="114">
        <v>98615.34</v>
      </c>
      <c r="O31" s="115">
        <v>0.04</v>
      </c>
      <c r="P31" s="116">
        <f>O31*N31/M31</f>
        <v>0.0497668186690406</v>
      </c>
      <c r="Q31" s="131"/>
      <c r="R31" s="135" t="s">
        <v>418</v>
      </c>
      <c r="S31" s="136">
        <f>STDEV(P31:P35)*TINV(0.05,COUNT(P31:P35)-1)/SQRT(COUNT(P31:P35))</f>
        <v>0</v>
      </c>
      <c r="T31" s="134" t="s">
        <v>20</v>
      </c>
    </row>
    <row r="32" spans="12:20">
      <c r="L32" s="98">
        <v>2</v>
      </c>
      <c r="M32" s="114">
        <v>79261.92</v>
      </c>
      <c r="N32" s="114">
        <v>98615.34</v>
      </c>
      <c r="O32" s="115">
        <v>0.04</v>
      </c>
      <c r="P32" s="116">
        <f t="shared" ref="P32:P35" si="1">O32*N32/M32</f>
        <v>0.0497668186690406</v>
      </c>
      <c r="Q32" s="131"/>
      <c r="R32" s="135" t="s">
        <v>419</v>
      </c>
      <c r="S32" s="136">
        <f>O31/500</f>
        <v>8e-5</v>
      </c>
      <c r="T32" s="134" t="s">
        <v>20</v>
      </c>
    </row>
    <row r="33" spans="12:20">
      <c r="L33" s="98">
        <v>3</v>
      </c>
      <c r="M33" s="114">
        <v>79261.92</v>
      </c>
      <c r="N33" s="114">
        <v>98615.34</v>
      </c>
      <c r="O33" s="115">
        <v>0.04</v>
      </c>
      <c r="P33" s="116">
        <f t="shared" si="1"/>
        <v>0.0497668186690406</v>
      </c>
      <c r="Q33" s="131"/>
      <c r="R33" s="135" t="s">
        <v>410</v>
      </c>
      <c r="S33" s="136">
        <f>SQRT((S31*S31+S32*S32))</f>
        <v>8e-5</v>
      </c>
      <c r="T33" s="134" t="s">
        <v>20</v>
      </c>
    </row>
    <row r="34" ht="18" spans="12:20">
      <c r="L34" s="98">
        <v>4</v>
      </c>
      <c r="M34" s="114">
        <v>79261.92</v>
      </c>
      <c r="N34" s="114">
        <v>98615.34</v>
      </c>
      <c r="O34" s="115">
        <v>0.04</v>
      </c>
      <c r="P34" s="116">
        <f t="shared" si="1"/>
        <v>0.0497668186690406</v>
      </c>
      <c r="Q34" s="131"/>
      <c r="R34" s="135" t="s">
        <v>411</v>
      </c>
      <c r="S34" s="136">
        <f>1/S30</f>
        <v>20.0937095587766</v>
      </c>
      <c r="T34" s="134" t="s">
        <v>412</v>
      </c>
    </row>
    <row r="35" ht="18" spans="12:20">
      <c r="L35" s="98">
        <v>5</v>
      </c>
      <c r="M35" s="114">
        <v>79261.92</v>
      </c>
      <c r="N35" s="114">
        <v>98615.34</v>
      </c>
      <c r="O35" s="115">
        <v>0.04</v>
      </c>
      <c r="P35" s="116">
        <f t="shared" si="1"/>
        <v>0.0497668186690406</v>
      </c>
      <c r="Q35" s="131"/>
      <c r="R35" s="135" t="s">
        <v>413</v>
      </c>
      <c r="S35" s="136">
        <f>(1/S30^2)*S33</f>
        <v>0.0323005731065975</v>
      </c>
      <c r="T35" s="134" t="s">
        <v>412</v>
      </c>
    </row>
    <row r="36" ht="16.5" spans="12:20">
      <c r="L36" s="137"/>
      <c r="M36" s="138"/>
      <c r="N36" s="139"/>
      <c r="O36" s="138"/>
      <c r="P36" s="140"/>
      <c r="Q36" s="140"/>
      <c r="R36" s="141"/>
      <c r="S36" s="142"/>
      <c r="T36" s="143"/>
    </row>
  </sheetData>
  <sheetProtection formatCells="0" formatColumns="0" formatRows="0" insertRows="0" insertColumns="0" insertHyperlinks="0" deleteColumns="0" deleteRows="0" sort="0" autoFilter="0" pivotTables="0"/>
  <protectedRanges>
    <protectedRange sqref="D1" name="区域2"/>
    <protectedRange sqref="A1" name="区域1"/>
    <protectedRange sqref="P2:P10 P12:P17 P20:P22 P29 P24:P26 P31:P36" name="区域2_2"/>
    <protectedRange sqref="M2:M10 M29 M31:M36 M19:M26 M12:M17" name="区域1_2"/>
  </protectedRanges>
  <mergeCells count="43">
    <mergeCell ref="A1:J1"/>
    <mergeCell ref="A2:J2"/>
    <mergeCell ref="L2:T2"/>
    <mergeCell ref="A3:C3"/>
    <mergeCell ref="B4:C4"/>
    <mergeCell ref="L4:T4"/>
    <mergeCell ref="L10:T10"/>
    <mergeCell ref="L17:T17"/>
    <mergeCell ref="L22:T22"/>
    <mergeCell ref="L29:T29"/>
    <mergeCell ref="F4:F5"/>
    <mergeCell ref="F6:F7"/>
    <mergeCell ref="F8:F9"/>
    <mergeCell ref="F10:F11"/>
    <mergeCell ref="F12:F13"/>
    <mergeCell ref="F14:F15"/>
    <mergeCell ref="F16:F17"/>
    <mergeCell ref="F18:F19"/>
    <mergeCell ref="G4:G5"/>
    <mergeCell ref="G6:G7"/>
    <mergeCell ref="G8:G9"/>
    <mergeCell ref="G10:G11"/>
    <mergeCell ref="G12:G13"/>
    <mergeCell ref="G14:G15"/>
    <mergeCell ref="G16:G17"/>
    <mergeCell ref="G18:G19"/>
    <mergeCell ref="H4:H5"/>
    <mergeCell ref="H6:H7"/>
    <mergeCell ref="H8:H9"/>
    <mergeCell ref="H10:H11"/>
    <mergeCell ref="H12:H13"/>
    <mergeCell ref="H14:H15"/>
    <mergeCell ref="H16:H17"/>
    <mergeCell ref="H18:H19"/>
    <mergeCell ref="I4:I5"/>
    <mergeCell ref="I6:I7"/>
    <mergeCell ref="I8:I9"/>
    <mergeCell ref="I10:I11"/>
    <mergeCell ref="I12:I13"/>
    <mergeCell ref="I14:I15"/>
    <mergeCell ref="I16:I17"/>
    <mergeCell ref="I18:I19"/>
    <mergeCell ref="J4:J19"/>
  </mergeCells>
  <pageMargins left="0.7" right="0.7" top="0.75" bottom="0.75" header="0.3" footer="0.3"/>
  <headerFooter/>
  <drawing r:id="rId2"/>
  <legacyDrawing r:id="rId3"/>
  <oleObjects>
    <mc:AlternateContent xmlns:mc="http://schemas.openxmlformats.org/markup-compatibility/2006">
      <mc:Choice Requires="x14">
        <oleObject shapeId="24577" progId="Visio.Drawing.15" r:id="rId4">
          <objectPr defaultSize="0" r:id="rId5">
            <anchor>
              <from>
                <xdr:col>1</xdr:col>
                <xdr:colOff>236220</xdr:colOff>
                <xdr:row>22</xdr:row>
                <xdr:rowOff>76200</xdr:rowOff>
              </from>
              <to>
                <xdr:col>9</xdr:col>
                <xdr:colOff>0</xdr:colOff>
                <xdr:row>36</xdr:row>
                <xdr:rowOff>30480</xdr:rowOff>
              </to>
            </anchor>
          </objectPr>
        </oleObject>
      </mc:Choice>
      <mc:Fallback>
        <oleObject shapeId="24577" progId="Visio.Drawing.15"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workbookViewId="0">
      <selection activeCell="A10" sqref="A10"/>
    </sheetView>
  </sheetViews>
  <sheetFormatPr defaultColWidth="10" defaultRowHeight="14.25" outlineLevelCol="7"/>
  <cols>
    <col min="1" max="1" width="11.875" customWidth="1"/>
    <col min="2" max="2" width="6.75" customWidth="1"/>
    <col min="3" max="16384" width="9"/>
  </cols>
  <sheetData>
    <row r="1" ht="25.5" spans="1:8">
      <c r="A1" s="31" t="s">
        <v>420</v>
      </c>
      <c r="B1" s="31"/>
      <c r="C1" s="31"/>
      <c r="D1" s="31"/>
      <c r="E1" s="31"/>
      <c r="F1" s="31"/>
      <c r="G1" s="31"/>
      <c r="H1" s="31"/>
    </row>
    <row r="2" ht="21" spans="1:8">
      <c r="A2" s="32" t="s">
        <v>421</v>
      </c>
      <c r="B2" s="32"/>
      <c r="C2" s="32"/>
      <c r="D2" s="32"/>
      <c r="E2" s="32"/>
      <c r="F2" s="32"/>
      <c r="G2" s="32"/>
      <c r="H2" s="32"/>
    </row>
    <row r="3" ht="19.5" spans="1:8">
      <c r="A3" s="33" t="s">
        <v>371</v>
      </c>
      <c r="B3" s="33"/>
      <c r="C3" s="33"/>
      <c r="D3" s="34" t="s">
        <v>422</v>
      </c>
      <c r="E3" s="47" t="s">
        <v>423</v>
      </c>
      <c r="F3" s="48" t="s">
        <v>424</v>
      </c>
      <c r="G3" s="47" t="s">
        <v>425</v>
      </c>
      <c r="H3" s="49" t="s">
        <v>426</v>
      </c>
    </row>
    <row r="4" ht="15.75" spans="1:8">
      <c r="A4" s="35" t="s">
        <v>379</v>
      </c>
      <c r="B4" s="36" t="s">
        <v>427</v>
      </c>
      <c r="C4" s="36"/>
      <c r="D4" s="37">
        <v>1</v>
      </c>
      <c r="E4" s="39">
        <v>18000</v>
      </c>
      <c r="F4" s="50">
        <f>E4/$B$8</f>
        <v>9</v>
      </c>
      <c r="G4" s="39">
        <v>20000</v>
      </c>
      <c r="H4" s="51">
        <f>G4/$B$8</f>
        <v>10</v>
      </c>
    </row>
    <row r="5" ht="15.75" spans="1:8">
      <c r="A5" s="38"/>
      <c r="B5" s="39"/>
      <c r="C5" s="40"/>
      <c r="D5" s="37">
        <v>2</v>
      </c>
      <c r="E5" s="39">
        <v>17000</v>
      </c>
      <c r="F5" s="50">
        <f t="shared" ref="F5:F9" si="0">E5/$B$8</f>
        <v>8.5</v>
      </c>
      <c r="G5" s="39">
        <v>21000</v>
      </c>
      <c r="H5" s="51">
        <f t="shared" ref="H5:H9" si="1">G5/$B$8</f>
        <v>10.5</v>
      </c>
    </row>
    <row r="6" ht="15.75" spans="1:8">
      <c r="A6" s="38"/>
      <c r="B6" s="39"/>
      <c r="C6" s="40"/>
      <c r="D6" s="37">
        <v>3</v>
      </c>
      <c r="E6" s="39">
        <v>16000</v>
      </c>
      <c r="F6" s="50">
        <f t="shared" si="0"/>
        <v>8</v>
      </c>
      <c r="G6" s="39">
        <v>22000</v>
      </c>
      <c r="H6" s="51">
        <f t="shared" si="1"/>
        <v>11</v>
      </c>
    </row>
    <row r="7" ht="15.75" spans="1:8">
      <c r="A7" s="38"/>
      <c r="B7" s="39"/>
      <c r="C7" s="40"/>
      <c r="D7" s="37">
        <v>4</v>
      </c>
      <c r="E7" s="39">
        <v>15000</v>
      </c>
      <c r="F7" s="50">
        <f t="shared" si="0"/>
        <v>7.5</v>
      </c>
      <c r="G7" s="39">
        <v>23000</v>
      </c>
      <c r="H7" s="51">
        <f t="shared" si="1"/>
        <v>11.5</v>
      </c>
    </row>
    <row r="8" ht="15.75" spans="1:8">
      <c r="A8" s="38" t="s">
        <v>384</v>
      </c>
      <c r="B8" s="39">
        <v>2000</v>
      </c>
      <c r="C8" s="40" t="s">
        <v>428</v>
      </c>
      <c r="D8" s="37">
        <v>5</v>
      </c>
      <c r="E8" s="39">
        <v>14000</v>
      </c>
      <c r="F8" s="50">
        <f t="shared" si="0"/>
        <v>7</v>
      </c>
      <c r="G8" s="39">
        <v>24000</v>
      </c>
      <c r="H8" s="51">
        <f t="shared" si="1"/>
        <v>12</v>
      </c>
    </row>
    <row r="9" ht="15.75" spans="1:8">
      <c r="A9" s="38"/>
      <c r="B9" s="39"/>
      <c r="C9" s="40"/>
      <c r="D9" s="37">
        <v>6</v>
      </c>
      <c r="E9" s="39">
        <v>13000</v>
      </c>
      <c r="F9" s="50">
        <f t="shared" si="0"/>
        <v>6.5</v>
      </c>
      <c r="G9" s="39">
        <v>25000</v>
      </c>
      <c r="H9" s="51">
        <f t="shared" si="1"/>
        <v>12.5</v>
      </c>
    </row>
    <row r="10" ht="15.75" spans="1:8">
      <c r="A10" s="38" t="s">
        <v>429</v>
      </c>
      <c r="B10" s="39">
        <v>60</v>
      </c>
      <c r="C10" s="40" t="s">
        <v>430</v>
      </c>
      <c r="D10" s="37"/>
      <c r="E10" s="39"/>
      <c r="F10" s="50"/>
      <c r="G10" s="39"/>
      <c r="H10" s="51"/>
    </row>
    <row r="11" ht="15.75" spans="1:8">
      <c r="A11" s="38"/>
      <c r="B11" s="39"/>
      <c r="C11" s="40"/>
      <c r="D11" s="37"/>
      <c r="E11" s="39"/>
      <c r="F11" s="50"/>
      <c r="G11" s="39"/>
      <c r="H11" s="51"/>
    </row>
    <row r="12" ht="15.75" spans="1:8">
      <c r="A12" s="38"/>
      <c r="B12" s="39"/>
      <c r="C12" s="40"/>
      <c r="D12" s="37"/>
      <c r="E12" s="52"/>
      <c r="F12" s="50"/>
      <c r="G12" s="52"/>
      <c r="H12" s="51"/>
    </row>
    <row r="13" ht="15.75" spans="1:8">
      <c r="A13" s="41" t="s">
        <v>397</v>
      </c>
      <c r="B13" s="39">
        <v>632.8</v>
      </c>
      <c r="C13" s="40" t="s">
        <v>257</v>
      </c>
      <c r="D13" s="37"/>
      <c r="E13" s="39"/>
      <c r="F13" s="50"/>
      <c r="G13" s="39"/>
      <c r="H13" s="51"/>
    </row>
    <row r="14" ht="19.5" spans="1:8">
      <c r="A14" s="38"/>
      <c r="B14" s="39"/>
      <c r="C14" s="40"/>
      <c r="D14" s="42"/>
      <c r="E14" s="50" t="s">
        <v>431</v>
      </c>
      <c r="F14" s="50">
        <f>INTERCEPT(F4:F9,$D4:$D9)</f>
        <v>9.5</v>
      </c>
      <c r="G14" s="50" t="s">
        <v>432</v>
      </c>
      <c r="H14" s="51">
        <f>INTERCEPT(H4:H9,$D4:$D9)</f>
        <v>9.5</v>
      </c>
    </row>
    <row r="15" ht="19.5" spans="1:8">
      <c r="A15" s="38"/>
      <c r="B15" s="39"/>
      <c r="C15" s="40"/>
      <c r="D15" s="42"/>
      <c r="E15" s="50" t="s">
        <v>433</v>
      </c>
      <c r="F15" s="50">
        <f>SLOPE(F4:F13,$D4:$D13)</f>
        <v>-0.5</v>
      </c>
      <c r="G15" s="50" t="s">
        <v>434</v>
      </c>
      <c r="H15" s="51">
        <f>SLOPE(H4:H13,$D4:$D13)</f>
        <v>0.5</v>
      </c>
    </row>
    <row r="16" ht="16.5" spans="1:8">
      <c r="A16" s="38"/>
      <c r="B16" s="39"/>
      <c r="C16" s="40"/>
      <c r="D16" s="43"/>
      <c r="E16" s="53" t="s">
        <v>435</v>
      </c>
      <c r="F16" s="53">
        <f>0.5*(ABS(F15)+ABS(H15))</f>
        <v>0.5</v>
      </c>
      <c r="G16" s="54" t="s">
        <v>436</v>
      </c>
      <c r="H16" s="55">
        <f>B13*B10*0.001/F16</f>
        <v>75.936</v>
      </c>
    </row>
    <row r="17" ht="15.75" spans="1:8">
      <c r="A17" s="44"/>
      <c r="B17" s="44"/>
      <c r="C17" s="45"/>
      <c r="D17" s="46"/>
      <c r="E17" s="44"/>
      <c r="F17" s="44"/>
      <c r="G17" s="44"/>
      <c r="H17" s="44"/>
    </row>
    <row r="18" ht="15.75" spans="1:8">
      <c r="A18" s="44"/>
      <c r="B18" s="44"/>
      <c r="C18" s="45"/>
      <c r="D18" s="46"/>
      <c r="E18" s="44"/>
      <c r="F18" s="44"/>
      <c r="G18" s="44"/>
      <c r="H18" s="44"/>
    </row>
    <row r="19" ht="15.75" spans="1:8">
      <c r="A19" s="44"/>
      <c r="B19" s="44"/>
      <c r="C19" s="45"/>
      <c r="D19" s="46"/>
      <c r="E19" s="44"/>
      <c r="F19" s="44"/>
      <c r="G19" s="44"/>
      <c r="H19" s="44"/>
    </row>
  </sheetData>
  <sheetProtection formatCells="0" formatColumns="0" formatRows="0" insertRows="0" insertColumns="0" insertHyperlinks="0" deleteColumns="0" deleteRows="0" sort="0" autoFilter="0" pivotTables="0"/>
  <protectedRanges>
    <protectedRange sqref="D1" name="区域2"/>
    <protectedRange sqref="A1" name="区域1"/>
  </protectedRanges>
  <mergeCells count="4">
    <mergeCell ref="A1:H1"/>
    <mergeCell ref="A2:H2"/>
    <mergeCell ref="A3:C3"/>
    <mergeCell ref="B4:C4"/>
  </mergeCells>
  <pageMargins left="0.7" right="0.7" top="0.75" bottom="0.75" header="0.3" footer="0.3"/>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workbookViewId="0">
      <selection activeCell="B4" sqref="B4"/>
    </sheetView>
  </sheetViews>
  <sheetFormatPr defaultColWidth="10" defaultRowHeight="14.25"/>
  <cols>
    <col min="1" max="4" width="9"/>
    <col min="5" max="5" width="9" customWidth="1"/>
    <col min="6" max="6" width="9"/>
    <col min="7" max="7" width="13.125" customWidth="1"/>
    <col min="8" max="16384" width="9"/>
  </cols>
  <sheetData>
    <row r="1" ht="25.5" spans="1:9">
      <c r="A1" s="1" t="s">
        <v>437</v>
      </c>
      <c r="B1" s="2"/>
      <c r="C1" s="2"/>
      <c r="D1" s="2"/>
      <c r="E1" s="2"/>
      <c r="F1" s="2"/>
      <c r="G1" s="2"/>
      <c r="H1" s="2"/>
      <c r="I1" s="28"/>
    </row>
    <row r="2" ht="15.75" spans="1:9">
      <c r="A2" s="3"/>
      <c r="B2" s="4"/>
      <c r="C2" s="5"/>
      <c r="D2" s="6"/>
      <c r="E2" s="16"/>
      <c r="F2" s="17"/>
      <c r="G2" s="18"/>
      <c r="H2" s="19"/>
      <c r="I2" s="29"/>
    </row>
    <row r="3" ht="15.75" spans="1:9">
      <c r="A3" s="7" t="s">
        <v>8</v>
      </c>
      <c r="B3" s="8" t="s">
        <v>9</v>
      </c>
      <c r="C3" s="8" t="s">
        <v>10</v>
      </c>
      <c r="D3" s="9" t="s">
        <v>8</v>
      </c>
      <c r="E3" s="20" t="s">
        <v>9</v>
      </c>
      <c r="F3" s="9" t="s">
        <v>10</v>
      </c>
      <c r="G3" s="21" t="s">
        <v>8</v>
      </c>
      <c r="H3" s="22" t="s">
        <v>11</v>
      </c>
      <c r="I3" s="21" t="s">
        <v>10</v>
      </c>
    </row>
    <row r="4" ht="15.75" spans="1:9">
      <c r="A4" s="3" t="s">
        <v>151</v>
      </c>
      <c r="B4" s="10">
        <v>25</v>
      </c>
      <c r="C4" s="5" t="s">
        <v>152</v>
      </c>
      <c r="D4" s="6"/>
      <c r="E4" s="16"/>
      <c r="F4" s="17"/>
      <c r="G4" s="18"/>
      <c r="H4" s="19"/>
      <c r="I4" s="29"/>
    </row>
    <row r="5" ht="15.75" spans="1:9">
      <c r="A5" s="3"/>
      <c r="B5" s="4"/>
      <c r="C5" s="5"/>
      <c r="D5" s="6"/>
      <c r="E5" s="16"/>
      <c r="F5" s="17"/>
      <c r="G5" s="18"/>
      <c r="H5" s="19"/>
      <c r="I5" s="29"/>
    </row>
    <row r="6" ht="15.75" spans="1:9">
      <c r="A6" s="3"/>
      <c r="B6" s="4"/>
      <c r="C6" s="5"/>
      <c r="D6" s="6"/>
      <c r="E6" s="16"/>
      <c r="F6" s="17"/>
      <c r="G6" s="18" t="s">
        <v>158</v>
      </c>
      <c r="H6" s="19">
        <f>331.6*SQRT(1+B4/273.15)</f>
        <v>346.442629545699</v>
      </c>
      <c r="I6" s="29" t="s">
        <v>159</v>
      </c>
    </row>
    <row r="7" ht="19.5" spans="1:9">
      <c r="A7" s="3"/>
      <c r="B7" s="4"/>
      <c r="C7" s="5"/>
      <c r="D7" s="6"/>
      <c r="E7" s="16"/>
      <c r="F7" s="17"/>
      <c r="G7" s="23" t="s">
        <v>160</v>
      </c>
      <c r="H7" s="19">
        <f>H6*0.1/(2*(B4+273.15))</f>
        <v>0.0580987136585107</v>
      </c>
      <c r="I7" s="29" t="s">
        <v>159</v>
      </c>
    </row>
    <row r="8" ht="15.75" spans="1:9">
      <c r="A8" s="11" t="s">
        <v>438</v>
      </c>
      <c r="B8" s="12"/>
      <c r="C8" s="12"/>
      <c r="D8" s="12"/>
      <c r="E8" s="12"/>
      <c r="F8" s="12"/>
      <c r="G8" s="12"/>
      <c r="H8" s="12"/>
      <c r="I8" s="30"/>
    </row>
    <row r="9" ht="19.5" spans="1:9">
      <c r="A9" s="13" t="s">
        <v>439</v>
      </c>
      <c r="B9" s="14">
        <v>65</v>
      </c>
      <c r="C9" s="5" t="s">
        <v>20</v>
      </c>
      <c r="D9" s="15" t="s">
        <v>440</v>
      </c>
      <c r="E9" s="24">
        <v>0.00077244267</v>
      </c>
      <c r="F9" s="17" t="s">
        <v>74</v>
      </c>
      <c r="G9" s="18" t="s">
        <v>441</v>
      </c>
      <c r="H9" s="19">
        <f>4*B9*0.001/E9</f>
        <v>336.594559179389</v>
      </c>
      <c r="I9" s="29" t="s">
        <v>159</v>
      </c>
    </row>
    <row r="10" ht="19.5" spans="1:9">
      <c r="A10" s="13" t="s">
        <v>442</v>
      </c>
      <c r="B10" s="14">
        <v>65</v>
      </c>
      <c r="C10" s="5" t="s">
        <v>20</v>
      </c>
      <c r="D10" s="15" t="s">
        <v>443</v>
      </c>
      <c r="E10" s="24">
        <v>0.00077244267</v>
      </c>
      <c r="F10" s="17" t="s">
        <v>74</v>
      </c>
      <c r="G10" s="18" t="s">
        <v>444</v>
      </c>
      <c r="H10" s="19">
        <f t="shared" ref="H10:H13" si="0">4*B10*0.001/E10</f>
        <v>336.594559179389</v>
      </c>
      <c r="I10" s="29" t="s">
        <v>159</v>
      </c>
    </row>
    <row r="11" ht="19.5" spans="1:9">
      <c r="A11" s="13" t="s">
        <v>445</v>
      </c>
      <c r="B11" s="14">
        <v>65</v>
      </c>
      <c r="C11" s="5" t="s">
        <v>20</v>
      </c>
      <c r="D11" s="15" t="s">
        <v>446</v>
      </c>
      <c r="E11" s="24">
        <v>0.00077244267</v>
      </c>
      <c r="F11" s="17" t="s">
        <v>74</v>
      </c>
      <c r="G11" s="18" t="s">
        <v>447</v>
      </c>
      <c r="H11" s="19">
        <f t="shared" si="0"/>
        <v>336.594559179389</v>
      </c>
      <c r="I11" s="29" t="s">
        <v>159</v>
      </c>
    </row>
    <row r="12" ht="19.5" spans="1:9">
      <c r="A12" s="13" t="s">
        <v>448</v>
      </c>
      <c r="B12" s="14">
        <v>65</v>
      </c>
      <c r="C12" s="5" t="s">
        <v>20</v>
      </c>
      <c r="D12" s="15" t="s">
        <v>449</v>
      </c>
      <c r="E12" s="24">
        <v>0.00077244267</v>
      </c>
      <c r="F12" s="17" t="s">
        <v>74</v>
      </c>
      <c r="G12" s="18" t="s">
        <v>450</v>
      </c>
      <c r="H12" s="19">
        <f t="shared" si="0"/>
        <v>336.594559179389</v>
      </c>
      <c r="I12" s="29" t="s">
        <v>159</v>
      </c>
    </row>
    <row r="13" ht="19.5" spans="1:9">
      <c r="A13" s="13" t="s">
        <v>451</v>
      </c>
      <c r="B13" s="14">
        <v>65</v>
      </c>
      <c r="C13" s="5" t="s">
        <v>20</v>
      </c>
      <c r="D13" s="15" t="s">
        <v>452</v>
      </c>
      <c r="E13" s="24">
        <v>0.00077244267</v>
      </c>
      <c r="F13" s="17" t="s">
        <v>74</v>
      </c>
      <c r="G13" s="18" t="s">
        <v>453</v>
      </c>
      <c r="H13" s="19">
        <f t="shared" si="0"/>
        <v>336.594559179389</v>
      </c>
      <c r="I13" s="29" t="s">
        <v>159</v>
      </c>
    </row>
    <row r="14" ht="15.75" spans="1:9">
      <c r="A14" s="13"/>
      <c r="B14" s="4"/>
      <c r="C14" s="5"/>
      <c r="D14" s="15"/>
      <c r="E14" s="16"/>
      <c r="F14" s="17"/>
      <c r="G14" s="23"/>
      <c r="H14" s="19"/>
      <c r="I14" s="29"/>
    </row>
    <row r="15" ht="15.75" spans="1:9">
      <c r="A15" s="3"/>
      <c r="B15" s="4"/>
      <c r="C15" s="5"/>
      <c r="D15" s="6"/>
      <c r="E15" s="16"/>
      <c r="F15" s="17"/>
      <c r="G15" s="25" t="s">
        <v>454</v>
      </c>
      <c r="H15" s="19">
        <f>AVERAGE(H9:H13)</f>
        <v>336.594559179389</v>
      </c>
      <c r="I15" s="29" t="s">
        <v>159</v>
      </c>
    </row>
    <row r="16" ht="15.75" spans="1:9">
      <c r="A16" s="3"/>
      <c r="B16" s="4"/>
      <c r="C16" s="5"/>
      <c r="D16" s="6"/>
      <c r="E16" s="16"/>
      <c r="F16" s="17"/>
      <c r="G16" s="26" t="s">
        <v>204</v>
      </c>
      <c r="H16" s="27">
        <f>(H15-H6)/H6</f>
        <v>-0.0284262660724649</v>
      </c>
      <c r="I16" s="29"/>
    </row>
  </sheetData>
  <sheetProtection formatCells="0" formatColumns="0" formatRows="0" insertRows="0" insertColumns="0" insertHyperlinks="0" deleteColumns="0" deleteRows="0" sort="0" autoFilter="0" pivotTables="0"/>
  <protectedRanges>
    <protectedRange sqref="E1 E8:E16" name="区域2"/>
    <protectedRange sqref="B1 B8:B16" name="区域1"/>
    <protectedRange sqref="E2:E3 E5:E7" name="区域2_1"/>
    <protectedRange sqref="E4 B2:B6 H4" name="区域1_1"/>
  </protectedRanges>
  <mergeCells count="2">
    <mergeCell ref="A1:I1"/>
    <mergeCell ref="A8:I8"/>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0"/>
  <sheetViews>
    <sheetView workbookViewId="0">
      <selection activeCell="B5" sqref="B5"/>
    </sheetView>
  </sheetViews>
  <sheetFormatPr defaultColWidth="10" defaultRowHeight="14.25"/>
  <cols>
    <col min="1" max="6" width="9"/>
    <col min="7" max="7" width="13.875" customWidth="1"/>
    <col min="8" max="16384" width="9"/>
  </cols>
  <sheetData>
    <row r="1" ht="25.5" spans="1:9">
      <c r="A1" s="1" t="s">
        <v>7</v>
      </c>
      <c r="B1" s="2"/>
      <c r="C1" s="2"/>
      <c r="D1" s="2"/>
      <c r="E1" s="2"/>
      <c r="F1" s="2"/>
      <c r="G1" s="2"/>
      <c r="H1" s="2"/>
      <c r="I1" s="28"/>
    </row>
    <row r="2" ht="15.75" spans="1:9">
      <c r="A2" s="3"/>
      <c r="B2" s="4"/>
      <c r="C2" s="5"/>
      <c r="D2" s="6"/>
      <c r="E2" s="16"/>
      <c r="F2" s="17"/>
      <c r="G2" s="18"/>
      <c r="H2" s="19"/>
      <c r="I2" s="29"/>
    </row>
    <row r="3" ht="15.75" spans="1:9">
      <c r="A3" s="7" t="s">
        <v>8</v>
      </c>
      <c r="B3" s="8" t="s">
        <v>9</v>
      </c>
      <c r="C3" s="8" t="s">
        <v>10</v>
      </c>
      <c r="D3" s="9" t="s">
        <v>8</v>
      </c>
      <c r="E3" s="20" t="s">
        <v>9</v>
      </c>
      <c r="F3" s="9" t="s">
        <v>10</v>
      </c>
      <c r="G3" s="21" t="s">
        <v>8</v>
      </c>
      <c r="H3" s="22" t="s">
        <v>11</v>
      </c>
      <c r="I3" s="21" t="s">
        <v>10</v>
      </c>
    </row>
    <row r="4" ht="15.75" spans="1:9">
      <c r="A4" s="281" t="s">
        <v>12</v>
      </c>
      <c r="B4" s="273"/>
      <c r="C4" s="273"/>
      <c r="D4" s="273"/>
      <c r="E4" s="273"/>
      <c r="F4" s="273"/>
      <c r="G4" s="273"/>
      <c r="H4" s="273"/>
      <c r="I4" s="286"/>
    </row>
    <row r="5" ht="15.75" spans="1:9">
      <c r="A5" s="282" t="s">
        <v>13</v>
      </c>
      <c r="B5" s="4"/>
      <c r="C5" s="5" t="s">
        <v>14</v>
      </c>
      <c r="D5" s="6"/>
      <c r="E5" s="16"/>
      <c r="F5" s="17"/>
      <c r="G5" s="18"/>
      <c r="H5" s="19"/>
      <c r="I5" s="29"/>
    </row>
    <row r="6" ht="19.5" spans="1:9">
      <c r="A6" s="282"/>
      <c r="B6" s="4"/>
      <c r="C6" s="5"/>
      <c r="D6" s="6"/>
      <c r="E6" s="16"/>
      <c r="F6" s="17"/>
      <c r="G6" s="25" t="s">
        <v>15</v>
      </c>
      <c r="H6" s="19">
        <f>H7/SQRT(3)</f>
        <v>0.0577350269189626</v>
      </c>
      <c r="I6" s="29" t="s">
        <v>14</v>
      </c>
    </row>
    <row r="7" ht="19.5" spans="1:9">
      <c r="A7" s="283" t="s">
        <v>16</v>
      </c>
      <c r="B7" s="4">
        <v>0.1</v>
      </c>
      <c r="C7" s="5" t="s">
        <v>14</v>
      </c>
      <c r="D7" s="6"/>
      <c r="E7" s="16"/>
      <c r="F7" s="17"/>
      <c r="G7" s="25" t="s">
        <v>17</v>
      </c>
      <c r="H7" s="19">
        <f>B7</f>
        <v>0.1</v>
      </c>
      <c r="I7" s="29" t="s">
        <v>14</v>
      </c>
    </row>
    <row r="8" ht="15.75" spans="1:9">
      <c r="A8" s="281" t="s">
        <v>18</v>
      </c>
      <c r="B8" s="273"/>
      <c r="C8" s="273"/>
      <c r="D8" s="273"/>
      <c r="E8" s="273"/>
      <c r="F8" s="273"/>
      <c r="G8" s="273"/>
      <c r="H8" s="273"/>
      <c r="I8" s="286"/>
    </row>
    <row r="9" ht="19.5" spans="1:9">
      <c r="A9" s="164" t="s">
        <v>19</v>
      </c>
      <c r="B9" s="4"/>
      <c r="C9" s="5" t="s">
        <v>20</v>
      </c>
      <c r="D9" s="284" t="s">
        <v>21</v>
      </c>
      <c r="E9" s="16"/>
      <c r="F9" s="17" t="s">
        <v>20</v>
      </c>
      <c r="G9" s="196" t="s">
        <v>22</v>
      </c>
      <c r="H9" s="19">
        <f>E9-B9</f>
        <v>0</v>
      </c>
      <c r="I9" s="29" t="s">
        <v>20</v>
      </c>
    </row>
    <row r="10" ht="19.5" spans="1:9">
      <c r="A10" s="164" t="s">
        <v>19</v>
      </c>
      <c r="B10" s="4"/>
      <c r="C10" s="5" t="s">
        <v>20</v>
      </c>
      <c r="D10" s="284" t="s">
        <v>23</v>
      </c>
      <c r="E10" s="16"/>
      <c r="F10" s="17" t="s">
        <v>20</v>
      </c>
      <c r="G10" s="196" t="s">
        <v>24</v>
      </c>
      <c r="H10" s="19">
        <f>E10-B10</f>
        <v>0</v>
      </c>
      <c r="I10" s="29" t="s">
        <v>20</v>
      </c>
    </row>
    <row r="11" ht="19.5" spans="1:9">
      <c r="A11" s="164" t="s">
        <v>19</v>
      </c>
      <c r="B11" s="4"/>
      <c r="C11" s="5" t="s">
        <v>20</v>
      </c>
      <c r="D11" s="284" t="s">
        <v>25</v>
      </c>
      <c r="E11" s="16"/>
      <c r="F11" s="17" t="s">
        <v>20</v>
      </c>
      <c r="G11" s="196" t="s">
        <v>26</v>
      </c>
      <c r="H11" s="19">
        <f>E11-B11</f>
        <v>0</v>
      </c>
      <c r="I11" s="29" t="s">
        <v>20</v>
      </c>
    </row>
    <row r="12" ht="19.5" spans="1:9">
      <c r="A12" s="164" t="s">
        <v>19</v>
      </c>
      <c r="B12" s="4"/>
      <c r="C12" s="5" t="s">
        <v>20</v>
      </c>
      <c r="D12" s="284" t="s">
        <v>27</v>
      </c>
      <c r="E12" s="16"/>
      <c r="F12" s="17" t="s">
        <v>20</v>
      </c>
      <c r="G12" s="196" t="s">
        <v>28</v>
      </c>
      <c r="H12" s="19">
        <f>E12-B12</f>
        <v>0</v>
      </c>
      <c r="I12" s="29" t="s">
        <v>20</v>
      </c>
    </row>
    <row r="13" ht="19.5" spans="1:9">
      <c r="A13" s="164" t="s">
        <v>19</v>
      </c>
      <c r="B13" s="4"/>
      <c r="C13" s="5" t="s">
        <v>20</v>
      </c>
      <c r="D13" s="284" t="s">
        <v>29</v>
      </c>
      <c r="E13" s="16"/>
      <c r="F13" s="17" t="s">
        <v>20</v>
      </c>
      <c r="G13" s="196" t="s">
        <v>30</v>
      </c>
      <c r="H13" s="19">
        <f>E13-B13</f>
        <v>0</v>
      </c>
      <c r="I13" s="29" t="s">
        <v>20</v>
      </c>
    </row>
    <row r="14" ht="15.75" spans="1:9">
      <c r="A14" s="3"/>
      <c r="B14" s="4"/>
      <c r="C14" s="5"/>
      <c r="D14" s="6"/>
      <c r="E14" s="16"/>
      <c r="F14" s="17"/>
      <c r="G14" s="285" t="s">
        <v>31</v>
      </c>
      <c r="H14" s="19">
        <f>AVERAGE(H9:H13)</f>
        <v>0</v>
      </c>
      <c r="I14" s="29" t="s">
        <v>20</v>
      </c>
    </row>
    <row r="15" ht="15.75" spans="1:9">
      <c r="A15" s="3"/>
      <c r="B15" s="4"/>
      <c r="C15" s="5"/>
      <c r="D15" s="6"/>
      <c r="E15" s="16"/>
      <c r="F15" s="17"/>
      <c r="G15" s="196" t="s">
        <v>32</v>
      </c>
      <c r="H15" s="19">
        <f>STDEV(H9:H13)/SQRT(5)</f>
        <v>0</v>
      </c>
      <c r="I15" s="29" t="s">
        <v>20</v>
      </c>
    </row>
    <row r="16" ht="15.75" spans="1:9">
      <c r="A16" s="3"/>
      <c r="B16" s="4"/>
      <c r="C16" s="5"/>
      <c r="D16" s="6"/>
      <c r="E16" s="16"/>
      <c r="F16" s="17"/>
      <c r="G16" s="196" t="s">
        <v>33</v>
      </c>
      <c r="H16" s="19">
        <f>STDEV(H9:H13)*TINV(0.05,4)/SQRT(5)</f>
        <v>0</v>
      </c>
      <c r="I16" s="29" t="s">
        <v>20</v>
      </c>
    </row>
    <row r="17" ht="15.75" spans="1:9">
      <c r="A17" s="3"/>
      <c r="B17" s="4"/>
      <c r="C17" s="5"/>
      <c r="D17" s="6"/>
      <c r="E17" s="16"/>
      <c r="F17" s="17"/>
      <c r="G17" s="23" t="s">
        <v>34</v>
      </c>
      <c r="H17" s="19">
        <f>H18/SQRT(3)</f>
        <v>0.0032659863237109</v>
      </c>
      <c r="I17" s="29" t="s">
        <v>20</v>
      </c>
    </row>
    <row r="18" ht="15.75" spans="1:9">
      <c r="A18" s="3" t="s">
        <v>16</v>
      </c>
      <c r="B18" s="4">
        <v>0.004</v>
      </c>
      <c r="C18" s="5" t="s">
        <v>20</v>
      </c>
      <c r="D18" s="6"/>
      <c r="E18" s="16"/>
      <c r="F18" s="17"/>
      <c r="G18" s="196" t="s">
        <v>35</v>
      </c>
      <c r="H18" s="19">
        <f>B18*SQRT(2)</f>
        <v>0.00565685424949238</v>
      </c>
      <c r="I18" s="29" t="s">
        <v>20</v>
      </c>
    </row>
    <row r="19" ht="19.5" spans="1:9">
      <c r="A19" s="3"/>
      <c r="B19" s="4"/>
      <c r="C19" s="5"/>
      <c r="D19" s="6"/>
      <c r="E19" s="16"/>
      <c r="F19" s="17"/>
      <c r="G19" s="25" t="s">
        <v>36</v>
      </c>
      <c r="H19" s="19">
        <f>SQRT((H15*H15+H17*H17))</f>
        <v>0.0032659863237109</v>
      </c>
      <c r="I19" s="29" t="s">
        <v>20</v>
      </c>
    </row>
    <row r="20" ht="19.5" spans="1:9">
      <c r="A20" s="3"/>
      <c r="B20" s="4"/>
      <c r="C20" s="5"/>
      <c r="D20" s="6"/>
      <c r="E20" s="16"/>
      <c r="F20" s="17"/>
      <c r="G20" s="25" t="s">
        <v>37</v>
      </c>
      <c r="H20" s="19">
        <f>SQRT((H16*H16+H18*H18))</f>
        <v>0.00565685424949238</v>
      </c>
      <c r="I20" s="29" t="s">
        <v>20</v>
      </c>
    </row>
    <row r="21" ht="15.75" spans="1:9">
      <c r="A21" s="3"/>
      <c r="B21" s="4"/>
      <c r="C21" s="5"/>
      <c r="D21" s="6"/>
      <c r="E21" s="16"/>
      <c r="F21" s="17"/>
      <c r="G21" s="196"/>
      <c r="H21" s="19"/>
      <c r="I21" s="29"/>
    </row>
    <row r="22" ht="15.75" spans="1:9">
      <c r="A22" s="281" t="s">
        <v>38</v>
      </c>
      <c r="B22" s="273"/>
      <c r="C22" s="273"/>
      <c r="D22" s="273"/>
      <c r="E22" s="273"/>
      <c r="F22" s="273"/>
      <c r="G22" s="273"/>
      <c r="H22" s="273"/>
      <c r="I22" s="286"/>
    </row>
    <row r="23" ht="19.5" spans="1:9">
      <c r="A23" s="164" t="s">
        <v>39</v>
      </c>
      <c r="B23" s="4"/>
      <c r="C23" s="5" t="s">
        <v>20</v>
      </c>
      <c r="D23" s="284" t="s">
        <v>40</v>
      </c>
      <c r="E23" s="16"/>
      <c r="F23" s="17" t="s">
        <v>20</v>
      </c>
      <c r="G23" s="196" t="s">
        <v>41</v>
      </c>
      <c r="H23" s="19">
        <f>E23-B23</f>
        <v>0</v>
      </c>
      <c r="I23" s="29" t="s">
        <v>20</v>
      </c>
    </row>
    <row r="24" ht="19.5" spans="1:9">
      <c r="A24" s="164" t="s">
        <v>39</v>
      </c>
      <c r="B24" s="4"/>
      <c r="C24" s="5" t="s">
        <v>20</v>
      </c>
      <c r="D24" s="284" t="s">
        <v>42</v>
      </c>
      <c r="E24" s="16"/>
      <c r="F24" s="17" t="s">
        <v>20</v>
      </c>
      <c r="G24" s="196" t="s">
        <v>43</v>
      </c>
      <c r="H24" s="19">
        <f>E24-B24</f>
        <v>0</v>
      </c>
      <c r="I24" s="29" t="s">
        <v>20</v>
      </c>
    </row>
    <row r="25" ht="19.5" spans="1:9">
      <c r="A25" s="164" t="s">
        <v>39</v>
      </c>
      <c r="B25" s="4"/>
      <c r="C25" s="5" t="s">
        <v>20</v>
      </c>
      <c r="D25" s="284" t="s">
        <v>44</v>
      </c>
      <c r="E25" s="16"/>
      <c r="F25" s="17" t="s">
        <v>20</v>
      </c>
      <c r="G25" s="196" t="s">
        <v>45</v>
      </c>
      <c r="H25" s="19">
        <f>E25-B25</f>
        <v>0</v>
      </c>
      <c r="I25" s="29" t="s">
        <v>20</v>
      </c>
    </row>
    <row r="26" ht="19.5" spans="1:9">
      <c r="A26" s="164" t="s">
        <v>39</v>
      </c>
      <c r="B26" s="4"/>
      <c r="C26" s="5" t="s">
        <v>20</v>
      </c>
      <c r="D26" s="284" t="s">
        <v>46</v>
      </c>
      <c r="E26" s="16"/>
      <c r="F26" s="17" t="s">
        <v>20</v>
      </c>
      <c r="G26" s="196" t="s">
        <v>47</v>
      </c>
      <c r="H26" s="19">
        <f>E26-B26</f>
        <v>0</v>
      </c>
      <c r="I26" s="29" t="s">
        <v>20</v>
      </c>
    </row>
    <row r="27" ht="19.5" spans="1:9">
      <c r="A27" s="164" t="s">
        <v>39</v>
      </c>
      <c r="B27" s="4"/>
      <c r="C27" s="5" t="s">
        <v>20</v>
      </c>
      <c r="D27" s="284" t="s">
        <v>48</v>
      </c>
      <c r="E27" s="16"/>
      <c r="F27" s="17" t="s">
        <v>20</v>
      </c>
      <c r="G27" s="196" t="s">
        <v>49</v>
      </c>
      <c r="H27" s="19">
        <f>E27-B27</f>
        <v>0</v>
      </c>
      <c r="I27" s="29" t="s">
        <v>20</v>
      </c>
    </row>
    <row r="28" ht="15.75" spans="1:9">
      <c r="A28" s="3"/>
      <c r="B28" s="4"/>
      <c r="C28" s="5"/>
      <c r="D28" s="6"/>
      <c r="E28" s="16"/>
      <c r="F28" s="17"/>
      <c r="G28" s="285" t="s">
        <v>50</v>
      </c>
      <c r="H28" s="19">
        <f>AVERAGE(H23:H27)</f>
        <v>0</v>
      </c>
      <c r="I28" s="29" t="s">
        <v>20</v>
      </c>
    </row>
    <row r="29" ht="15.75" spans="1:9">
      <c r="A29" s="3"/>
      <c r="B29" s="4"/>
      <c r="C29" s="5"/>
      <c r="D29" s="6"/>
      <c r="E29" s="16"/>
      <c r="F29" s="17"/>
      <c r="G29" s="196" t="s">
        <v>51</v>
      </c>
      <c r="H29" s="19">
        <f>STDEV(H23:H27)/SQRT(5)</f>
        <v>0</v>
      </c>
      <c r="I29" s="29" t="s">
        <v>20</v>
      </c>
    </row>
    <row r="30" ht="15.75" spans="1:9">
      <c r="A30" s="3"/>
      <c r="B30" s="4"/>
      <c r="C30" s="5"/>
      <c r="D30" s="6"/>
      <c r="E30" s="16"/>
      <c r="F30" s="17"/>
      <c r="G30" s="196" t="s">
        <v>52</v>
      </c>
      <c r="H30" s="19">
        <f>STDEV(H23:H27)*TINV(0.05,4)/SQRT(5)</f>
        <v>0</v>
      </c>
      <c r="I30" s="29" t="s">
        <v>20</v>
      </c>
    </row>
    <row r="31" ht="15.75" spans="1:9">
      <c r="A31" s="3"/>
      <c r="B31" s="4"/>
      <c r="C31" s="5"/>
      <c r="D31" s="6"/>
      <c r="E31" s="16"/>
      <c r="F31" s="17"/>
      <c r="G31" s="23" t="s">
        <v>53</v>
      </c>
      <c r="H31" s="19">
        <f>H32/SQRT(3)</f>
        <v>0.0163299316185545</v>
      </c>
      <c r="I31" s="29" t="s">
        <v>20</v>
      </c>
    </row>
    <row r="32" ht="15.75" spans="1:9">
      <c r="A32" s="3" t="s">
        <v>16</v>
      </c>
      <c r="B32" s="4">
        <v>0.02</v>
      </c>
      <c r="C32" s="5" t="s">
        <v>20</v>
      </c>
      <c r="D32" s="6"/>
      <c r="E32" s="16"/>
      <c r="F32" s="17"/>
      <c r="G32" s="196" t="s">
        <v>54</v>
      </c>
      <c r="H32" s="19">
        <f>B32*SQRT(2)</f>
        <v>0.0282842712474619</v>
      </c>
      <c r="I32" s="29" t="s">
        <v>20</v>
      </c>
    </row>
    <row r="33" ht="19.5" spans="1:9">
      <c r="A33" s="3"/>
      <c r="B33" s="4"/>
      <c r="C33" s="5"/>
      <c r="D33" s="6"/>
      <c r="E33" s="16"/>
      <c r="F33" s="17"/>
      <c r="G33" s="25" t="s">
        <v>55</v>
      </c>
      <c r="H33" s="19">
        <f>SQRT((H29*H29+H31*H31))</f>
        <v>0.0163299316185545</v>
      </c>
      <c r="I33" s="29" t="s">
        <v>20</v>
      </c>
    </row>
    <row r="34" ht="19.5" spans="1:9">
      <c r="A34" s="3"/>
      <c r="B34" s="4"/>
      <c r="C34" s="5"/>
      <c r="D34" s="6"/>
      <c r="E34" s="16"/>
      <c r="F34" s="17"/>
      <c r="G34" s="25" t="s">
        <v>56</v>
      </c>
      <c r="H34" s="19">
        <f>SQRT((H30*H30+H32*H32))</f>
        <v>0.0282842712474619</v>
      </c>
      <c r="I34" s="29" t="s">
        <v>20</v>
      </c>
    </row>
    <row r="35" ht="15.75" spans="1:9">
      <c r="A35" s="177" t="s">
        <v>57</v>
      </c>
      <c r="B35" s="99"/>
      <c r="C35" s="99"/>
      <c r="D35" s="99"/>
      <c r="E35" s="99"/>
      <c r="F35" s="99"/>
      <c r="G35" s="99"/>
      <c r="H35" s="99"/>
      <c r="I35" s="178"/>
    </row>
    <row r="36" ht="18" spans="1:9">
      <c r="A36" s="3"/>
      <c r="B36" s="4"/>
      <c r="C36" s="5"/>
      <c r="D36" s="6"/>
      <c r="E36" s="16"/>
      <c r="F36" s="17"/>
      <c r="G36" s="126" t="s">
        <v>58</v>
      </c>
      <c r="H36" s="19" t="e">
        <f>4*1000*B5/(PI()*H14*H14*H28)</f>
        <v>#DIV/0!</v>
      </c>
      <c r="I36" s="29" t="s">
        <v>59</v>
      </c>
    </row>
    <row r="37" ht="19.5" spans="1:9">
      <c r="A37" s="3"/>
      <c r="B37" s="4"/>
      <c r="C37" s="5"/>
      <c r="D37" s="6"/>
      <c r="E37" s="16"/>
      <c r="F37" s="17"/>
      <c r="G37" s="25" t="s">
        <v>60</v>
      </c>
      <c r="H37" s="19" t="e">
        <f>H36*SQRT((4*H19*H19)/(H14*H14)+(H33*H33)/(H28*H28)+(H6*H6)/(B5*B5))</f>
        <v>#DIV/0!</v>
      </c>
      <c r="I37" s="29" t="s">
        <v>59</v>
      </c>
    </row>
    <row r="38" ht="19.5" spans="1:9">
      <c r="A38" s="3"/>
      <c r="B38" s="4"/>
      <c r="C38" s="5"/>
      <c r="D38" s="6"/>
      <c r="E38" s="16"/>
      <c r="F38" s="17"/>
      <c r="G38" s="25" t="s">
        <v>61</v>
      </c>
      <c r="H38" s="19" t="e">
        <f>H36*SQRT((4*H20*H20)/(H14*H14)+(H34*H34)/(H28*H28)+(H7*H7)/(B5*B5))</f>
        <v>#DIV/0!</v>
      </c>
      <c r="I38" s="29" t="s">
        <v>59</v>
      </c>
    </row>
    <row r="39" ht="15.75" spans="1:9">
      <c r="A39" s="3"/>
      <c r="B39" s="4"/>
      <c r="C39" s="5"/>
      <c r="D39" s="6"/>
      <c r="E39" s="16"/>
      <c r="F39" s="17"/>
      <c r="G39" s="18" t="s">
        <v>62</v>
      </c>
      <c r="H39" s="27" t="e">
        <f>(H37/H36)</f>
        <v>#DIV/0!</v>
      </c>
      <c r="I39" s="29"/>
    </row>
    <row r="40" ht="15.75" spans="1:9">
      <c r="A40" s="3"/>
      <c r="B40" s="4"/>
      <c r="C40" s="5"/>
      <c r="D40" s="6"/>
      <c r="E40" s="16"/>
      <c r="F40" s="17"/>
      <c r="G40" s="18" t="s">
        <v>63</v>
      </c>
      <c r="H40" s="27" t="e">
        <f>(H38/H36)</f>
        <v>#DIV/0!</v>
      </c>
      <c r="I40" s="29"/>
    </row>
  </sheetData>
  <sheetProtection formatCells="0" formatColumns="0" formatRows="0" insertRows="0" insertColumns="0" insertHyperlinks="0" deleteColumns="0" deleteRows="0" sort="0" autoFilter="0" pivotTables="0"/>
  <protectedRanges>
    <protectedRange sqref="E1:E40" name="区域2"/>
    <protectedRange sqref="B1:B40" name="区域1"/>
  </protectedRanges>
  <mergeCells count="5">
    <mergeCell ref="A1:I1"/>
    <mergeCell ref="A4:I4"/>
    <mergeCell ref="A8:I8"/>
    <mergeCell ref="A22:I22"/>
    <mergeCell ref="A35:I35"/>
  </mergeCell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
  <sheetViews>
    <sheetView workbookViewId="0">
      <selection activeCell="B5" sqref="B5"/>
    </sheetView>
  </sheetViews>
  <sheetFormatPr defaultColWidth="10" defaultRowHeight="14.25"/>
  <cols>
    <col min="1" max="6" width="9"/>
    <col min="7" max="7" width="12.1916666666667" customWidth="1"/>
    <col min="8" max="16384" width="9"/>
  </cols>
  <sheetData>
    <row r="1" ht="25.5" spans="1:9">
      <c r="A1" s="1" t="s">
        <v>64</v>
      </c>
      <c r="B1" s="2"/>
      <c r="C1" s="2"/>
      <c r="D1" s="2"/>
      <c r="E1" s="2"/>
      <c r="F1" s="2"/>
      <c r="G1" s="2"/>
      <c r="H1" s="2"/>
      <c r="I1" s="28"/>
    </row>
    <row r="2" ht="15.75" spans="1:9">
      <c r="A2" s="3"/>
      <c r="B2" s="4"/>
      <c r="C2" s="5"/>
      <c r="D2" s="6"/>
      <c r="E2" s="16"/>
      <c r="F2" s="17"/>
      <c r="G2" s="18"/>
      <c r="H2" s="19"/>
      <c r="I2" s="29"/>
    </row>
    <row r="3" ht="15.75" spans="1:9">
      <c r="A3" s="7" t="s">
        <v>8</v>
      </c>
      <c r="B3" s="8" t="s">
        <v>9</v>
      </c>
      <c r="C3" s="8" t="s">
        <v>10</v>
      </c>
      <c r="D3" s="9" t="s">
        <v>8</v>
      </c>
      <c r="E3" s="20" t="s">
        <v>9</v>
      </c>
      <c r="F3" s="9" t="s">
        <v>10</v>
      </c>
      <c r="G3" s="21" t="s">
        <v>8</v>
      </c>
      <c r="H3" s="22" t="s">
        <v>11</v>
      </c>
      <c r="I3" s="21" t="s">
        <v>10</v>
      </c>
    </row>
    <row r="4" ht="15.75" spans="1:9">
      <c r="A4" s="177" t="s">
        <v>12</v>
      </c>
      <c r="B4" s="99"/>
      <c r="C4" s="99"/>
      <c r="D4" s="99"/>
      <c r="E4" s="99"/>
      <c r="F4" s="99"/>
      <c r="G4" s="99"/>
      <c r="H4" s="99"/>
      <c r="I4" s="202"/>
    </row>
    <row r="5" ht="19.5" spans="1:9">
      <c r="A5" s="275" t="s">
        <v>65</v>
      </c>
      <c r="B5" s="100">
        <v>10.8</v>
      </c>
      <c r="C5" s="101" t="s">
        <v>14</v>
      </c>
      <c r="D5" s="16"/>
      <c r="E5" s="16"/>
      <c r="F5" s="119"/>
      <c r="G5" s="107"/>
      <c r="H5" s="120"/>
      <c r="I5" s="29"/>
    </row>
    <row r="6" ht="19.5" spans="1:9">
      <c r="A6" s="275" t="s">
        <v>66</v>
      </c>
      <c r="B6" s="100">
        <v>20.8</v>
      </c>
      <c r="C6" s="101" t="s">
        <v>14</v>
      </c>
      <c r="D6" s="16"/>
      <c r="E6" s="16"/>
      <c r="F6" s="119"/>
      <c r="G6" s="121" t="s">
        <v>67</v>
      </c>
      <c r="H6" s="120">
        <f>B6-B5</f>
        <v>10</v>
      </c>
      <c r="I6" s="29" t="s">
        <v>14</v>
      </c>
    </row>
    <row r="7" ht="19.5" spans="1:9">
      <c r="A7" s="275" t="s">
        <v>68</v>
      </c>
      <c r="B7" s="100">
        <v>18.8</v>
      </c>
      <c r="C7" s="101" t="s">
        <v>14</v>
      </c>
      <c r="D7" s="16"/>
      <c r="E7" s="16"/>
      <c r="F7" s="119"/>
      <c r="G7" s="121" t="s">
        <v>69</v>
      </c>
      <c r="H7" s="120">
        <f>B7-B5</f>
        <v>8</v>
      </c>
      <c r="I7" s="29" t="s">
        <v>14</v>
      </c>
    </row>
    <row r="8" ht="18" spans="1:9">
      <c r="A8" s="276" t="s">
        <v>16</v>
      </c>
      <c r="B8" s="4">
        <v>0.1</v>
      </c>
      <c r="C8" s="101" t="s">
        <v>14</v>
      </c>
      <c r="D8" s="16"/>
      <c r="E8" s="16"/>
      <c r="F8" s="119"/>
      <c r="G8" s="121" t="s">
        <v>70</v>
      </c>
      <c r="H8" s="120">
        <f>B8*SQRT(2)</f>
        <v>0.14142135623731</v>
      </c>
      <c r="I8" s="29" t="s">
        <v>14</v>
      </c>
    </row>
    <row r="9" ht="18" spans="1:9">
      <c r="A9" s="277"/>
      <c r="B9" s="100"/>
      <c r="C9" s="101"/>
      <c r="D9" s="16"/>
      <c r="E9" s="16"/>
      <c r="F9" s="119"/>
      <c r="G9" s="121" t="s">
        <v>71</v>
      </c>
      <c r="H9" s="120">
        <f>H8</f>
        <v>0.14142135623731</v>
      </c>
      <c r="I9" s="29" t="s">
        <v>14</v>
      </c>
    </row>
    <row r="10" ht="15.75" spans="1:9">
      <c r="A10" s="177" t="s">
        <v>72</v>
      </c>
      <c r="B10" s="99"/>
      <c r="C10" s="99"/>
      <c r="D10" s="99"/>
      <c r="E10" s="99"/>
      <c r="F10" s="99"/>
      <c r="G10" s="99"/>
      <c r="H10" s="99"/>
      <c r="I10" s="202"/>
    </row>
    <row r="11" ht="19.5" spans="1:9">
      <c r="A11" s="13" t="s">
        <v>73</v>
      </c>
      <c r="B11" s="100"/>
      <c r="C11" s="101" t="s">
        <v>74</v>
      </c>
      <c r="D11" s="15" t="s">
        <v>75</v>
      </c>
      <c r="E11" s="16"/>
      <c r="F11" s="119" t="s">
        <v>74</v>
      </c>
      <c r="G11" s="123" t="s">
        <v>76</v>
      </c>
      <c r="H11" s="120" t="e">
        <f>AVERAGE(B11:B15)</f>
        <v>#DIV/0!</v>
      </c>
      <c r="I11" s="29" t="s">
        <v>74</v>
      </c>
    </row>
    <row r="12" ht="19.5" spans="1:9">
      <c r="A12" s="13" t="s">
        <v>77</v>
      </c>
      <c r="B12" s="100"/>
      <c r="C12" s="101" t="s">
        <v>74</v>
      </c>
      <c r="D12" s="15" t="s">
        <v>78</v>
      </c>
      <c r="E12" s="16"/>
      <c r="F12" s="119" t="s">
        <v>74</v>
      </c>
      <c r="G12" s="123" t="s">
        <v>79</v>
      </c>
      <c r="H12" s="120" t="e">
        <f>AVERAGE(E11:E15)</f>
        <v>#DIV/0!</v>
      </c>
      <c r="I12" s="29" t="s">
        <v>74</v>
      </c>
    </row>
    <row r="13" ht="19.5" spans="1:9">
      <c r="A13" s="13" t="s">
        <v>80</v>
      </c>
      <c r="B13" s="100"/>
      <c r="C13" s="101" t="s">
        <v>74</v>
      </c>
      <c r="D13" s="15" t="s">
        <v>81</v>
      </c>
      <c r="E13" s="16"/>
      <c r="F13" s="119" t="s">
        <v>74</v>
      </c>
      <c r="G13" s="18"/>
      <c r="H13" s="19"/>
      <c r="I13" s="29"/>
    </row>
    <row r="14" ht="19.5" spans="1:9">
      <c r="A14" s="13" t="s">
        <v>82</v>
      </c>
      <c r="B14" s="100"/>
      <c r="C14" s="101" t="s">
        <v>74</v>
      </c>
      <c r="D14" s="15" t="s">
        <v>83</v>
      </c>
      <c r="E14" s="16"/>
      <c r="F14" s="119" t="s">
        <v>74</v>
      </c>
      <c r="G14" s="123" t="s">
        <v>84</v>
      </c>
      <c r="H14" s="19" t="e">
        <f>STDEV(B11:B15)*TINV(0.05,COUNT(B11:B15)-1)/SQRT(COUNT(B11:B15))</f>
        <v>#DIV/0!</v>
      </c>
      <c r="I14" s="29" t="s">
        <v>74</v>
      </c>
    </row>
    <row r="15" ht="19.5" spans="1:9">
      <c r="A15" s="13" t="s">
        <v>85</v>
      </c>
      <c r="B15" s="100"/>
      <c r="C15" s="101" t="s">
        <v>74</v>
      </c>
      <c r="D15" s="15" t="s">
        <v>86</v>
      </c>
      <c r="E15" s="16"/>
      <c r="F15" s="119" t="s">
        <v>74</v>
      </c>
      <c r="G15" s="123" t="s">
        <v>87</v>
      </c>
      <c r="H15" s="19" t="e">
        <f>STDEV(E11:E15)*TINV(0.05,COUNT(E11:E15)-1)/SQRT(COUNT(E11:E15))</f>
        <v>#DIV/0!</v>
      </c>
      <c r="I15" s="29" t="s">
        <v>74</v>
      </c>
    </row>
    <row r="16" ht="15.75" spans="1:9">
      <c r="A16" s="278"/>
      <c r="B16" s="279"/>
      <c r="C16" s="279"/>
      <c r="D16" s="279"/>
      <c r="E16" s="279"/>
      <c r="F16" s="279"/>
      <c r="G16" s="279"/>
      <c r="H16" s="279"/>
      <c r="I16" s="280"/>
    </row>
    <row r="17" ht="18" spans="1:9">
      <c r="A17" s="103" t="s">
        <v>88</v>
      </c>
      <c r="B17" s="4"/>
      <c r="C17" s="101" t="s">
        <v>74</v>
      </c>
      <c r="D17" s="16"/>
      <c r="E17" s="16"/>
      <c r="F17" s="119"/>
      <c r="G17" s="123" t="s">
        <v>89</v>
      </c>
      <c r="H17" s="120">
        <f>B17</f>
        <v>0</v>
      </c>
      <c r="I17" s="29" t="s">
        <v>74</v>
      </c>
    </row>
    <row r="18" ht="18" spans="1:9">
      <c r="A18" s="277"/>
      <c r="B18" s="100"/>
      <c r="C18" s="101"/>
      <c r="D18" s="16"/>
      <c r="E18" s="16"/>
      <c r="F18" s="119"/>
      <c r="G18" s="123" t="s">
        <v>90</v>
      </c>
      <c r="H18" s="120">
        <f>B17</f>
        <v>0</v>
      </c>
      <c r="I18" s="29" t="s">
        <v>74</v>
      </c>
    </row>
    <row r="19" ht="15.75" spans="1:9">
      <c r="A19" s="277"/>
      <c r="B19" s="100"/>
      <c r="C19" s="101"/>
      <c r="D19" s="16"/>
      <c r="E19" s="16"/>
      <c r="F19" s="119"/>
      <c r="G19" s="123"/>
      <c r="H19" s="120"/>
      <c r="I19" s="29"/>
    </row>
    <row r="20" ht="18" spans="1:9">
      <c r="A20" s="277"/>
      <c r="B20" s="100"/>
      <c r="C20" s="101"/>
      <c r="D20" s="16"/>
      <c r="E20" s="16"/>
      <c r="F20" s="119"/>
      <c r="G20" s="123" t="s">
        <v>91</v>
      </c>
      <c r="H20" s="120" t="e">
        <f>SQRT(H14*H14+H17*H17)</f>
        <v>#DIV/0!</v>
      </c>
      <c r="I20" s="29" t="s">
        <v>74</v>
      </c>
    </row>
    <row r="21" ht="18" spans="1:9">
      <c r="A21" s="277"/>
      <c r="B21" s="100"/>
      <c r="C21" s="101"/>
      <c r="D21" s="16"/>
      <c r="E21" s="16"/>
      <c r="F21" s="119"/>
      <c r="G21" s="123" t="s">
        <v>92</v>
      </c>
      <c r="H21" s="120" t="e">
        <f>SQRT(H15*H15+H18*H18)</f>
        <v>#DIV/0!</v>
      </c>
      <c r="I21" s="29" t="s">
        <v>74</v>
      </c>
    </row>
    <row r="22" ht="15.75" spans="1:9">
      <c r="A22" s="278"/>
      <c r="B22" s="279"/>
      <c r="C22" s="279"/>
      <c r="D22" s="279"/>
      <c r="E22" s="279"/>
      <c r="F22" s="279"/>
      <c r="G22" s="279"/>
      <c r="H22" s="279"/>
      <c r="I22" s="280"/>
    </row>
    <row r="23" ht="18" spans="1:9">
      <c r="A23" s="277" t="s">
        <v>93</v>
      </c>
      <c r="B23" s="100"/>
      <c r="C23" s="101" t="s">
        <v>94</v>
      </c>
      <c r="D23" s="271" t="s">
        <v>95</v>
      </c>
      <c r="E23" s="16"/>
      <c r="F23" s="119" t="s">
        <v>96</v>
      </c>
      <c r="G23" s="126" t="s">
        <v>97</v>
      </c>
      <c r="H23" s="120" t="e">
        <f>E23*H7*H12/(H6*H11)</f>
        <v>#DIV/0!</v>
      </c>
      <c r="I23" s="29" t="s">
        <v>96</v>
      </c>
    </row>
    <row r="24" ht="18" spans="1:9">
      <c r="A24" s="277"/>
      <c r="B24" s="100"/>
      <c r="C24" s="101"/>
      <c r="D24" s="16"/>
      <c r="E24" s="16"/>
      <c r="F24" s="119"/>
      <c r="G24" s="123" t="s">
        <v>98</v>
      </c>
      <c r="H24" s="120" t="e">
        <f>H23*SQRT((H9/H7)*(H9/H7)+(H21/H12)*(H21/H12)+(H8/H6)*(H8/H6)+(H20/H11)*(H20/H11))</f>
        <v>#DIV/0!</v>
      </c>
      <c r="I24" s="29" t="s">
        <v>96</v>
      </c>
    </row>
    <row r="25" ht="18" spans="1:9">
      <c r="A25" s="277"/>
      <c r="B25" s="100"/>
      <c r="C25" s="101"/>
      <c r="D25" s="16"/>
      <c r="E25" s="16"/>
      <c r="F25" s="119"/>
      <c r="G25" s="123" t="s">
        <v>99</v>
      </c>
      <c r="H25" s="27" t="e">
        <f>(H24/H23)</f>
        <v>#DIV/0!</v>
      </c>
      <c r="I25" s="29"/>
    </row>
    <row r="26" ht="15.75" spans="1:9">
      <c r="A26" s="277"/>
      <c r="B26" s="100"/>
      <c r="C26" s="101"/>
      <c r="D26" s="16"/>
      <c r="E26" s="16"/>
      <c r="F26" s="119"/>
      <c r="G26" s="123"/>
      <c r="H26" s="120"/>
      <c r="I26" s="29"/>
    </row>
  </sheetData>
  <sheetProtection formatCells="0" formatColumns="0" formatRows="0" insertRows="0" insertColumns="0" insertHyperlinks="0" deleteColumns="0" deleteRows="0" sort="0" autoFilter="0" pivotTables="0"/>
  <protectedRanges>
    <protectedRange sqref="E1:E26" name="区域2"/>
    <protectedRange sqref="B1:B26" name="区域1"/>
  </protectedRanges>
  <mergeCells count="5">
    <mergeCell ref="A1:I1"/>
    <mergeCell ref="A4:I4"/>
    <mergeCell ref="A10:I10"/>
    <mergeCell ref="A16:I16"/>
    <mergeCell ref="A22:I22"/>
  </mergeCell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
  <sheetViews>
    <sheetView workbookViewId="0">
      <selection activeCell="B5" sqref="B5"/>
    </sheetView>
  </sheetViews>
  <sheetFormatPr defaultColWidth="10" defaultRowHeight="14.25"/>
  <cols>
    <col min="1" max="16384" width="9"/>
  </cols>
  <sheetData>
    <row r="1" ht="25.5" spans="1:9">
      <c r="A1" s="1" t="s">
        <v>100</v>
      </c>
      <c r="B1" s="2"/>
      <c r="C1" s="2"/>
      <c r="D1" s="2"/>
      <c r="E1" s="2"/>
      <c r="F1" s="2"/>
      <c r="G1" s="2"/>
      <c r="H1" s="2"/>
      <c r="I1" s="28"/>
    </row>
    <row r="2" ht="15.75" spans="1:9">
      <c r="A2" s="3"/>
      <c r="B2" s="4"/>
      <c r="C2" s="5"/>
      <c r="D2" s="6"/>
      <c r="E2" s="16"/>
      <c r="F2" s="17"/>
      <c r="G2" s="18"/>
      <c r="H2" s="19"/>
      <c r="I2" s="29"/>
    </row>
    <row r="3" ht="15.75" spans="1:9">
      <c r="A3" s="7" t="s">
        <v>8</v>
      </c>
      <c r="B3" s="8" t="s">
        <v>9</v>
      </c>
      <c r="C3" s="8" t="s">
        <v>10</v>
      </c>
      <c r="D3" s="9" t="s">
        <v>8</v>
      </c>
      <c r="E3" s="20" t="s">
        <v>9</v>
      </c>
      <c r="F3" s="9" t="s">
        <v>10</v>
      </c>
      <c r="G3" s="21" t="s">
        <v>8</v>
      </c>
      <c r="H3" s="22" t="s">
        <v>11</v>
      </c>
      <c r="I3" s="21" t="s">
        <v>10</v>
      </c>
    </row>
    <row r="4" ht="15.75" spans="1:9">
      <c r="A4" s="177" t="s">
        <v>101</v>
      </c>
      <c r="B4" s="99"/>
      <c r="C4" s="99"/>
      <c r="D4" s="99"/>
      <c r="E4" s="99"/>
      <c r="F4" s="99"/>
      <c r="G4" s="99"/>
      <c r="H4" s="99"/>
      <c r="I4" s="202"/>
    </row>
    <row r="5" ht="19.5" spans="1:9">
      <c r="A5" s="164" t="s">
        <v>102</v>
      </c>
      <c r="B5" s="4"/>
      <c r="C5" s="5" t="s">
        <v>74</v>
      </c>
      <c r="D5" s="6"/>
      <c r="E5" s="16"/>
      <c r="F5" s="17"/>
      <c r="G5" s="18" t="s">
        <v>103</v>
      </c>
      <c r="H5" s="19" t="e">
        <f>AVERAGE(B5:B7)</f>
        <v>#DIV/0!</v>
      </c>
      <c r="I5" s="29" t="s">
        <v>74</v>
      </c>
    </row>
    <row r="6" ht="19.5" spans="1:9">
      <c r="A6" s="164" t="s">
        <v>104</v>
      </c>
      <c r="B6" s="4"/>
      <c r="C6" s="5" t="s">
        <v>74</v>
      </c>
      <c r="D6" s="271"/>
      <c r="E6" s="16"/>
      <c r="F6" s="17"/>
      <c r="G6" s="123" t="s">
        <v>105</v>
      </c>
      <c r="H6" s="19" t="e">
        <f>4*PI()*PI()*H14/(H12*H12-H5*H5)</f>
        <v>#DIV/0!</v>
      </c>
      <c r="I6" s="29" t="s">
        <v>106</v>
      </c>
    </row>
    <row r="7" ht="19.5" spans="1:9">
      <c r="A7" s="164" t="s">
        <v>107</v>
      </c>
      <c r="B7" s="4"/>
      <c r="C7" s="5" t="s">
        <v>74</v>
      </c>
      <c r="D7" s="271"/>
      <c r="E7" s="16"/>
      <c r="F7" s="17"/>
      <c r="G7" s="123" t="s">
        <v>108</v>
      </c>
      <c r="H7" s="19" t="e">
        <f>H5*H5*H6/(4*PI()*PI())</f>
        <v>#DIV/0!</v>
      </c>
      <c r="I7" s="29" t="s">
        <v>109</v>
      </c>
    </row>
    <row r="8" ht="15.75" spans="1:9">
      <c r="A8" s="177" t="s">
        <v>110</v>
      </c>
      <c r="B8" s="99"/>
      <c r="C8" s="99"/>
      <c r="D8" s="99"/>
      <c r="E8" s="99"/>
      <c r="F8" s="99"/>
      <c r="G8" s="99"/>
      <c r="H8" s="99"/>
      <c r="I8" s="202"/>
    </row>
    <row r="9" ht="19.5" spans="1:9">
      <c r="A9" s="164" t="s">
        <v>111</v>
      </c>
      <c r="B9" s="4"/>
      <c r="C9" s="5" t="s">
        <v>20</v>
      </c>
      <c r="D9" s="6"/>
      <c r="E9" s="16"/>
      <c r="F9" s="17"/>
      <c r="G9" s="18" t="s">
        <v>112</v>
      </c>
      <c r="H9" s="19" t="e">
        <f>AVERAGE(B9:B11)</f>
        <v>#DIV/0!</v>
      </c>
      <c r="I9" s="29" t="s">
        <v>20</v>
      </c>
    </row>
    <row r="10" ht="19.5" spans="1:9">
      <c r="A10" s="164" t="s">
        <v>113</v>
      </c>
      <c r="B10" s="4"/>
      <c r="C10" s="5" t="s">
        <v>20</v>
      </c>
      <c r="D10" s="6"/>
      <c r="E10" s="16"/>
      <c r="F10" s="17"/>
      <c r="G10" s="18"/>
      <c r="H10" s="19"/>
      <c r="I10" s="29"/>
    </row>
    <row r="11" ht="19.5" spans="1:9">
      <c r="A11" s="164" t="s">
        <v>114</v>
      </c>
      <c r="B11" s="4"/>
      <c r="C11" s="5" t="s">
        <v>20</v>
      </c>
      <c r="D11" s="6"/>
      <c r="E11" s="16"/>
      <c r="F11" s="17"/>
      <c r="G11" s="18"/>
      <c r="H11" s="19"/>
      <c r="I11" s="29"/>
    </row>
    <row r="12" ht="19.5" spans="1:9">
      <c r="A12" s="164" t="s">
        <v>102</v>
      </c>
      <c r="B12" s="4"/>
      <c r="C12" s="5" t="s">
        <v>74</v>
      </c>
      <c r="D12" s="6"/>
      <c r="E12" s="16"/>
      <c r="F12" s="17"/>
      <c r="G12" s="18" t="s">
        <v>103</v>
      </c>
      <c r="H12" s="19" t="e">
        <f>AVERAGE(B12:B14)</f>
        <v>#DIV/0!</v>
      </c>
      <c r="I12" s="29" t="s">
        <v>74</v>
      </c>
    </row>
    <row r="13" ht="19.5" spans="1:9">
      <c r="A13" s="164" t="s">
        <v>104</v>
      </c>
      <c r="B13" s="4"/>
      <c r="C13" s="5" t="s">
        <v>74</v>
      </c>
      <c r="D13" s="6"/>
      <c r="E13" s="16"/>
      <c r="F13" s="17"/>
      <c r="G13" s="123"/>
      <c r="H13" s="19"/>
      <c r="I13" s="29"/>
    </row>
    <row r="14" ht="19.5" spans="1:9">
      <c r="A14" s="164" t="s">
        <v>107</v>
      </c>
      <c r="B14" s="4"/>
      <c r="C14" s="5" t="s">
        <v>74</v>
      </c>
      <c r="D14" s="6"/>
      <c r="E14" s="16"/>
      <c r="F14" s="17"/>
      <c r="G14" s="123" t="s">
        <v>115</v>
      </c>
      <c r="H14" s="19" t="e">
        <f>0.125*B15*H9*H9/100</f>
        <v>#DIV/0!</v>
      </c>
      <c r="I14" s="29" t="s">
        <v>109</v>
      </c>
    </row>
    <row r="15" ht="15.75" spans="1:9">
      <c r="A15" s="164" t="s">
        <v>13</v>
      </c>
      <c r="B15" s="4"/>
      <c r="C15" s="5" t="s">
        <v>14</v>
      </c>
      <c r="D15" s="6"/>
      <c r="E15" s="16"/>
      <c r="F15" s="17"/>
      <c r="G15" s="18"/>
      <c r="H15" s="19"/>
      <c r="I15" s="29"/>
    </row>
    <row r="16" ht="15.75" spans="1:9">
      <c r="A16" s="177" t="s">
        <v>116</v>
      </c>
      <c r="B16" s="99"/>
      <c r="C16" s="99"/>
      <c r="D16" s="99"/>
      <c r="E16" s="99"/>
      <c r="F16" s="99"/>
      <c r="G16" s="99"/>
      <c r="H16" s="99"/>
      <c r="I16" s="178"/>
    </row>
    <row r="17" ht="19.5" spans="1:9">
      <c r="A17" s="164" t="s">
        <v>117</v>
      </c>
      <c r="B17" s="4"/>
      <c r="C17" s="5" t="s">
        <v>20</v>
      </c>
      <c r="D17" s="271" t="s">
        <v>118</v>
      </c>
      <c r="E17" s="16"/>
      <c r="F17" s="17" t="s">
        <v>20</v>
      </c>
      <c r="G17" s="18" t="s">
        <v>119</v>
      </c>
      <c r="H17" s="19" t="e">
        <f>AVERAGE(B17:B19)</f>
        <v>#DIV/0!</v>
      </c>
      <c r="I17" s="29" t="s">
        <v>20</v>
      </c>
    </row>
    <row r="18" ht="19.5" spans="1:9">
      <c r="A18" s="164" t="s">
        <v>120</v>
      </c>
      <c r="B18" s="4"/>
      <c r="C18" s="5" t="s">
        <v>20</v>
      </c>
      <c r="D18" s="271" t="s">
        <v>121</v>
      </c>
      <c r="E18" s="16"/>
      <c r="F18" s="17" t="s">
        <v>20</v>
      </c>
      <c r="G18" s="18" t="s">
        <v>122</v>
      </c>
      <c r="H18" s="19" t="e">
        <f>AVERAGE(E17:E19)</f>
        <v>#DIV/0!</v>
      </c>
      <c r="I18" s="29" t="s">
        <v>20</v>
      </c>
    </row>
    <row r="19" ht="19.5" spans="1:9">
      <c r="A19" s="164" t="s">
        <v>123</v>
      </c>
      <c r="B19" s="4"/>
      <c r="C19" s="5" t="s">
        <v>20</v>
      </c>
      <c r="D19" s="271" t="s">
        <v>124</v>
      </c>
      <c r="E19" s="16"/>
      <c r="F19" s="17" t="s">
        <v>20</v>
      </c>
      <c r="G19" s="18"/>
      <c r="H19" s="19"/>
      <c r="I19" s="29"/>
    </row>
    <row r="20" ht="19.5" spans="1:9">
      <c r="A20" s="164" t="s">
        <v>102</v>
      </c>
      <c r="B20" s="4"/>
      <c r="C20" s="5" t="s">
        <v>74</v>
      </c>
      <c r="D20" s="6"/>
      <c r="E20" s="16"/>
      <c r="F20" s="17"/>
      <c r="G20" s="18" t="s">
        <v>103</v>
      </c>
      <c r="H20" s="19" t="e">
        <f>AVERAGE(B20:B22)</f>
        <v>#DIV/0!</v>
      </c>
      <c r="I20" s="29" t="s">
        <v>74</v>
      </c>
    </row>
    <row r="21" ht="19.5" spans="1:9">
      <c r="A21" s="164" t="s">
        <v>104</v>
      </c>
      <c r="B21" s="4"/>
      <c r="C21" s="5" t="s">
        <v>74</v>
      </c>
      <c r="D21" s="6"/>
      <c r="E21" s="16"/>
      <c r="F21" s="17"/>
      <c r="G21" s="123" t="s">
        <v>125</v>
      </c>
      <c r="H21" s="19" t="e">
        <f>H20*H20*H6/(4*PI()*PI())-H7</f>
        <v>#DIV/0!</v>
      </c>
      <c r="I21" s="29" t="s">
        <v>109</v>
      </c>
    </row>
    <row r="22" ht="19.5" spans="1:9">
      <c r="A22" s="164" t="s">
        <v>107</v>
      </c>
      <c r="B22" s="4"/>
      <c r="C22" s="5" t="s">
        <v>74</v>
      </c>
      <c r="D22" s="6"/>
      <c r="E22" s="16"/>
      <c r="F22" s="17"/>
      <c r="G22" s="123" t="s">
        <v>115</v>
      </c>
      <c r="H22" s="19" t="e">
        <f>0.125*B23*(H17*H17+H18*H18)/100</f>
        <v>#DIV/0!</v>
      </c>
      <c r="I22" s="29" t="s">
        <v>109</v>
      </c>
    </row>
    <row r="23" ht="15.75" spans="1:9">
      <c r="A23" s="164" t="s">
        <v>13</v>
      </c>
      <c r="B23" s="4"/>
      <c r="C23" s="5" t="s">
        <v>14</v>
      </c>
      <c r="D23" s="6"/>
      <c r="E23" s="16"/>
      <c r="F23" s="17"/>
      <c r="G23" s="18" t="s">
        <v>126</v>
      </c>
      <c r="H23" s="27" t="e">
        <f>((H21-H22)/H22)</f>
        <v>#DIV/0!</v>
      </c>
      <c r="I23" s="29"/>
    </row>
    <row r="24" spans="1:9">
      <c r="A24" s="272" t="s">
        <v>127</v>
      </c>
      <c r="B24" s="273"/>
      <c r="C24" s="273"/>
      <c r="D24" s="273"/>
      <c r="E24" s="273"/>
      <c r="F24" s="273"/>
      <c r="G24" s="273"/>
      <c r="H24" s="273"/>
      <c r="I24" s="274"/>
    </row>
    <row r="25" ht="19.5" spans="1:9">
      <c r="A25" s="164" t="s">
        <v>111</v>
      </c>
      <c r="B25" s="4"/>
      <c r="C25" s="5" t="s">
        <v>20</v>
      </c>
      <c r="D25" s="6"/>
      <c r="E25" s="16"/>
      <c r="F25" s="17"/>
      <c r="G25" s="18" t="s">
        <v>112</v>
      </c>
      <c r="H25" s="19" t="e">
        <f>AVERAGE(B25:B27)</f>
        <v>#DIV/0!</v>
      </c>
      <c r="I25" s="29" t="s">
        <v>20</v>
      </c>
    </row>
    <row r="26" ht="19.5" spans="1:9">
      <c r="A26" s="164" t="s">
        <v>113</v>
      </c>
      <c r="B26" s="4"/>
      <c r="C26" s="5" t="s">
        <v>20</v>
      </c>
      <c r="D26" s="6"/>
      <c r="E26" s="16"/>
      <c r="F26" s="17"/>
      <c r="G26" s="18"/>
      <c r="H26" s="19"/>
      <c r="I26" s="29"/>
    </row>
    <row r="27" ht="19.5" spans="1:9">
      <c r="A27" s="164" t="s">
        <v>114</v>
      </c>
      <c r="B27" s="4"/>
      <c r="C27" s="5" t="s">
        <v>20</v>
      </c>
      <c r="D27" s="6"/>
      <c r="E27" s="16"/>
      <c r="F27" s="17"/>
      <c r="G27" s="18"/>
      <c r="H27" s="19"/>
      <c r="I27" s="29"/>
    </row>
    <row r="28" ht="19.5" spans="1:9">
      <c r="A28" s="164" t="s">
        <v>102</v>
      </c>
      <c r="B28" s="4"/>
      <c r="C28" s="5" t="s">
        <v>74</v>
      </c>
      <c r="D28" s="6"/>
      <c r="E28" s="16"/>
      <c r="F28" s="17"/>
      <c r="G28" s="18" t="s">
        <v>103</v>
      </c>
      <c r="H28" s="19" t="e">
        <f>AVERAGE(B28:B30)</f>
        <v>#DIV/0!</v>
      </c>
      <c r="I28" s="29" t="s">
        <v>74</v>
      </c>
    </row>
    <row r="29" ht="19.5" spans="1:9">
      <c r="A29" s="164" t="s">
        <v>104</v>
      </c>
      <c r="B29" s="4"/>
      <c r="C29" s="5" t="s">
        <v>74</v>
      </c>
      <c r="D29" s="6"/>
      <c r="E29" s="16"/>
      <c r="F29" s="17"/>
      <c r="G29" s="123" t="s">
        <v>125</v>
      </c>
      <c r="H29" s="19" t="e">
        <f>H28*H28*H6/(4*PI()*PI())-H7-H21</f>
        <v>#DIV/0!</v>
      </c>
      <c r="I29" s="29" t="s">
        <v>109</v>
      </c>
    </row>
    <row r="30" ht="19.5" spans="1:9">
      <c r="A30" s="164" t="s">
        <v>107</v>
      </c>
      <c r="B30" s="4"/>
      <c r="C30" s="5" t="s">
        <v>74</v>
      </c>
      <c r="D30" s="6"/>
      <c r="E30" s="16"/>
      <c r="F30" s="17"/>
      <c r="G30" s="123" t="s">
        <v>115</v>
      </c>
      <c r="H30" s="19" t="e">
        <f>0.1*B31*H25*H25/100</f>
        <v>#DIV/0!</v>
      </c>
      <c r="I30" s="29" t="s">
        <v>109</v>
      </c>
    </row>
    <row r="31" ht="15.75" spans="1:9">
      <c r="A31" s="164" t="s">
        <v>13</v>
      </c>
      <c r="B31" s="4"/>
      <c r="C31" s="5" t="s">
        <v>14</v>
      </c>
      <c r="D31" s="6"/>
      <c r="E31" s="16"/>
      <c r="F31" s="17"/>
      <c r="G31" s="18" t="s">
        <v>126</v>
      </c>
      <c r="H31" s="27" t="e">
        <f>((H29-H30)/H30)</f>
        <v>#DIV/0!</v>
      </c>
      <c r="I31" s="29"/>
    </row>
    <row r="32" ht="15.75" spans="1:9">
      <c r="A32" s="164"/>
      <c r="B32" s="4"/>
      <c r="C32" s="5"/>
      <c r="D32" s="6"/>
      <c r="E32" s="16"/>
      <c r="F32" s="17"/>
      <c r="G32" s="18"/>
      <c r="H32" s="259"/>
      <c r="I32" s="29"/>
    </row>
  </sheetData>
  <sheetProtection formatCells="0" formatColumns="0" formatRows="0" insertRows="0" insertColumns="0" insertHyperlinks="0" deleteColumns="0" deleteRows="0" sort="0" autoFilter="0" pivotTables="0"/>
  <protectedRanges>
    <protectedRange sqref="E1:E32" name="区域2"/>
    <protectedRange sqref="B1:B32" name="区域1"/>
  </protectedRanges>
  <mergeCells count="5">
    <mergeCell ref="A1:I1"/>
    <mergeCell ref="A4:I4"/>
    <mergeCell ref="A8:I8"/>
    <mergeCell ref="A16:I16"/>
    <mergeCell ref="A24:I24"/>
  </mergeCell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
  <sheetViews>
    <sheetView workbookViewId="0">
      <selection activeCell="F8" sqref="F8"/>
    </sheetView>
  </sheetViews>
  <sheetFormatPr defaultColWidth="10" defaultRowHeight="14.25"/>
  <cols>
    <col min="1" max="1" width="9"/>
    <col min="2" max="2" width="12.8166666666667" customWidth="1"/>
    <col min="3" max="3" width="9"/>
    <col min="4" max="4" width="6" customWidth="1"/>
    <col min="5" max="5" width="15.75" customWidth="1"/>
    <col min="6" max="6" width="7.56666666666667" customWidth="1"/>
    <col min="7" max="7" width="9"/>
    <col min="8" max="8" width="18.75" customWidth="1"/>
    <col min="9" max="9" width="9"/>
    <col min="10" max="10" width="5.75" customWidth="1"/>
    <col min="11" max="16384" width="9"/>
  </cols>
  <sheetData>
    <row r="1" ht="25.5" spans="2:10">
      <c r="B1" s="260" t="s">
        <v>128</v>
      </c>
      <c r="C1" s="261"/>
      <c r="D1" s="261"/>
      <c r="E1" s="261"/>
      <c r="F1" s="261"/>
      <c r="G1" s="261"/>
      <c r="H1" s="264"/>
      <c r="I1" s="264"/>
      <c r="J1" s="264"/>
    </row>
    <row r="2" ht="15.75" spans="1:10">
      <c r="A2" s="4"/>
      <c r="B2" s="3"/>
      <c r="C2" s="4"/>
      <c r="D2" s="5"/>
      <c r="E2" s="6"/>
      <c r="F2" s="16"/>
      <c r="G2" s="17"/>
      <c r="H2" s="18"/>
      <c r="I2" s="19"/>
      <c r="J2" s="29"/>
    </row>
    <row r="3" ht="15.75" spans="1:10">
      <c r="A3" s="4">
        <v>50</v>
      </c>
      <c r="B3" s="262" t="s">
        <v>129</v>
      </c>
      <c r="C3" s="8" t="s">
        <v>9</v>
      </c>
      <c r="D3" s="8" t="s">
        <v>10</v>
      </c>
      <c r="E3" s="9" t="s">
        <v>8</v>
      </c>
      <c r="F3" s="20" t="s">
        <v>9</v>
      </c>
      <c r="G3" s="9" t="s">
        <v>10</v>
      </c>
      <c r="H3" s="21" t="s">
        <v>8</v>
      </c>
      <c r="I3" s="22" t="s">
        <v>11</v>
      </c>
      <c r="J3" s="21" t="s">
        <v>10</v>
      </c>
    </row>
    <row r="4" ht="19.5" spans="1:10">
      <c r="A4" s="4"/>
      <c r="B4" s="164" t="s">
        <v>130</v>
      </c>
      <c r="C4" s="4">
        <v>29.102</v>
      </c>
      <c r="D4" s="5" t="s">
        <v>74</v>
      </c>
      <c r="E4" s="265" t="s">
        <v>131</v>
      </c>
      <c r="F4" s="16">
        <v>14</v>
      </c>
      <c r="G4" s="17" t="s">
        <v>20</v>
      </c>
      <c r="H4" s="18" t="s">
        <v>131</v>
      </c>
      <c r="I4" s="18">
        <f>F4/1000</f>
        <v>0.014</v>
      </c>
      <c r="J4" s="29" t="s">
        <v>13</v>
      </c>
    </row>
    <row r="5" ht="19.5" spans="1:10">
      <c r="A5" s="4"/>
      <c r="B5" s="164" t="s">
        <v>132</v>
      </c>
      <c r="C5" s="4">
        <v>29.064</v>
      </c>
      <c r="D5" s="5" t="s">
        <v>74</v>
      </c>
      <c r="E5" s="265" t="s">
        <v>133</v>
      </c>
      <c r="F5" s="16">
        <v>11.4</v>
      </c>
      <c r="G5" s="17" t="s">
        <v>14</v>
      </c>
      <c r="H5" s="18" t="s">
        <v>133</v>
      </c>
      <c r="I5" s="18">
        <f>F5/1000</f>
        <v>0.0114</v>
      </c>
      <c r="J5" s="29" t="s">
        <v>134</v>
      </c>
    </row>
    <row r="6" ht="19.5" spans="1:10">
      <c r="A6" s="4"/>
      <c r="B6" s="164" t="s">
        <v>135</v>
      </c>
      <c r="C6" s="4">
        <v>29.068</v>
      </c>
      <c r="D6" s="5" t="s">
        <v>74</v>
      </c>
      <c r="E6" s="266" t="s">
        <v>136</v>
      </c>
      <c r="F6" s="16">
        <v>2470</v>
      </c>
      <c r="G6" s="17" t="s">
        <v>137</v>
      </c>
      <c r="H6" s="18" t="s">
        <v>136</v>
      </c>
      <c r="I6" s="18">
        <f>F6/1000000</f>
        <v>0.00247</v>
      </c>
      <c r="J6" s="29" t="s">
        <v>138</v>
      </c>
    </row>
    <row r="7" ht="19.5" spans="1:10">
      <c r="A7" s="4"/>
      <c r="B7" s="164" t="s">
        <v>139</v>
      </c>
      <c r="C7" s="4">
        <v>29.068</v>
      </c>
      <c r="D7" s="5" t="s">
        <v>74</v>
      </c>
      <c r="E7" s="267" t="s">
        <v>140</v>
      </c>
      <c r="F7" s="16">
        <v>1001.7</v>
      </c>
      <c r="G7" s="17" t="s">
        <v>141</v>
      </c>
      <c r="H7" s="18" t="s">
        <v>140</v>
      </c>
      <c r="I7" s="18">
        <f>F7*100</f>
        <v>100170</v>
      </c>
      <c r="J7" s="29" t="s">
        <v>142</v>
      </c>
    </row>
    <row r="8" ht="19.5" spans="1:10">
      <c r="A8" s="4"/>
      <c r="B8" s="164" t="s">
        <v>143</v>
      </c>
      <c r="C8" s="4">
        <v>29.064</v>
      </c>
      <c r="D8" s="5" t="s">
        <v>74</v>
      </c>
      <c r="E8" s="267" t="s">
        <v>144</v>
      </c>
      <c r="F8" s="16">
        <v>9.7936</v>
      </c>
      <c r="G8" s="17" t="s">
        <v>145</v>
      </c>
      <c r="H8" s="18"/>
      <c r="I8" s="18"/>
      <c r="J8" s="29"/>
    </row>
    <row r="9" ht="15.75" spans="1:10">
      <c r="A9" s="4"/>
      <c r="B9" s="164" t="s">
        <v>146</v>
      </c>
      <c r="C9" s="4"/>
      <c r="D9" s="5"/>
      <c r="E9" s="267"/>
      <c r="F9" s="16"/>
      <c r="G9" s="17"/>
      <c r="H9" s="18"/>
      <c r="I9" s="18"/>
      <c r="J9" s="29"/>
    </row>
    <row r="10" ht="15.75" spans="1:10">
      <c r="A10" s="4"/>
      <c r="B10" s="263" t="s">
        <v>146</v>
      </c>
      <c r="C10" s="4">
        <f>AVERAGE(C4:C8)/A3</f>
        <v>0.581464</v>
      </c>
      <c r="D10" s="5" t="s">
        <v>74</v>
      </c>
      <c r="E10" s="268"/>
      <c r="F10" s="16"/>
      <c r="G10" s="17"/>
      <c r="H10" s="18" t="s">
        <v>147</v>
      </c>
      <c r="I10" s="18">
        <f>64*PI()*I5*I6/((C10^2)*(PI()*I7*(I4^4)+4*I5*F8*(I4^2)))</f>
        <v>1.37515975763952</v>
      </c>
      <c r="J10" s="29"/>
    </row>
    <row r="11" ht="18" spans="1:10">
      <c r="A11" s="4"/>
      <c r="B11" s="164"/>
      <c r="C11" s="4"/>
      <c r="D11" s="5"/>
      <c r="E11" s="268"/>
      <c r="F11" s="16"/>
      <c r="G11" s="17"/>
      <c r="H11" s="18" t="s">
        <v>148</v>
      </c>
      <c r="I11" s="18">
        <v>1.4</v>
      </c>
      <c r="J11" s="29"/>
    </row>
    <row r="12" ht="15.75" spans="1:10">
      <c r="A12" s="4"/>
      <c r="B12" s="164"/>
      <c r="C12" s="4">
        <f>AVERAGEA(C4:C8)</f>
        <v>29.0732</v>
      </c>
      <c r="D12" s="5"/>
      <c r="E12" s="266"/>
      <c r="F12" s="269"/>
      <c r="G12" s="17"/>
      <c r="H12" s="26" t="s">
        <v>149</v>
      </c>
      <c r="I12" s="270">
        <f>(I10-I11)/I11</f>
        <v>-0.0177430302574879</v>
      </c>
      <c r="J12" s="29"/>
    </row>
    <row r="13" ht="15.75" spans="1:10">
      <c r="A13" s="4"/>
      <c r="B13" s="164"/>
      <c r="C13" s="4"/>
      <c r="D13" s="5"/>
      <c r="E13" s="6"/>
      <c r="F13" s="16"/>
      <c r="G13" s="17"/>
      <c r="H13" s="18"/>
      <c r="I13" s="18"/>
      <c r="J13" s="29"/>
    </row>
    <row r="14" ht="15.75" spans="1:10">
      <c r="A14" s="4"/>
      <c r="B14" s="164"/>
      <c r="C14" s="4"/>
      <c r="D14" s="5"/>
      <c r="E14" s="6"/>
      <c r="F14" s="16"/>
      <c r="G14" s="17"/>
      <c r="H14" s="18"/>
      <c r="I14" s="18"/>
      <c r="J14" s="29"/>
    </row>
  </sheetData>
  <sheetProtection formatCells="0" formatColumns="0" formatRows="0" insertRows="0" insertColumns="0" insertHyperlinks="0" deleteColumns="0" deleteRows="0" sort="0" autoFilter="0" pivotTables="0"/>
  <protectedRanges>
    <protectedRange sqref="F1:F14 I10:I12" name="区域2"/>
    <protectedRange sqref="C1:C14" name="区域1"/>
  </protectedRanges>
  <mergeCells count="1">
    <mergeCell ref="B1:J1"/>
  </mergeCell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
  <sheetViews>
    <sheetView workbookViewId="0">
      <selection activeCell="B4" sqref="B4"/>
    </sheetView>
  </sheetViews>
  <sheetFormatPr defaultColWidth="10" defaultRowHeight="14.25"/>
  <cols>
    <col min="1" max="6" width="9"/>
    <col min="7" max="7" width="12.4416666666667" customWidth="1"/>
    <col min="8" max="10" width="9"/>
    <col min="11" max="11" width="10" hidden="1" customWidth="1"/>
    <col min="12" max="16384" width="9"/>
  </cols>
  <sheetData>
    <row r="1" s="253" customFormat="1" ht="25.5" spans="1:9">
      <c r="A1" s="1" t="s">
        <v>150</v>
      </c>
      <c r="B1" s="2"/>
      <c r="C1" s="2"/>
      <c r="D1" s="2"/>
      <c r="E1" s="2"/>
      <c r="F1" s="2"/>
      <c r="G1" s="2"/>
      <c r="H1" s="2"/>
      <c r="I1" s="28"/>
    </row>
    <row r="2" s="253" customFormat="1" ht="15.75" spans="1:9">
      <c r="A2" s="3"/>
      <c r="B2" s="4"/>
      <c r="C2" s="5"/>
      <c r="D2" s="6"/>
      <c r="E2" s="16"/>
      <c r="F2" s="17"/>
      <c r="G2" s="18"/>
      <c r="H2" s="19"/>
      <c r="I2" s="29"/>
    </row>
    <row r="3" s="254" customFormat="1" ht="15.75" spans="1:9">
      <c r="A3" s="7" t="s">
        <v>8</v>
      </c>
      <c r="B3" s="8" t="s">
        <v>9</v>
      </c>
      <c r="C3" s="8" t="s">
        <v>10</v>
      </c>
      <c r="D3" s="9" t="s">
        <v>8</v>
      </c>
      <c r="E3" s="20" t="s">
        <v>9</v>
      </c>
      <c r="F3" s="9" t="s">
        <v>10</v>
      </c>
      <c r="G3" s="21" t="s">
        <v>8</v>
      </c>
      <c r="H3" s="22" t="s">
        <v>11</v>
      </c>
      <c r="I3" s="21" t="s">
        <v>10</v>
      </c>
    </row>
    <row r="4" s="253" customFormat="1" ht="15.75" spans="1:9">
      <c r="A4" s="3" t="s">
        <v>151</v>
      </c>
      <c r="B4" s="10">
        <v>25</v>
      </c>
      <c r="C4" s="5" t="s">
        <v>152</v>
      </c>
      <c r="D4" s="6" t="s">
        <v>153</v>
      </c>
      <c r="E4" s="16">
        <v>1008.65</v>
      </c>
      <c r="F4" s="17" t="s">
        <v>141</v>
      </c>
      <c r="G4" s="18" t="s">
        <v>153</v>
      </c>
      <c r="H4" s="19">
        <f>E4*100</f>
        <v>100865</v>
      </c>
      <c r="I4" s="29" t="s">
        <v>142</v>
      </c>
    </row>
    <row r="5" s="253" customFormat="1" ht="15.75" spans="1:9">
      <c r="A5" s="3" t="s">
        <v>154</v>
      </c>
      <c r="B5" s="4">
        <v>3.1698</v>
      </c>
      <c r="C5" s="5" t="s">
        <v>155</v>
      </c>
      <c r="D5" s="6"/>
      <c r="E5" s="16"/>
      <c r="F5" s="17"/>
      <c r="G5" s="18"/>
      <c r="H5" s="19"/>
      <c r="I5" s="29"/>
    </row>
    <row r="6" s="253" customFormat="1" ht="15.75" spans="1:9">
      <c r="A6" s="3" t="s">
        <v>156</v>
      </c>
      <c r="B6" s="4">
        <v>35</v>
      </c>
      <c r="C6" s="5" t="s">
        <v>157</v>
      </c>
      <c r="D6" s="6"/>
      <c r="E6" s="16"/>
      <c r="F6" s="17"/>
      <c r="G6" s="18" t="s">
        <v>158</v>
      </c>
      <c r="H6" s="19">
        <f>331.6*SQRT(1+B4/273.15)*SQRT(1+0.326*B5*1000*B6%/H4)</f>
        <v>347.063197793461</v>
      </c>
      <c r="I6" s="29" t="s">
        <v>159</v>
      </c>
    </row>
    <row r="7" s="253" customFormat="1" ht="19.5" spans="1:9">
      <c r="A7" s="3"/>
      <c r="B7" s="4"/>
      <c r="C7" s="5"/>
      <c r="D7" s="6"/>
      <c r="E7" s="16"/>
      <c r="F7" s="17"/>
      <c r="G7" s="23" t="s">
        <v>160</v>
      </c>
      <c r="H7" s="19">
        <f>H6*0.1/(2*(B4+273.15))</f>
        <v>0.0582027834636024</v>
      </c>
      <c r="I7" s="29" t="s">
        <v>159</v>
      </c>
    </row>
    <row r="8" s="253" customFormat="1" ht="15.75" spans="1:9">
      <c r="A8" s="177"/>
      <c r="B8" s="99"/>
      <c r="C8" s="99"/>
      <c r="D8" s="99"/>
      <c r="E8" s="99"/>
      <c r="F8" s="99"/>
      <c r="G8" s="99"/>
      <c r="H8" s="99"/>
      <c r="I8" s="202"/>
    </row>
    <row r="9" s="253" customFormat="1" ht="19.5" spans="1:9">
      <c r="A9" s="103" t="s">
        <v>161</v>
      </c>
      <c r="B9" s="4">
        <v>37</v>
      </c>
      <c r="C9" s="5" t="s">
        <v>162</v>
      </c>
      <c r="D9" s="6"/>
      <c r="E9" s="16"/>
      <c r="F9" s="17"/>
      <c r="G9" s="23" t="s">
        <v>163</v>
      </c>
      <c r="H9" s="19">
        <v>0.001</v>
      </c>
      <c r="I9" s="29" t="s">
        <v>162</v>
      </c>
    </row>
    <row r="10" s="253" customFormat="1" ht="15.75" spans="1:9">
      <c r="A10" s="177" t="s">
        <v>164</v>
      </c>
      <c r="B10" s="99"/>
      <c r="C10" s="99"/>
      <c r="D10" s="99"/>
      <c r="E10" s="99"/>
      <c r="F10" s="99"/>
      <c r="G10" s="99"/>
      <c r="H10" s="99"/>
      <c r="I10" s="202"/>
    </row>
    <row r="11" s="253" customFormat="1" ht="19.5" spans="1:9">
      <c r="A11" s="13" t="s">
        <v>165</v>
      </c>
      <c r="B11" s="4"/>
      <c r="C11" s="5" t="s">
        <v>20</v>
      </c>
      <c r="D11" s="15" t="s">
        <v>166</v>
      </c>
      <c r="E11" s="16"/>
      <c r="F11" s="17" t="s">
        <v>20</v>
      </c>
      <c r="G11" s="123" t="s">
        <v>167</v>
      </c>
      <c r="H11" s="19">
        <f t="shared" ref="H11:H20" si="0">ABS(E11-B11)</f>
        <v>0</v>
      </c>
      <c r="I11" s="29" t="s">
        <v>20</v>
      </c>
    </row>
    <row r="12" s="253" customFormat="1" ht="19.5" spans="1:9">
      <c r="A12" s="13" t="s">
        <v>168</v>
      </c>
      <c r="B12" s="4"/>
      <c r="C12" s="5" t="s">
        <v>20</v>
      </c>
      <c r="D12" s="15" t="s">
        <v>169</v>
      </c>
      <c r="E12" s="16"/>
      <c r="F12" s="17" t="s">
        <v>20</v>
      </c>
      <c r="G12" s="123" t="s">
        <v>170</v>
      </c>
      <c r="H12" s="19">
        <f t="shared" si="0"/>
        <v>0</v>
      </c>
      <c r="I12" s="29" t="s">
        <v>20</v>
      </c>
    </row>
    <row r="13" s="253" customFormat="1" ht="19.5" spans="1:9">
      <c r="A13" s="13" t="s">
        <v>171</v>
      </c>
      <c r="B13" s="4"/>
      <c r="C13" s="5" t="s">
        <v>20</v>
      </c>
      <c r="D13" s="15" t="s">
        <v>172</v>
      </c>
      <c r="E13" s="16"/>
      <c r="F13" s="17" t="s">
        <v>20</v>
      </c>
      <c r="G13" s="123" t="s">
        <v>173</v>
      </c>
      <c r="H13" s="19">
        <f t="shared" si="0"/>
        <v>0</v>
      </c>
      <c r="I13" s="29" t="s">
        <v>20</v>
      </c>
    </row>
    <row r="14" s="253" customFormat="1" ht="19.5" spans="1:9">
      <c r="A14" s="13" t="s">
        <v>174</v>
      </c>
      <c r="B14" s="4"/>
      <c r="C14" s="5" t="s">
        <v>20</v>
      </c>
      <c r="D14" s="15" t="s">
        <v>175</v>
      </c>
      <c r="E14" s="16"/>
      <c r="F14" s="255" t="s">
        <v>20</v>
      </c>
      <c r="G14" s="123" t="s">
        <v>176</v>
      </c>
      <c r="H14" s="256">
        <f t="shared" si="0"/>
        <v>0</v>
      </c>
      <c r="I14" s="29" t="s">
        <v>20</v>
      </c>
    </row>
    <row r="15" s="253" customFormat="1" ht="19.5" spans="1:9">
      <c r="A15" s="13" t="s">
        <v>177</v>
      </c>
      <c r="B15" s="4"/>
      <c r="C15" s="5" t="s">
        <v>20</v>
      </c>
      <c r="D15" s="15" t="s">
        <v>178</v>
      </c>
      <c r="E15" s="16"/>
      <c r="F15" s="17" t="s">
        <v>20</v>
      </c>
      <c r="G15" s="123" t="s">
        <v>179</v>
      </c>
      <c r="H15" s="19">
        <f t="shared" si="0"/>
        <v>0</v>
      </c>
      <c r="I15" s="29" t="s">
        <v>20</v>
      </c>
    </row>
    <row r="16" s="253" customFormat="1" ht="19.5" spans="1:9">
      <c r="A16" s="13" t="s">
        <v>180</v>
      </c>
      <c r="B16" s="4"/>
      <c r="C16" s="5" t="s">
        <v>20</v>
      </c>
      <c r="D16" s="15" t="s">
        <v>181</v>
      </c>
      <c r="E16" s="16"/>
      <c r="F16" s="17" t="s">
        <v>20</v>
      </c>
      <c r="G16" s="123" t="s">
        <v>182</v>
      </c>
      <c r="H16" s="19">
        <f t="shared" si="0"/>
        <v>0</v>
      </c>
      <c r="I16" s="29" t="s">
        <v>20</v>
      </c>
    </row>
    <row r="17" s="253" customFormat="1" ht="19.5" spans="1:9">
      <c r="A17" s="13" t="s">
        <v>183</v>
      </c>
      <c r="B17" s="4"/>
      <c r="C17" s="5" t="s">
        <v>20</v>
      </c>
      <c r="D17" s="15" t="s">
        <v>184</v>
      </c>
      <c r="E17" s="16"/>
      <c r="F17" s="17" t="s">
        <v>20</v>
      </c>
      <c r="G17" s="123" t="s">
        <v>185</v>
      </c>
      <c r="H17" s="19">
        <f t="shared" si="0"/>
        <v>0</v>
      </c>
      <c r="I17" s="29" t="s">
        <v>20</v>
      </c>
    </row>
    <row r="18" s="253" customFormat="1" ht="19.5" spans="1:9">
      <c r="A18" s="13" t="s">
        <v>186</v>
      </c>
      <c r="B18" s="4"/>
      <c r="C18" s="5" t="s">
        <v>20</v>
      </c>
      <c r="D18" s="15" t="s">
        <v>187</v>
      </c>
      <c r="E18" s="16"/>
      <c r="F18" s="17" t="s">
        <v>20</v>
      </c>
      <c r="G18" s="123" t="s">
        <v>188</v>
      </c>
      <c r="H18" s="19">
        <f t="shared" si="0"/>
        <v>0</v>
      </c>
      <c r="I18" s="29" t="s">
        <v>20</v>
      </c>
    </row>
    <row r="19" s="253" customFormat="1" ht="19.5" spans="1:9">
      <c r="A19" s="13" t="s">
        <v>189</v>
      </c>
      <c r="B19" s="4"/>
      <c r="C19" s="5" t="s">
        <v>20</v>
      </c>
      <c r="D19" s="15" t="s">
        <v>190</v>
      </c>
      <c r="E19" s="16"/>
      <c r="F19" s="17" t="s">
        <v>20</v>
      </c>
      <c r="G19" s="123" t="s">
        <v>191</v>
      </c>
      <c r="H19" s="19">
        <f t="shared" si="0"/>
        <v>0</v>
      </c>
      <c r="I19" s="29" t="s">
        <v>20</v>
      </c>
    </row>
    <row r="20" s="253" customFormat="1" ht="19.5" spans="1:9">
      <c r="A20" s="13" t="s">
        <v>192</v>
      </c>
      <c r="B20" s="4"/>
      <c r="C20" s="5" t="s">
        <v>20</v>
      </c>
      <c r="D20" s="15" t="s">
        <v>193</v>
      </c>
      <c r="E20" s="16"/>
      <c r="F20" s="17" t="s">
        <v>20</v>
      </c>
      <c r="G20" s="123" t="s">
        <v>194</v>
      </c>
      <c r="H20" s="19">
        <f t="shared" si="0"/>
        <v>0</v>
      </c>
      <c r="I20" s="29" t="s">
        <v>20</v>
      </c>
    </row>
    <row r="21" s="253" customFormat="1" ht="15.75" spans="1:9">
      <c r="A21" s="13"/>
      <c r="B21" s="4"/>
      <c r="C21" s="5"/>
      <c r="D21" s="15"/>
      <c r="E21" s="16"/>
      <c r="F21" s="17"/>
      <c r="G21" s="25" t="s">
        <v>195</v>
      </c>
      <c r="H21" s="19">
        <f>AVERAGE(H11:H20)</f>
        <v>0</v>
      </c>
      <c r="I21" s="29" t="s">
        <v>20</v>
      </c>
    </row>
    <row r="22" s="253" customFormat="1" ht="15.75" spans="1:9">
      <c r="A22" s="13"/>
      <c r="B22" s="4"/>
      <c r="C22" s="5"/>
      <c r="D22" s="15"/>
      <c r="E22" s="16"/>
      <c r="F22" s="17"/>
      <c r="G22" s="25" t="s">
        <v>196</v>
      </c>
      <c r="H22" s="19">
        <f>STDEV(H11:H20)*TINV(0.05,9)/SQRT(10)</f>
        <v>0</v>
      </c>
      <c r="I22" s="29" t="s">
        <v>20</v>
      </c>
    </row>
    <row r="23" s="253" customFormat="1" ht="15.75" spans="1:9">
      <c r="A23" s="3" t="s">
        <v>16</v>
      </c>
      <c r="B23" s="4">
        <v>0.02</v>
      </c>
      <c r="C23" s="5" t="s">
        <v>20</v>
      </c>
      <c r="D23" s="15"/>
      <c r="E23" s="16"/>
      <c r="F23" s="17"/>
      <c r="G23" s="196" t="s">
        <v>197</v>
      </c>
      <c r="H23" s="19">
        <f>B23</f>
        <v>0.02</v>
      </c>
      <c r="I23" s="29" t="s">
        <v>20</v>
      </c>
    </row>
    <row r="24" s="253" customFormat="1" ht="15.75" spans="1:9">
      <c r="A24" s="13"/>
      <c r="B24" s="4"/>
      <c r="C24" s="5"/>
      <c r="D24" s="15"/>
      <c r="E24" s="16"/>
      <c r="F24" s="17"/>
      <c r="G24" s="25" t="s">
        <v>198</v>
      </c>
      <c r="H24" s="19">
        <f>H23*SQRT(2)</f>
        <v>0.0282842712474619</v>
      </c>
      <c r="I24" s="29" t="s">
        <v>20</v>
      </c>
    </row>
    <row r="25" s="253" customFormat="1" ht="15.75" spans="1:9">
      <c r="A25" s="13"/>
      <c r="B25" s="4"/>
      <c r="C25" s="5"/>
      <c r="D25" s="15"/>
      <c r="E25" s="16"/>
      <c r="F25" s="17"/>
      <c r="G25" s="25" t="s">
        <v>199</v>
      </c>
      <c r="H25" s="19">
        <f>SQRT(H22*H22+H24*H24)</f>
        <v>0.0282842712474619</v>
      </c>
      <c r="I25" s="29" t="s">
        <v>20</v>
      </c>
    </row>
    <row r="26" s="253" customFormat="1" ht="15.75" spans="1:9">
      <c r="A26" s="3"/>
      <c r="B26" s="4"/>
      <c r="C26" s="5"/>
      <c r="D26" s="6"/>
      <c r="E26" s="16"/>
      <c r="F26" s="17"/>
      <c r="G26" s="257" t="s">
        <v>200</v>
      </c>
      <c r="H26" s="19">
        <f>2*H21/10</f>
        <v>0</v>
      </c>
      <c r="I26" s="29" t="s">
        <v>20</v>
      </c>
    </row>
    <row r="27" s="253" customFormat="1" ht="19.5" spans="1:9">
      <c r="A27" s="3"/>
      <c r="B27" s="4"/>
      <c r="C27" s="5"/>
      <c r="D27" s="6"/>
      <c r="E27" s="16"/>
      <c r="F27" s="17"/>
      <c r="G27" s="23" t="s">
        <v>201</v>
      </c>
      <c r="H27" s="19">
        <f>2*H25/10</f>
        <v>0.00565685424949238</v>
      </c>
      <c r="I27" s="29" t="s">
        <v>20</v>
      </c>
    </row>
    <row r="28" s="253" customFormat="1" ht="19.5" spans="1:9">
      <c r="A28" s="3"/>
      <c r="B28" s="4"/>
      <c r="C28" s="5"/>
      <c r="D28" s="6"/>
      <c r="E28" s="16"/>
      <c r="F28" s="17"/>
      <c r="G28" s="258" t="s">
        <v>202</v>
      </c>
      <c r="H28" s="19">
        <f>H26*B9</f>
        <v>0</v>
      </c>
      <c r="I28" s="29" t="s">
        <v>159</v>
      </c>
    </row>
    <row r="29" s="253" customFormat="1" ht="19.5" spans="1:9">
      <c r="A29" s="3"/>
      <c r="B29" s="4"/>
      <c r="C29" s="5"/>
      <c r="D29" s="6"/>
      <c r="E29" s="16"/>
      <c r="F29" s="17"/>
      <c r="G29" s="23" t="s">
        <v>203</v>
      </c>
      <c r="H29" s="19" t="e">
        <f>H28*SQRT((H27/H26)^2+(H9/B9)^2)</f>
        <v>#DIV/0!</v>
      </c>
      <c r="I29" s="29"/>
    </row>
    <row r="30" s="253" customFormat="1" ht="15.75" spans="1:9">
      <c r="A30" s="3"/>
      <c r="B30" s="4"/>
      <c r="C30" s="5"/>
      <c r="D30" s="6"/>
      <c r="E30" s="16"/>
      <c r="F30" s="17"/>
      <c r="G30" s="26"/>
      <c r="H30" s="19"/>
      <c r="I30" s="29"/>
    </row>
    <row r="31" s="253" customFormat="1" ht="15.75" spans="1:9">
      <c r="A31" s="3"/>
      <c r="B31" s="4"/>
      <c r="C31" s="5"/>
      <c r="D31" s="6"/>
      <c r="E31" s="16"/>
      <c r="F31" s="17"/>
      <c r="G31" s="258" t="s">
        <v>204</v>
      </c>
      <c r="H31" s="259">
        <f>((H28-H6)/H6)</f>
        <v>-1</v>
      </c>
      <c r="I31" s="29"/>
    </row>
    <row r="32" s="253" customFormat="1" ht="15.75" spans="1:9">
      <c r="A32" s="177" t="s">
        <v>205</v>
      </c>
      <c r="B32" s="99"/>
      <c r="C32" s="99"/>
      <c r="D32" s="99"/>
      <c r="E32" s="99"/>
      <c r="F32" s="99"/>
      <c r="G32" s="99"/>
      <c r="H32" s="99"/>
      <c r="I32" s="202"/>
    </row>
    <row r="33" s="253" customFormat="1" ht="19.5" spans="1:9">
      <c r="A33" s="13" t="s">
        <v>165</v>
      </c>
      <c r="B33" s="4"/>
      <c r="C33" s="5" t="s">
        <v>20</v>
      </c>
      <c r="D33" s="15" t="s">
        <v>166</v>
      </c>
      <c r="E33" s="16"/>
      <c r="F33" s="17" t="s">
        <v>20</v>
      </c>
      <c r="G33" s="123" t="s">
        <v>167</v>
      </c>
      <c r="H33" s="19">
        <f>ABS(E33-B33)</f>
        <v>0</v>
      </c>
      <c r="I33" s="29" t="s">
        <v>20</v>
      </c>
    </row>
    <row r="34" s="253" customFormat="1" ht="19.5" spans="1:9">
      <c r="A34" s="13" t="s">
        <v>168</v>
      </c>
      <c r="B34" s="4"/>
      <c r="C34" s="5" t="s">
        <v>20</v>
      </c>
      <c r="D34" s="15" t="s">
        <v>169</v>
      </c>
      <c r="E34" s="16"/>
      <c r="F34" s="17" t="s">
        <v>20</v>
      </c>
      <c r="G34" s="123" t="s">
        <v>170</v>
      </c>
      <c r="H34" s="19">
        <f t="shared" ref="H34:H42" si="1">ABS(E34-B34)</f>
        <v>0</v>
      </c>
      <c r="I34" s="29" t="s">
        <v>20</v>
      </c>
    </row>
    <row r="35" s="253" customFormat="1" ht="19.5" spans="1:9">
      <c r="A35" s="13" t="s">
        <v>171</v>
      </c>
      <c r="B35" s="4"/>
      <c r="C35" s="5" t="s">
        <v>20</v>
      </c>
      <c r="D35" s="15" t="s">
        <v>172</v>
      </c>
      <c r="E35" s="16"/>
      <c r="F35" s="17" t="s">
        <v>20</v>
      </c>
      <c r="G35" s="123" t="s">
        <v>173</v>
      </c>
      <c r="H35" s="19">
        <f t="shared" si="1"/>
        <v>0</v>
      </c>
      <c r="I35" s="29" t="s">
        <v>20</v>
      </c>
    </row>
    <row r="36" s="253" customFormat="1" ht="19.5" spans="1:9">
      <c r="A36" s="13" t="s">
        <v>174</v>
      </c>
      <c r="B36" s="4"/>
      <c r="C36" s="5" t="s">
        <v>20</v>
      </c>
      <c r="D36" s="15" t="s">
        <v>175</v>
      </c>
      <c r="E36" s="16"/>
      <c r="F36" s="17" t="s">
        <v>20</v>
      </c>
      <c r="G36" s="123" t="s">
        <v>176</v>
      </c>
      <c r="H36" s="19">
        <f t="shared" si="1"/>
        <v>0</v>
      </c>
      <c r="I36" s="29" t="s">
        <v>20</v>
      </c>
    </row>
    <row r="37" s="253" customFormat="1" ht="19.5" spans="1:9">
      <c r="A37" s="13" t="s">
        <v>177</v>
      </c>
      <c r="B37" s="4"/>
      <c r="C37" s="5" t="s">
        <v>20</v>
      </c>
      <c r="D37" s="15" t="s">
        <v>178</v>
      </c>
      <c r="E37" s="16"/>
      <c r="F37" s="17" t="s">
        <v>20</v>
      </c>
      <c r="G37" s="123" t="s">
        <v>179</v>
      </c>
      <c r="H37" s="19">
        <f t="shared" si="1"/>
        <v>0</v>
      </c>
      <c r="I37" s="29" t="s">
        <v>20</v>
      </c>
    </row>
    <row r="38" s="253" customFormat="1" ht="19.5" customHeight="1" spans="1:9">
      <c r="A38" s="13" t="s">
        <v>180</v>
      </c>
      <c r="B38" s="4"/>
      <c r="C38" s="5" t="s">
        <v>20</v>
      </c>
      <c r="D38" s="15" t="s">
        <v>181</v>
      </c>
      <c r="E38" s="16"/>
      <c r="F38" s="17" t="s">
        <v>20</v>
      </c>
      <c r="G38" s="123" t="s">
        <v>182</v>
      </c>
      <c r="H38" s="19">
        <f t="shared" si="1"/>
        <v>0</v>
      </c>
      <c r="I38" s="29" t="s">
        <v>20</v>
      </c>
    </row>
    <row r="39" s="253" customFormat="1" ht="19.5" spans="1:9">
      <c r="A39" s="13" t="s">
        <v>183</v>
      </c>
      <c r="B39" s="4"/>
      <c r="C39" s="5" t="s">
        <v>20</v>
      </c>
      <c r="D39" s="15" t="s">
        <v>184</v>
      </c>
      <c r="E39" s="16"/>
      <c r="F39" s="17" t="s">
        <v>20</v>
      </c>
      <c r="G39" s="123" t="s">
        <v>185</v>
      </c>
      <c r="H39" s="19">
        <f t="shared" si="1"/>
        <v>0</v>
      </c>
      <c r="I39" s="29" t="s">
        <v>20</v>
      </c>
    </row>
    <row r="40" s="253" customFormat="1" ht="19.5" spans="1:9">
      <c r="A40" s="13" t="s">
        <v>186</v>
      </c>
      <c r="B40" s="4"/>
      <c r="C40" s="5" t="s">
        <v>20</v>
      </c>
      <c r="D40" s="15" t="s">
        <v>187</v>
      </c>
      <c r="E40" s="16"/>
      <c r="F40" s="17" t="s">
        <v>20</v>
      </c>
      <c r="G40" s="123" t="s">
        <v>188</v>
      </c>
      <c r="H40" s="19">
        <f t="shared" si="1"/>
        <v>0</v>
      </c>
      <c r="I40" s="29" t="s">
        <v>20</v>
      </c>
    </row>
    <row r="41" s="253" customFormat="1" ht="19.5" spans="1:9">
      <c r="A41" s="13" t="s">
        <v>189</v>
      </c>
      <c r="B41" s="4"/>
      <c r="C41" s="5" t="s">
        <v>20</v>
      </c>
      <c r="D41" s="15" t="s">
        <v>190</v>
      </c>
      <c r="E41" s="16"/>
      <c r="F41" s="17" t="s">
        <v>20</v>
      </c>
      <c r="G41" s="123" t="s">
        <v>191</v>
      </c>
      <c r="H41" s="19">
        <f t="shared" si="1"/>
        <v>0</v>
      </c>
      <c r="I41" s="29" t="s">
        <v>20</v>
      </c>
    </row>
    <row r="42" s="253" customFormat="1" ht="19.5" spans="1:9">
      <c r="A42" s="13" t="s">
        <v>192</v>
      </c>
      <c r="B42" s="4"/>
      <c r="C42" s="5" t="s">
        <v>20</v>
      </c>
      <c r="D42" s="15" t="s">
        <v>193</v>
      </c>
      <c r="E42" s="16"/>
      <c r="F42" s="17" t="s">
        <v>20</v>
      </c>
      <c r="G42" s="123" t="s">
        <v>194</v>
      </c>
      <c r="H42" s="19">
        <f t="shared" si="1"/>
        <v>0</v>
      </c>
      <c r="I42" s="29" t="s">
        <v>20</v>
      </c>
    </row>
    <row r="43" s="253" customFormat="1" ht="15.75" spans="1:9">
      <c r="A43" s="13"/>
      <c r="B43" s="4"/>
      <c r="C43" s="5"/>
      <c r="D43" s="15"/>
      <c r="E43" s="16"/>
      <c r="F43" s="17"/>
      <c r="G43" s="25" t="s">
        <v>195</v>
      </c>
      <c r="H43" s="19">
        <f>AVERAGE(H33:H42)</f>
        <v>0</v>
      </c>
      <c r="I43" s="29" t="s">
        <v>20</v>
      </c>
    </row>
    <row r="44" s="253" customFormat="1" ht="15.75" spans="1:9">
      <c r="A44" s="13"/>
      <c r="B44" s="4"/>
      <c r="C44" s="5"/>
      <c r="D44" s="15"/>
      <c r="E44" s="16"/>
      <c r="F44" s="17"/>
      <c r="G44" s="25" t="s">
        <v>196</v>
      </c>
      <c r="H44" s="19">
        <f>STDEV(H33:H42)*TINV(0.05,9)/SQRT(10)</f>
        <v>0</v>
      </c>
      <c r="I44" s="29" t="s">
        <v>20</v>
      </c>
    </row>
    <row r="45" s="253" customFormat="1" ht="15.75" spans="1:9">
      <c r="A45" s="3" t="s">
        <v>16</v>
      </c>
      <c r="B45" s="4">
        <v>0.02</v>
      </c>
      <c r="C45" s="5" t="s">
        <v>20</v>
      </c>
      <c r="D45" s="15"/>
      <c r="E45" s="16"/>
      <c r="F45" s="17"/>
      <c r="G45" s="196" t="s">
        <v>197</v>
      </c>
      <c r="H45" s="19">
        <f>B45</f>
        <v>0.02</v>
      </c>
      <c r="I45" s="29" t="s">
        <v>20</v>
      </c>
    </row>
    <row r="46" ht="15.75" spans="1:9">
      <c r="A46" s="13"/>
      <c r="B46" s="4"/>
      <c r="C46" s="5"/>
      <c r="D46" s="15"/>
      <c r="E46" s="16"/>
      <c r="F46" s="17"/>
      <c r="G46" s="25" t="s">
        <v>198</v>
      </c>
      <c r="H46" s="19">
        <f>H45*SQRT(2)</f>
        <v>0.0282842712474619</v>
      </c>
      <c r="I46" s="29" t="s">
        <v>20</v>
      </c>
    </row>
    <row r="47" ht="15.75" spans="1:9">
      <c r="A47" s="13"/>
      <c r="B47" s="4"/>
      <c r="C47" s="5"/>
      <c r="D47" s="15"/>
      <c r="E47" s="16"/>
      <c r="F47" s="17"/>
      <c r="G47" s="25" t="s">
        <v>199</v>
      </c>
      <c r="H47" s="19">
        <f>SQRT(H44*H44+H46*H46)</f>
        <v>0.0282842712474619</v>
      </c>
      <c r="I47" s="29" t="s">
        <v>20</v>
      </c>
    </row>
    <row r="48" ht="15.75" spans="1:9">
      <c r="A48" s="3"/>
      <c r="B48" s="4"/>
      <c r="C48" s="5"/>
      <c r="D48" s="6"/>
      <c r="E48" s="16"/>
      <c r="F48" s="17"/>
      <c r="G48" s="257" t="s">
        <v>200</v>
      </c>
      <c r="H48" s="19">
        <f>H43/10</f>
        <v>0</v>
      </c>
      <c r="I48" s="29" t="s">
        <v>20</v>
      </c>
    </row>
    <row r="49" ht="19.5" spans="1:9">
      <c r="A49" s="3"/>
      <c r="B49" s="4"/>
      <c r="C49" s="5"/>
      <c r="D49" s="6"/>
      <c r="E49" s="16"/>
      <c r="F49" s="17"/>
      <c r="G49" s="23" t="s">
        <v>201</v>
      </c>
      <c r="H49" s="19">
        <f>H47/10</f>
        <v>0.00282842712474619</v>
      </c>
      <c r="I49" s="29" t="s">
        <v>20</v>
      </c>
    </row>
    <row r="50" ht="19.5" spans="1:9">
      <c r="A50" s="3"/>
      <c r="B50" s="4"/>
      <c r="C50" s="5"/>
      <c r="D50" s="6"/>
      <c r="E50" s="16"/>
      <c r="F50" s="17"/>
      <c r="G50" s="258" t="s">
        <v>202</v>
      </c>
      <c r="H50" s="19">
        <f>H48*B9</f>
        <v>0</v>
      </c>
      <c r="I50" s="29" t="s">
        <v>159</v>
      </c>
    </row>
    <row r="51" ht="19.5" spans="1:9">
      <c r="A51" s="3"/>
      <c r="B51" s="4"/>
      <c r="C51" s="5"/>
      <c r="D51" s="6"/>
      <c r="E51" s="16"/>
      <c r="F51" s="17"/>
      <c r="G51" s="23" t="s">
        <v>203</v>
      </c>
      <c r="H51" s="19" t="e">
        <f>H50*SQRT((H49/H48)^2+(H9/B9)^2)</f>
        <v>#DIV/0!</v>
      </c>
      <c r="I51" s="29"/>
    </row>
    <row r="52" ht="15.75" spans="1:9">
      <c r="A52" s="3"/>
      <c r="B52" s="4"/>
      <c r="C52" s="5"/>
      <c r="D52" s="6"/>
      <c r="E52" s="16"/>
      <c r="F52" s="17"/>
      <c r="G52" s="26"/>
      <c r="H52" s="19"/>
      <c r="I52" s="29"/>
    </row>
    <row r="53" ht="15.75" spans="1:9">
      <c r="A53" s="3"/>
      <c r="B53" s="4"/>
      <c r="C53" s="5"/>
      <c r="D53" s="6"/>
      <c r="E53" s="16"/>
      <c r="F53" s="17"/>
      <c r="G53" s="258" t="s">
        <v>204</v>
      </c>
      <c r="H53" s="259">
        <f>((H50-H6)/H6)</f>
        <v>-1</v>
      </c>
      <c r="I53" s="29"/>
    </row>
  </sheetData>
  <sheetProtection formatCells="0" formatColumns="0" formatRows="0" insertRows="0" insertColumns="0" insertHyperlinks="0" deleteColumns="0" deleteRows="0" sort="0" autoFilter="0" pivotTables="0"/>
  <protectedRanges>
    <protectedRange sqref="E1:E3 E5:E53" name="区域2"/>
    <protectedRange sqref="E4 B1:B6 H4 B24:B44 B46:B53 B8:B22" name="区域1"/>
    <protectedRange sqref="B23 B45" name="区域1_1"/>
  </protectedRanges>
  <mergeCells count="4">
    <mergeCell ref="A1:I1"/>
    <mergeCell ref="A8:I8"/>
    <mergeCell ref="A10:I10"/>
    <mergeCell ref="A32:I32"/>
  </mergeCells>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
  <sheetViews>
    <sheetView workbookViewId="0">
      <selection activeCell="A10" sqref="A10"/>
    </sheetView>
  </sheetViews>
  <sheetFormatPr defaultColWidth="10" defaultRowHeight="14.25" outlineLevelCol="5"/>
  <cols>
    <col min="1" max="1" width="16.375" style="241" customWidth="1"/>
    <col min="2" max="2" width="22.0666666666667" style="241" customWidth="1"/>
    <col min="3" max="16384" width="9" style="241"/>
  </cols>
  <sheetData>
    <row r="1" ht="25.5" spans="1:2">
      <c r="A1" s="242" t="s">
        <v>206</v>
      </c>
      <c r="B1" s="243"/>
    </row>
    <row r="3" ht="15.75" spans="1:2">
      <c r="A3" s="244" t="s">
        <v>207</v>
      </c>
      <c r="B3" s="244" t="s">
        <v>208</v>
      </c>
    </row>
    <row r="4" ht="19.5" spans="1:2">
      <c r="A4" s="244" t="s">
        <v>209</v>
      </c>
      <c r="B4" s="244" t="s">
        <v>210</v>
      </c>
    </row>
    <row r="5" ht="19.5" spans="1:2">
      <c r="A5" s="244" t="s">
        <v>211</v>
      </c>
      <c r="B5" s="244" t="s">
        <v>212</v>
      </c>
    </row>
    <row r="6" ht="19.5" spans="1:2">
      <c r="A6" s="244" t="s">
        <v>213</v>
      </c>
      <c r="B6" s="244" t="s">
        <v>214</v>
      </c>
    </row>
    <row r="7" ht="19.5" spans="1:2">
      <c r="A7" s="244" t="s">
        <v>215</v>
      </c>
      <c r="B7" s="245" t="s">
        <v>216</v>
      </c>
    </row>
    <row r="8" ht="15.75" spans="1:2">
      <c r="A8" s="244"/>
      <c r="B8" s="246"/>
    </row>
    <row r="9" ht="19.5" spans="1:2">
      <c r="A9" s="247" t="s">
        <v>217</v>
      </c>
      <c r="B9" s="247" t="s">
        <v>218</v>
      </c>
    </row>
    <row r="10" ht="15.75" spans="1:2">
      <c r="A10" s="244">
        <v>0</v>
      </c>
      <c r="B10" s="244">
        <v>0</v>
      </c>
    </row>
    <row r="11" ht="15.75" spans="1:2">
      <c r="A11" s="244">
        <v>1</v>
      </c>
      <c r="B11" s="244">
        <v>0</v>
      </c>
    </row>
    <row r="12" ht="15.75" spans="1:2">
      <c r="A12" s="244">
        <v>2</v>
      </c>
      <c r="B12" s="244">
        <v>0</v>
      </c>
    </row>
    <row r="13" ht="15.75" spans="1:2">
      <c r="A13" s="244">
        <v>3</v>
      </c>
      <c r="B13" s="244">
        <v>0</v>
      </c>
    </row>
    <row r="14" ht="15.75" spans="1:2">
      <c r="A14" s="244">
        <v>4</v>
      </c>
      <c r="B14" s="244">
        <v>2</v>
      </c>
    </row>
    <row r="15" ht="15.75" spans="1:2">
      <c r="A15" s="246">
        <v>5</v>
      </c>
      <c r="B15" s="246">
        <v>3</v>
      </c>
    </row>
    <row r="16" ht="15.75" spans="1:1">
      <c r="A16" s="246">
        <v>6</v>
      </c>
    </row>
    <row r="17" ht="15.75" spans="1:1">
      <c r="A17" s="246">
        <v>7</v>
      </c>
    </row>
    <row r="18" ht="15.75" spans="1:1">
      <c r="A18" s="246">
        <v>8</v>
      </c>
    </row>
    <row r="24" ht="19.5" spans="4:6">
      <c r="D24" s="248" t="s">
        <v>219</v>
      </c>
      <c r="E24" s="250"/>
      <c r="F24" s="251"/>
    </row>
    <row r="25" ht="19.5" spans="4:6">
      <c r="D25" s="249" t="s">
        <v>220</v>
      </c>
      <c r="E25" s="247" t="s">
        <v>217</v>
      </c>
      <c r="F25" s="247" t="s">
        <v>218</v>
      </c>
    </row>
    <row r="26" ht="15.75" spans="4:6">
      <c r="D26" s="249">
        <v>1</v>
      </c>
      <c r="E26" s="249">
        <v>22.25</v>
      </c>
      <c r="F26" s="249"/>
    </row>
    <row r="27" ht="15.75" spans="4:6">
      <c r="D27" s="249">
        <v>2</v>
      </c>
      <c r="E27" s="249">
        <v>32.75</v>
      </c>
      <c r="F27" s="249"/>
    </row>
    <row r="28" ht="15.75" spans="4:6">
      <c r="D28" s="249">
        <v>3</v>
      </c>
      <c r="E28" s="249">
        <v>43.5</v>
      </c>
      <c r="F28" s="249"/>
    </row>
    <row r="29" ht="15.75" spans="4:6">
      <c r="D29" s="249">
        <v>4</v>
      </c>
      <c r="E29" s="249">
        <v>55</v>
      </c>
      <c r="F29" s="249"/>
    </row>
    <row r="30" ht="15.75" spans="4:6">
      <c r="D30" s="249">
        <v>5</v>
      </c>
      <c r="E30" s="249">
        <v>67</v>
      </c>
      <c r="F30" s="249"/>
    </row>
    <row r="31" ht="15.75" spans="4:6">
      <c r="D31" s="249">
        <v>6</v>
      </c>
      <c r="E31" s="249">
        <v>78.5</v>
      </c>
      <c r="F31" s="249"/>
    </row>
    <row r="32" ht="15.75" spans="4:6">
      <c r="D32" s="249">
        <v>7</v>
      </c>
      <c r="E32" s="249"/>
      <c r="F32" s="249"/>
    </row>
    <row r="33" ht="15.75" spans="4:6">
      <c r="D33" s="249">
        <v>8</v>
      </c>
      <c r="E33" s="249"/>
      <c r="F33" s="249"/>
    </row>
    <row r="34" ht="19.5" spans="4:6">
      <c r="D34" s="249" t="s">
        <v>221</v>
      </c>
      <c r="E34" s="249">
        <f>SLOPE(E26:E33,D26:D33)</f>
        <v>11.3</v>
      </c>
      <c r="F34" s="249"/>
    </row>
    <row r="35" ht="19.5" spans="4:6">
      <c r="D35" s="249" t="s">
        <v>222</v>
      </c>
      <c r="E35" s="249">
        <v>11.61</v>
      </c>
      <c r="F35" s="249"/>
    </row>
    <row r="36" ht="15.75" spans="4:6">
      <c r="D36" s="249" t="s">
        <v>223</v>
      </c>
      <c r="E36" s="252">
        <f>ABS((E34-E35)/E35)</f>
        <v>0.0267011197243754</v>
      </c>
      <c r="F36" s="249"/>
    </row>
  </sheetData>
  <sheetProtection formatCells="0" formatColumns="0" formatRows="0" insertRows="0" insertColumns="0" insertHyperlinks="0" deleteColumns="0" deleteRows="0" sort="0" autoFilter="0" pivotTables="0"/>
  <protectedRanges>
    <protectedRange sqref="B9:B14 B1 B3:B5 F25" name="区域1"/>
  </protectedRanges>
  <mergeCells count="2">
    <mergeCell ref="A1:B1"/>
    <mergeCell ref="D24:F24"/>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workbookViewId="0">
      <selection activeCell="B5" sqref="B5"/>
    </sheetView>
  </sheetViews>
  <sheetFormatPr defaultColWidth="10" defaultRowHeight="14.25"/>
  <cols>
    <col min="1" max="6" width="9"/>
    <col min="7" max="7" width="11.4416666666667" customWidth="1"/>
    <col min="8" max="16384" width="9"/>
  </cols>
  <sheetData>
    <row r="1" ht="25.5" spans="1:9">
      <c r="A1" s="1" t="s">
        <v>224</v>
      </c>
      <c r="B1" s="2"/>
      <c r="C1" s="2"/>
      <c r="D1" s="2"/>
      <c r="E1" s="2"/>
      <c r="F1" s="2"/>
      <c r="G1" s="2"/>
      <c r="H1" s="2"/>
      <c r="I1" s="28"/>
    </row>
    <row r="2" ht="15.75" spans="1:9">
      <c r="A2" s="3"/>
      <c r="B2" s="4"/>
      <c r="C2" s="5"/>
      <c r="D2" s="6"/>
      <c r="E2" s="16"/>
      <c r="F2" s="17"/>
      <c r="G2" s="18"/>
      <c r="H2" s="19"/>
      <c r="I2" s="29"/>
    </row>
    <row r="3" ht="15.75" spans="1:9">
      <c r="A3" s="7" t="s">
        <v>8</v>
      </c>
      <c r="B3" s="8" t="s">
        <v>9</v>
      </c>
      <c r="C3" s="8" t="s">
        <v>10</v>
      </c>
      <c r="D3" s="9" t="s">
        <v>8</v>
      </c>
      <c r="E3" s="20" t="s">
        <v>9</v>
      </c>
      <c r="F3" s="9" t="s">
        <v>10</v>
      </c>
      <c r="G3" s="21" t="s">
        <v>8</v>
      </c>
      <c r="H3" s="22" t="s">
        <v>11</v>
      </c>
      <c r="I3" s="21" t="s">
        <v>10</v>
      </c>
    </row>
    <row r="4" ht="15.75" spans="1:9">
      <c r="A4" s="177" t="s">
        <v>225</v>
      </c>
      <c r="B4" s="99"/>
      <c r="C4" s="99"/>
      <c r="D4" s="99"/>
      <c r="E4" s="99"/>
      <c r="F4" s="99"/>
      <c r="G4" s="99"/>
      <c r="H4" s="99"/>
      <c r="I4" s="202"/>
    </row>
    <row r="5" ht="19.5" spans="1:9">
      <c r="A5" s="111" t="s">
        <v>226</v>
      </c>
      <c r="B5" s="4"/>
      <c r="C5" s="5" t="s">
        <v>20</v>
      </c>
      <c r="D5" s="240" t="s">
        <v>227</v>
      </c>
      <c r="E5" s="16"/>
      <c r="F5" s="17" t="s">
        <v>20</v>
      </c>
      <c r="G5" s="199" t="s">
        <v>228</v>
      </c>
      <c r="H5" s="19">
        <f>(B5-E10)*(B5-B10)/(10*B$16)*1000000</f>
        <v>0</v>
      </c>
      <c r="I5" s="29" t="s">
        <v>20</v>
      </c>
    </row>
    <row r="6" ht="19.5" spans="1:9">
      <c r="A6" s="111" t="s">
        <v>229</v>
      </c>
      <c r="B6" s="4"/>
      <c r="C6" s="5" t="s">
        <v>20</v>
      </c>
      <c r="D6" s="240" t="s">
        <v>230</v>
      </c>
      <c r="E6" s="16"/>
      <c r="F6" s="17" t="s">
        <v>20</v>
      </c>
      <c r="G6" s="199" t="s">
        <v>231</v>
      </c>
      <c r="H6" s="19">
        <f t="shared" ref="H6:H9" si="0">(B6-E11)*(B6-B11)/(10*B$16)*1000000</f>
        <v>0</v>
      </c>
      <c r="I6" s="29" t="s">
        <v>20</v>
      </c>
    </row>
    <row r="7" ht="19.5" spans="1:9">
      <c r="A7" s="111" t="s">
        <v>232</v>
      </c>
      <c r="B7" s="4"/>
      <c r="C7" s="5" t="s">
        <v>20</v>
      </c>
      <c r="D7" s="240" t="s">
        <v>233</v>
      </c>
      <c r="E7" s="16"/>
      <c r="F7" s="17" t="s">
        <v>20</v>
      </c>
      <c r="G7" s="199" t="s">
        <v>234</v>
      </c>
      <c r="H7" s="19">
        <f t="shared" si="0"/>
        <v>0</v>
      </c>
      <c r="I7" s="29" t="s">
        <v>20</v>
      </c>
    </row>
    <row r="8" ht="19.5" spans="1:9">
      <c r="A8" s="111" t="s">
        <v>235</v>
      </c>
      <c r="B8" s="4"/>
      <c r="C8" s="5" t="s">
        <v>20</v>
      </c>
      <c r="D8" s="240" t="s">
        <v>236</v>
      </c>
      <c r="E8" s="16"/>
      <c r="F8" s="17" t="s">
        <v>20</v>
      </c>
      <c r="G8" s="199" t="s">
        <v>237</v>
      </c>
      <c r="H8" s="19">
        <f t="shared" si="0"/>
        <v>0</v>
      </c>
      <c r="I8" s="29" t="s">
        <v>20</v>
      </c>
    </row>
    <row r="9" ht="19.5" spans="1:9">
      <c r="A9" s="111" t="s">
        <v>238</v>
      </c>
      <c r="B9" s="4"/>
      <c r="C9" s="5" t="s">
        <v>20</v>
      </c>
      <c r="D9" s="240" t="s">
        <v>239</v>
      </c>
      <c r="E9" s="16"/>
      <c r="F9" s="17" t="s">
        <v>20</v>
      </c>
      <c r="G9" s="199" t="s">
        <v>240</v>
      </c>
      <c r="H9" s="19">
        <f t="shared" si="0"/>
        <v>0</v>
      </c>
      <c r="I9" s="29" t="s">
        <v>20</v>
      </c>
    </row>
    <row r="10" ht="19.5" spans="1:9">
      <c r="A10" s="111" t="s">
        <v>241</v>
      </c>
      <c r="B10" s="4"/>
      <c r="C10" s="5" t="s">
        <v>20</v>
      </c>
      <c r="D10" s="240" t="s">
        <v>242</v>
      </c>
      <c r="E10" s="16"/>
      <c r="F10" s="17" t="s">
        <v>20</v>
      </c>
      <c r="G10" s="199" t="s">
        <v>243</v>
      </c>
      <c r="H10" s="19">
        <f>(E5-B10)*(E5-E10)/(10*B$16)*1000000</f>
        <v>0</v>
      </c>
      <c r="I10" s="29" t="s">
        <v>20</v>
      </c>
    </row>
    <row r="11" ht="19.5" spans="1:9">
      <c r="A11" s="111" t="s">
        <v>244</v>
      </c>
      <c r="B11" s="4"/>
      <c r="C11" s="5" t="s">
        <v>20</v>
      </c>
      <c r="D11" s="240" t="s">
        <v>245</v>
      </c>
      <c r="E11" s="16"/>
      <c r="F11" s="17" t="s">
        <v>20</v>
      </c>
      <c r="G11" s="199" t="s">
        <v>246</v>
      </c>
      <c r="H11" s="19">
        <f t="shared" ref="H11:H14" si="1">(E6-B11)*(E6-E11)/(10*B$16)*1000000</f>
        <v>0</v>
      </c>
      <c r="I11" s="29" t="s">
        <v>20</v>
      </c>
    </row>
    <row r="12" ht="19.5" spans="1:9">
      <c r="A12" s="111" t="s">
        <v>247</v>
      </c>
      <c r="B12" s="4"/>
      <c r="C12" s="5" t="s">
        <v>20</v>
      </c>
      <c r="D12" s="240" t="s">
        <v>248</v>
      </c>
      <c r="E12" s="16"/>
      <c r="F12" s="17" t="s">
        <v>20</v>
      </c>
      <c r="G12" s="199" t="s">
        <v>249</v>
      </c>
      <c r="H12" s="19">
        <f t="shared" si="1"/>
        <v>0</v>
      </c>
      <c r="I12" s="29" t="s">
        <v>20</v>
      </c>
    </row>
    <row r="13" ht="19.5" spans="1:9">
      <c r="A13" s="111" t="s">
        <v>250</v>
      </c>
      <c r="B13" s="4"/>
      <c r="C13" s="5" t="s">
        <v>20</v>
      </c>
      <c r="D13" s="240" t="s">
        <v>251</v>
      </c>
      <c r="E13" s="16"/>
      <c r="F13" s="17" t="s">
        <v>20</v>
      </c>
      <c r="G13" s="199" t="s">
        <v>252</v>
      </c>
      <c r="H13" s="19">
        <f t="shared" si="1"/>
        <v>0</v>
      </c>
      <c r="I13" s="29" t="s">
        <v>20</v>
      </c>
    </row>
    <row r="14" ht="19.5" spans="1:9">
      <c r="A14" s="111" t="s">
        <v>253</v>
      </c>
      <c r="B14" s="4"/>
      <c r="C14" s="5" t="s">
        <v>20</v>
      </c>
      <c r="D14" s="240" t="s">
        <v>254</v>
      </c>
      <c r="E14" s="16"/>
      <c r="F14" s="17" t="s">
        <v>20</v>
      </c>
      <c r="G14" s="199" t="s">
        <v>255</v>
      </c>
      <c r="H14" s="19">
        <f t="shared" si="1"/>
        <v>0</v>
      </c>
      <c r="I14" s="29" t="s">
        <v>20</v>
      </c>
    </row>
    <row r="15" ht="15.75" spans="1:9">
      <c r="A15" s="3"/>
      <c r="B15" s="4"/>
      <c r="C15" s="5"/>
      <c r="D15" s="6"/>
      <c r="E15" s="16"/>
      <c r="F15" s="17"/>
      <c r="G15" s="18"/>
      <c r="H15" s="19"/>
      <c r="I15" s="29"/>
    </row>
    <row r="16" ht="15.75" spans="1:9">
      <c r="A16" s="3" t="s">
        <v>256</v>
      </c>
      <c r="B16" s="4">
        <v>589.3</v>
      </c>
      <c r="C16" s="5" t="s">
        <v>257</v>
      </c>
      <c r="D16" s="6"/>
      <c r="E16" s="16"/>
      <c r="F16" s="17"/>
      <c r="G16" s="18"/>
      <c r="H16" s="19"/>
      <c r="I16" s="29"/>
    </row>
    <row r="17" ht="15.75" spans="1:9">
      <c r="A17" s="3"/>
      <c r="B17" s="4"/>
      <c r="C17" s="5"/>
      <c r="D17" s="6"/>
      <c r="E17" s="16"/>
      <c r="F17" s="17"/>
      <c r="G17" s="196" t="s">
        <v>258</v>
      </c>
      <c r="H17" s="19">
        <f>AVERAGE(H5:H14)</f>
        <v>0</v>
      </c>
      <c r="I17" s="29" t="s">
        <v>20</v>
      </c>
    </row>
    <row r="18" ht="19.5" spans="1:9">
      <c r="A18" s="3"/>
      <c r="B18" s="4"/>
      <c r="C18" s="5"/>
      <c r="D18" s="6"/>
      <c r="E18" s="16"/>
      <c r="F18" s="17"/>
      <c r="G18" s="23" t="s">
        <v>259</v>
      </c>
      <c r="H18" s="19">
        <f>STDEV(H5:H14)*TINV(0.05,9)/SQRT(10)</f>
        <v>0</v>
      </c>
      <c r="I18" s="29" t="s">
        <v>20</v>
      </c>
    </row>
    <row r="19" ht="15.75" spans="1:9">
      <c r="A19" s="3"/>
      <c r="B19" s="4"/>
      <c r="C19" s="5"/>
      <c r="D19" s="6"/>
      <c r="E19" s="16"/>
      <c r="F19" s="17"/>
      <c r="G19" s="18" t="s">
        <v>260</v>
      </c>
      <c r="H19" s="27" t="e">
        <f>(H18/H17)</f>
        <v>#DIV/0!</v>
      </c>
      <c r="I19" s="29"/>
    </row>
    <row r="20" ht="15.75" spans="1:9">
      <c r="A20" s="3"/>
      <c r="B20" s="4"/>
      <c r="C20" s="5"/>
      <c r="D20" s="6"/>
      <c r="E20" s="16"/>
      <c r="F20" s="17"/>
      <c r="G20" s="23"/>
      <c r="H20" s="19"/>
      <c r="I20" s="29"/>
    </row>
  </sheetData>
  <sheetProtection formatCells="0" formatColumns="0" formatRows="0" insertRows="0" insertColumns="0" insertHyperlinks="0" deleteColumns="0" deleteRows="0" sort="0" autoFilter="0" pivotTables="0"/>
  <protectedRanges>
    <protectedRange sqref="E1:E20" name="区域2"/>
    <protectedRange sqref="B1:B20" name="区域1"/>
  </protectedRanges>
  <mergeCells count="2">
    <mergeCell ref="A1:I1"/>
    <mergeCell ref="A4:I4"/>
  </mergeCells>
  <pageMargins left="0.7" right="0.7" top="0.75" bottom="0.75" header="0.3" footer="0.3"/>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workbookViewId="0">
      <selection activeCell="B5" sqref="B5"/>
    </sheetView>
  </sheetViews>
  <sheetFormatPr defaultColWidth="10" defaultRowHeight="14.25"/>
  <cols>
    <col min="1" max="6" width="9"/>
    <col min="7" max="7" width="12.625" customWidth="1"/>
    <col min="8" max="16384" width="9"/>
  </cols>
  <sheetData>
    <row r="1" ht="25.5" spans="1:9">
      <c r="A1" s="1" t="s">
        <v>261</v>
      </c>
      <c r="B1" s="2"/>
      <c r="C1" s="2"/>
      <c r="D1" s="2"/>
      <c r="E1" s="2"/>
      <c r="F1" s="2"/>
      <c r="G1" s="2"/>
      <c r="H1" s="2"/>
      <c r="I1" s="28"/>
    </row>
    <row r="2" ht="15.75" spans="1:9">
      <c r="A2" s="3"/>
      <c r="B2" s="4"/>
      <c r="C2" s="5"/>
      <c r="D2" s="6"/>
      <c r="E2" s="16"/>
      <c r="F2" s="17"/>
      <c r="G2" s="18"/>
      <c r="H2" s="19"/>
      <c r="I2" s="29"/>
    </row>
    <row r="3" ht="15.75" spans="1:9">
      <c r="A3" s="7" t="s">
        <v>8</v>
      </c>
      <c r="B3" s="8" t="s">
        <v>9</v>
      </c>
      <c r="C3" s="8" t="s">
        <v>10</v>
      </c>
      <c r="D3" s="9" t="s">
        <v>8</v>
      </c>
      <c r="E3" s="20" t="s">
        <v>9</v>
      </c>
      <c r="F3" s="9" t="s">
        <v>10</v>
      </c>
      <c r="G3" s="21" t="s">
        <v>8</v>
      </c>
      <c r="H3" s="22" t="s">
        <v>11</v>
      </c>
      <c r="I3" s="21" t="s">
        <v>10</v>
      </c>
    </row>
    <row r="4" ht="19.5" spans="1:9">
      <c r="A4" s="236" t="s">
        <v>262</v>
      </c>
      <c r="B4" s="237"/>
      <c r="C4" s="237"/>
      <c r="D4" s="237"/>
      <c r="E4" s="237"/>
      <c r="F4" s="237"/>
      <c r="G4" s="237"/>
      <c r="H4" s="237"/>
      <c r="I4" s="202"/>
    </row>
    <row r="5" ht="19.5" spans="1:9">
      <c r="A5" s="13" t="s">
        <v>263</v>
      </c>
      <c r="B5" s="238">
        <v>2</v>
      </c>
      <c r="C5" s="5" t="s">
        <v>20</v>
      </c>
      <c r="D5" s="15" t="s">
        <v>264</v>
      </c>
      <c r="E5" s="239">
        <v>3.582</v>
      </c>
      <c r="F5" s="17" t="s">
        <v>20</v>
      </c>
      <c r="G5" s="23" t="s">
        <v>265</v>
      </c>
      <c r="H5" s="19">
        <f>ABS(E5-B5)</f>
        <v>1.582</v>
      </c>
      <c r="I5" s="29" t="s">
        <v>20</v>
      </c>
    </row>
    <row r="6" ht="19.5" spans="1:9">
      <c r="A6" s="13" t="s">
        <v>266</v>
      </c>
      <c r="B6" s="238">
        <v>2.316</v>
      </c>
      <c r="C6" s="5" t="s">
        <v>20</v>
      </c>
      <c r="D6" s="15" t="s">
        <v>267</v>
      </c>
      <c r="E6" s="239">
        <v>3.898</v>
      </c>
      <c r="F6" s="17" t="s">
        <v>20</v>
      </c>
      <c r="G6" s="23" t="s">
        <v>268</v>
      </c>
      <c r="H6" s="19">
        <f>ABS(E6-B6)</f>
        <v>1.582</v>
      </c>
      <c r="I6" s="29" t="s">
        <v>20</v>
      </c>
    </row>
    <row r="7" ht="19.5" spans="1:9">
      <c r="A7" s="13" t="s">
        <v>269</v>
      </c>
      <c r="B7" s="238">
        <v>2.633</v>
      </c>
      <c r="C7" s="5" t="s">
        <v>20</v>
      </c>
      <c r="D7" s="15" t="s">
        <v>270</v>
      </c>
      <c r="E7" s="239">
        <v>4.215</v>
      </c>
      <c r="F7" s="17" t="s">
        <v>20</v>
      </c>
      <c r="G7" s="23" t="s">
        <v>271</v>
      </c>
      <c r="H7" s="19">
        <f>ABS(E7-B7)</f>
        <v>1.582</v>
      </c>
      <c r="I7" s="29" t="s">
        <v>20</v>
      </c>
    </row>
    <row r="8" ht="19.5" spans="1:9">
      <c r="A8" s="13" t="s">
        <v>272</v>
      </c>
      <c r="B8" s="238">
        <v>2.949</v>
      </c>
      <c r="C8" s="5" t="s">
        <v>20</v>
      </c>
      <c r="D8" s="15" t="s">
        <v>273</v>
      </c>
      <c r="E8" s="239">
        <v>4.531</v>
      </c>
      <c r="F8" s="17" t="s">
        <v>20</v>
      </c>
      <c r="G8" s="23" t="s">
        <v>274</v>
      </c>
      <c r="H8" s="19">
        <f>ABS(E8-B8)</f>
        <v>1.582</v>
      </c>
      <c r="I8" s="29" t="s">
        <v>20</v>
      </c>
    </row>
    <row r="9" ht="19.5" spans="1:9">
      <c r="A9" s="13" t="s">
        <v>275</v>
      </c>
      <c r="B9" s="238">
        <v>3.266</v>
      </c>
      <c r="C9" s="5" t="s">
        <v>20</v>
      </c>
      <c r="D9" s="15" t="s">
        <v>276</v>
      </c>
      <c r="E9" s="239">
        <v>4.848</v>
      </c>
      <c r="F9" s="17" t="s">
        <v>20</v>
      </c>
      <c r="G9" s="23" t="s">
        <v>277</v>
      </c>
      <c r="H9" s="19">
        <f>ABS(E9-B9)</f>
        <v>1.582</v>
      </c>
      <c r="I9" s="29" t="s">
        <v>20</v>
      </c>
    </row>
    <row r="10" ht="15.75" spans="1:9">
      <c r="A10" s="13"/>
      <c r="B10" s="4"/>
      <c r="C10" s="5"/>
      <c r="D10" s="15"/>
      <c r="E10" s="16"/>
      <c r="F10" s="17"/>
      <c r="G10" s="23"/>
      <c r="H10" s="19"/>
      <c r="I10" s="29"/>
    </row>
    <row r="11" ht="15.75" spans="1:9">
      <c r="A11" s="3"/>
      <c r="B11" s="4"/>
      <c r="C11" s="5"/>
      <c r="D11" s="6"/>
      <c r="E11" s="16"/>
      <c r="F11" s="17"/>
      <c r="G11" s="25" t="s">
        <v>195</v>
      </c>
      <c r="H11" s="19">
        <f>AVERAGE(H5:H9)</f>
        <v>1.582</v>
      </c>
      <c r="I11" s="29" t="s">
        <v>20</v>
      </c>
    </row>
    <row r="12" ht="15.75" spans="1:9">
      <c r="A12" s="3"/>
      <c r="B12" s="4"/>
      <c r="C12" s="5"/>
      <c r="D12" s="6"/>
      <c r="E12" s="16"/>
      <c r="F12" s="17"/>
      <c r="G12" s="25" t="s">
        <v>196</v>
      </c>
      <c r="H12" s="19">
        <f>STDEV(H5:H9)*TINV(0.05,4)/SQRT(5)</f>
        <v>3.08247328239841e-16</v>
      </c>
      <c r="I12" s="29" t="s">
        <v>20</v>
      </c>
    </row>
    <row r="13" ht="15.75" spans="1:9">
      <c r="A13" s="3" t="s">
        <v>16</v>
      </c>
      <c r="B13" s="4">
        <v>0.004</v>
      </c>
      <c r="C13" s="5" t="s">
        <v>20</v>
      </c>
      <c r="D13" s="6"/>
      <c r="E13" s="16"/>
      <c r="F13" s="17"/>
      <c r="G13" s="196" t="s">
        <v>278</v>
      </c>
      <c r="H13" s="19">
        <f>B13</f>
        <v>0.004</v>
      </c>
      <c r="I13" s="29" t="s">
        <v>20</v>
      </c>
    </row>
    <row r="14" ht="15.75" spans="1:9">
      <c r="A14" s="3"/>
      <c r="B14" s="4"/>
      <c r="C14" s="5"/>
      <c r="D14" s="6"/>
      <c r="E14" s="16"/>
      <c r="F14" s="17"/>
      <c r="G14" s="25" t="s">
        <v>198</v>
      </c>
      <c r="H14" s="19">
        <f>H13*SQRT(2)</f>
        <v>0.00565685424949238</v>
      </c>
      <c r="I14" s="29" t="s">
        <v>20</v>
      </c>
    </row>
    <row r="15" ht="15.75" spans="1:9">
      <c r="A15" s="3"/>
      <c r="B15" s="4"/>
      <c r="C15" s="5"/>
      <c r="D15" s="6"/>
      <c r="E15" s="16"/>
      <c r="F15" s="17"/>
      <c r="G15" s="25" t="s">
        <v>199</v>
      </c>
      <c r="H15" s="19">
        <f>SQRT(H12*H12+H14*H14)</f>
        <v>0.00565685424949238</v>
      </c>
      <c r="I15" s="29" t="s">
        <v>20</v>
      </c>
    </row>
    <row r="16" ht="15.75" spans="1:9">
      <c r="A16" s="3"/>
      <c r="B16" s="4"/>
      <c r="C16" s="5"/>
      <c r="D16" s="6"/>
      <c r="E16" s="16"/>
      <c r="F16" s="17"/>
      <c r="G16" s="196"/>
      <c r="H16" s="19"/>
      <c r="I16" s="29"/>
    </row>
    <row r="17" ht="15.75" spans="1:9">
      <c r="A17" s="3" t="s">
        <v>279</v>
      </c>
      <c r="B17" s="100">
        <v>0.05</v>
      </c>
      <c r="C17" s="5"/>
      <c r="D17" s="6"/>
      <c r="E17" s="16"/>
      <c r="F17" s="17"/>
      <c r="G17" s="123" t="s">
        <v>280</v>
      </c>
      <c r="H17" s="120">
        <f>B17*2*H11/250*10^6</f>
        <v>632.8</v>
      </c>
      <c r="I17" s="29" t="s">
        <v>257</v>
      </c>
    </row>
    <row r="18" ht="19.5" spans="1:9">
      <c r="A18" s="3"/>
      <c r="B18" s="4"/>
      <c r="C18" s="5"/>
      <c r="D18" s="6"/>
      <c r="E18" s="16"/>
      <c r="F18" s="17"/>
      <c r="G18" s="23" t="s">
        <v>201</v>
      </c>
      <c r="H18" s="19">
        <f>H15/2500*1000000</f>
        <v>2.26274169979695</v>
      </c>
      <c r="I18" s="29" t="s">
        <v>257</v>
      </c>
    </row>
    <row r="19" ht="15.75" spans="1:9">
      <c r="A19" s="3"/>
      <c r="B19" s="4"/>
      <c r="C19" s="5"/>
      <c r="D19" s="6"/>
      <c r="E19" s="16"/>
      <c r="F19" s="17"/>
      <c r="G19" s="18" t="s">
        <v>260</v>
      </c>
      <c r="H19" s="27">
        <f>(H18/H17)</f>
        <v>0.00357576121965384</v>
      </c>
      <c r="I19" s="29"/>
    </row>
    <row r="20" ht="15.75" spans="1:9">
      <c r="A20" s="3"/>
      <c r="B20" s="4"/>
      <c r="C20" s="5"/>
      <c r="D20" s="6"/>
      <c r="E20" s="16"/>
      <c r="F20" s="17"/>
      <c r="G20" s="26" t="s">
        <v>204</v>
      </c>
      <c r="H20" s="27">
        <f>(H17-632.8)/632.8</f>
        <v>0</v>
      </c>
      <c r="I20" s="29"/>
    </row>
  </sheetData>
  <sheetProtection formatCells="0" formatColumns="0" formatRows="0" insertRows="0" insertColumns="0" insertHyperlinks="0" deleteColumns="0" deleteRows="0" sort="0" autoFilter="0" pivotTables="0"/>
  <protectedRanges>
    <protectedRange sqref="E1:E20" name="区域2"/>
    <protectedRange sqref="B1:B20" name="区域1"/>
  </protectedRanges>
  <mergeCells count="2">
    <mergeCell ref="A1:I1"/>
    <mergeCell ref="A4:I4"/>
  </mergeCells>
  <pageMargins left="0.7" right="0.7" top="0.75" bottom="0.75" header="0.3" footer="0.3"/>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llowEditUser xmlns="https://web.wps.cn/et/2018/main" xmlns:s="http://schemas.openxmlformats.org/spreadsheetml/2006/main" hasInvisiblePropRange="0">
  <rangeList sheetStid="1" master="" otherUserPermission="edit"/>
  <rangeList sheetStid="2" master="" otherUserPermission="visible">
    <arrUserId title="区域2" rangeCreator="" othersAccessPermission="edit"/>
    <arrUserId title="区域1" rangeCreator="" othersAccessPermission="edit"/>
  </rangeList>
  <rangeList sheetStid="3" master="" otherUserPermission="visible">
    <arrUserId title="区域2" rangeCreator="" othersAccessPermission="edit"/>
    <arrUserId title="区域1" rangeCreator="" othersAccessPermission="edit"/>
  </rangeList>
  <rangeList sheetStid="4" master="" otherUserPermission="visible">
    <arrUserId title="区域2" rangeCreator="" othersAccessPermission="edit"/>
    <arrUserId title="区域1" rangeCreator="" othersAccessPermission="edit"/>
  </rangeList>
  <rangeList sheetStid="5" master="" otherUserPermission="visible">
    <arrUserId title="区域2" rangeCreator="" othersAccessPermission="edit"/>
    <arrUserId title="区域1" rangeCreator="" othersAccessPermission="edit"/>
  </rangeList>
  <rangeList sheetStid="6" master="" otherUserPermission="visible">
    <arrUserId title="区域2" rangeCreator="" othersAccessPermission="edit"/>
    <arrUserId title="区域1" rangeCreator="" othersAccessPermission="edit"/>
    <arrUserId title="区域1_1" rangeCreator="" othersAccessPermission="edit"/>
  </rangeList>
  <rangeList sheetStid="7" master="" otherUserPermission="visible">
    <arrUserId title="区域1" rangeCreator="" othersAccessPermission="edit"/>
  </rangeList>
  <rangeList sheetStid="8" master="" otherUserPermission="visible">
    <arrUserId title="区域2" rangeCreator="" othersAccessPermission="edit"/>
    <arrUserId title="区域1" rangeCreator="" othersAccessPermission="edit"/>
  </rangeList>
  <rangeList sheetStid="9" master="" otherUserPermission="visible">
    <arrUserId title="区域2" rangeCreator="" othersAccessPermission="edit"/>
    <arrUserId title="区域1" rangeCreator="" othersAccessPermission="edit"/>
  </rangeList>
  <rangeList sheetStid="10" master="" otherUserPermission="visible">
    <arrUserId title="区域2" rangeCreator="" othersAccessPermission="edit"/>
    <arrUserId title="区域1" rangeCreator="" othersAccessPermission="edit"/>
  </rangeList>
  <rangeList sheetStid="11" master="" otherUserPermission="visible">
    <arrUserId title="区域2" rangeCreator="" othersAccessPermission="edit"/>
    <arrUserId title="区域1" rangeCreator="" othersAccessPermission="edit"/>
  </rangeList>
  <rangeList sheetStid="12" master="" otherUserPermission="visible">
    <arrUserId title="区域4" rangeCreator="" othersAccessPermission="edit"/>
    <arrUserId title="区域2" rangeCreator="" othersAccessPermission="edit"/>
    <arrUserId title="区域1" rangeCreator="" othersAccessPermission="edit"/>
    <arrUserId title="区域3" rangeCreator="" othersAccessPermission="edit"/>
  </rangeList>
  <rangeList sheetStid="13" master="" otherUserPermission="visible">
    <arrUserId title="区域2" rangeCreator="" othersAccessPermission="edit"/>
    <arrUserId title="区域1" rangeCreator="" othersAccessPermission="edit"/>
  </rangeList>
  <rangeList sheetStid="14" master="" otherUserPermission="visible">
    <arrUserId title="区域2" rangeCreator="" othersAccessPermission="edit"/>
    <arrUserId title="区域1" rangeCreator="" othersAccessPermission="edit"/>
    <arrUserId title="区域2_2" rangeCreator="" othersAccessPermission="edit"/>
    <arrUserId title="区域1_2" rangeCreator="" othersAccessPermission="edit"/>
  </rangeList>
  <rangeList sheetStid="15" master="" otherUserPermission="visible">
    <arrUserId title="区域2" rangeCreator="" othersAccessPermission="edit"/>
    <arrUserId title="区域1" rangeCreator="" othersAccessPermission="edit"/>
  </rangeList>
  <rangeList sheetStid="16" master="" otherUserPermission="visible">
    <arrUserId title="区域2" rangeCreator="" othersAccessPermission="edit"/>
    <arrUserId title="区域1" rangeCreator="" othersAccessPermission="edit"/>
    <arrUserId title="区域2_1" rangeCreator="" othersAccessPermission="edit"/>
    <arrUserId title="区域1_1" rangeCreator="" othersAccessPermission="edit"/>
  </rangeList>
</allowEditUser>
</file>

<file path=customXml/item2.xml><?xml version="1.0" encoding="utf-8"?>
<comments xmlns="https://web.wps.cn/et/2018/main" xmlns:s="http://schemas.openxmlformats.org/spreadsheetml/2006/main">
  <commentList sheetStid="2">
    <commentChains s:ref="B7" rgbClr="FF0000">
      <unresolved>
        <commentChain chainId="e844325f9d0d5a9c26c59e82042a9d3dce245213">
          <item id="95837502eabee0c5394e36d8e06b128b4c732e73" isNormal="1">
            <s:text>
              <s:r>
                <s:t xml:space="preserve">物理天平的最大允许误差
</s:t>
              </s:r>
            </s:text>
          </item>
        </commentChain>
      </unresolved>
      <resolved/>
    </commentChains>
    <commentChains s:ref="A9" rgbClr="FF0000">
      <unresolved>
        <commentChain chainId="2b71be6017f387d36d4c9a6ccd006433b3a310d4">
          <item id="0be69ed97b5bf50b855401c1140b55f1b7899a00" isNormal="1">
            <s:text>
              <s:r>
                <s:t xml:space="preserve">螺旋测微器的零点读数</s:t>
              </s:r>
            </s:text>
          </item>
        </commentChain>
      </unresolved>
      <resolved/>
    </commentChains>
    <commentChains s:ref="B18" rgbClr="FF0000">
      <unresolved>
        <commentChain chainId="18d37ffca79b4aa376730ae3087b33ad338bdac3">
          <item id="b27020cc30e60d7967c5d8e3e8c5bfebfa8d8b12" isNormal="1">
            <s:text>
              <s:r>
                <s:t xml:space="preserve">螺旋测微器的最大允许误差</s:t>
              </s:r>
            </s:text>
          </item>
        </commentChain>
      </unresolved>
      <resolved/>
    </commentChains>
    <commentChains s:ref="G19" rgbClr="FF0000">
      <unresolved>
        <commentChain chainId="8863b4b9b2af600301401531c42199e8faa2b408">
          <item id="06a8492104fe0044acc1149e840ea5e07282231a" isNormal="1">
            <s:text>
              <s:r>
                <s:t xml:space="preserve">d的标准不确定度</s:t>
              </s:r>
            </s:text>
          </item>
        </commentChain>
      </unresolved>
      <resolved/>
    </commentChains>
    <commentChains s:ref="G20" rgbClr="FF0000">
      <unresolved>
        <commentChain chainId="2373c11cc8fdf2d3110ba6085126eb80206b40e2">
          <item id="6c2b10eade707459a829531831f7d68ea09bef3c" isNormal="1">
            <s:text>
              <s:r>
                <s:t xml:space="preserve">d的展伸不确定度
</s:t>
              </s:r>
            </s:text>
          </item>
        </commentChain>
      </unresolved>
      <resolved/>
    </commentChains>
    <commentChains s:ref="A23" rgbClr="FF0000">
      <unresolved>
        <commentChain chainId="2b8c0b0d12010d4e4773ea6d3380b66e3a1bb9f8">
          <item id="b2dd9d896e48af5d3e830d325cb4e5574cd0a041" isNormal="1">
            <s:text>
              <s:r>
                <s:t xml:space="preserve">游标卡尺的零点读数
</s:t>
              </s:r>
            </s:text>
          </item>
        </commentChain>
      </unresolved>
      <resolved/>
    </commentChains>
    <commentChains s:ref="B32" rgbClr="FF0000">
      <unresolved>
        <commentChain chainId="34942c5b8dff9cbb585ad33c5a882457372d7414">
          <item id="bd9fcf1b4a83e36c0a90307c67851cd603340afd" isNormal="1">
            <s:text>
              <s:r>
                <s:t xml:space="preserve">游标卡尺的最大允许误差
</s:t>
              </s:r>
            </s:text>
          </item>
        </commentChain>
      </unresolved>
      <resolved/>
    </commentChains>
    <commentChains s:ref="H36" rgbClr="FF0000">
      <unresolved>
        <commentChain chainId="ee167a329ba644a03f8a24c4b8446e81dce38ef5">
          <item id="a63e23ac71230ead85d13d93acfd5aa584b4f6b7" isNormal="1">
            <s:text>
              <s:r>
                <s:t xml:space="preserve">参考数值：
8.2——8.6
都算正确，偏离此范围越远误差越大。
</s:t>
              </s:r>
            </s:text>
          </item>
        </commentChain>
      </unresolved>
      <resolved/>
    </commentChains>
    <commentChains s:ref="H38" rgbClr="FF0000">
      <unresolved>
        <commentChain chainId="c46705df0238f956750411b588f538001613f001">
          <item id="f8fcbf5d10bb0bafa36a376aa7fad818c1d362c8" isNormal="1">
            <s:text>
              <s:r>
                <s:t xml:space="preserve">参考数值：
0.01——0.05
都算正确，偏离此范围越远误差越大。</s:t>
              </s:r>
            </s:text>
          </item>
        </commentChain>
      </unresolved>
      <resolved/>
    </commentChains>
    <commentChains s:ref="H40" rgbClr="FF0000">
      <unresolved>
        <commentChain chainId="58abbc1923d6e596a6531f0f6587a3787448dbda">
          <item id="6e1104ffd763d579aeef3658b95c3c8ebc3c3dfb" isNormal="1">
            <s:text>
              <s:r>
                <s:t xml:space="preserve">参考数值：
0.1%——0.5%
都算正确，偏离此范围越远误差越大。
</s:t>
              </s:r>
            </s:text>
          </item>
        </commentChain>
      </unresolved>
      <resolved/>
    </commentChains>
  </commentList>
  <commentList sheetStid="3">
    <commentChains s:ref="A5" rgbClr="FF0000">
      <unresolved>
        <commentChain chainId="3b54d477e0804fcabd5721760965fc25a288cabd">
          <item id="b6abf99067135566e20542008503d59adecfbf14" isNormal="1">
            <s:text>
              <s:r>
                <s:t xml:space="preserve">空容量瓶质量，若称量空容量瓶时去皮，则此处为0g。</s:t>
              </s:r>
            </s:text>
          </item>
        </commentChain>
      </unresolved>
      <resolved/>
    </commentChains>
    <commentChains s:ref="A6" rgbClr="FF0000">
      <unresolved>
        <commentChain chainId="4174baa38aae2550fba29e13093f8876b4f31d4d">
          <item id="94b5b3967b7886d49c846c0f3497c87dcf704fe0" isNormal="1">
            <s:text>
              <s:r>
                <s:t xml:space="preserve">容量瓶装10ml水后的总质量</s:t>
              </s:r>
            </s:text>
          </item>
        </commentChain>
      </unresolved>
      <resolved/>
    </commentChains>
    <commentChains s:ref="A7" rgbClr="FF0000">
      <unresolved>
        <commentChain chainId="9a4bbf77e8a1c84797d6a6836cedbdffc11c3454">
          <item id="5c67dfb04fcb896d4767810084ec743f3035bc41" isNormal="1">
            <s:text>
              <s:r>
                <s:t xml:space="preserve">容量瓶装10ml酒精后的总质量</s:t>
              </s:r>
            </s:text>
          </item>
        </commentChain>
      </unresolved>
      <resolved/>
    </commentChains>
    <commentChains s:ref="B8" rgbClr="FF0000">
      <unresolved>
        <commentChain chainId="ced15fc26a167e3bdd8080b030c28a8c92e0ea99">
          <item id="f7646a76a71e36c0a6ba9158c7d53e6096524597" isNormal="1">
            <s:text>
              <s:r>
                <s:t xml:space="preserve">电子天平的最大允许误差</s:t>
              </s:r>
            </s:text>
          </item>
        </commentChain>
      </unresolved>
      <resolved/>
    </commentChains>
    <commentChains s:ref="B17" rgbClr="FF0000">
      <unresolved>
        <commentChain chainId="eeb570c78cbd503af7a53e8102311c563edbd774">
          <item id="5457e23191757a4472cbeb6df130498013a7fd37" isNormal="1">
            <s:text>
              <s:r>
                <s:t xml:space="preserve">秒表的最大允许误差
</s:t>
              </s:r>
            </s:text>
          </item>
        </commentChain>
      </unresolved>
      <resolved/>
    </commentChains>
    <commentChains s:ref="E23" rgbClr="FF0000">
      <unresolved>
        <commentChain chainId="4bbcd74c3163062ff5202eefcc292355e4c3ec19">
          <item id="ce75ef0f4595775eb49794f9e11f51e0e9805de4" isNormal="1">
            <s:text>
              <s:r>
                <s:t xml:space="preserve">水的黏度
温度/℃ | η/μPa•s
0 1792.1  10 1307.7  20 1005.0  30 800.7 
1 1731.3  11 1271.3  21  981.0  31 784.0 
2 1672.8  12 1236.3  22  957.9  32 767.9 
3 1619.1  13 1202.8  23  935.8  33 752.8 
4 1567.4  14 1170.9  24  914.2  34 737.1 
5 1518.8  15 1140.4  25  893.7  35 722.5 
6 1472.8  16 1111.1  26  873.7  40 654.0 
7 1428.4  17 1082.8  27  854.5  50 549.0 
8 1386.0  18 1055.9  28  836.0  60 470.0 
9 1346.2  19 1029.9  29  818.0  70 407.0
参考 大学物理实验 柴成钢等 附录 表十三</s:t>
              </s:r>
            </s:text>
          </item>
        </commentChain>
      </unresolved>
      <resolved/>
    </commentChains>
    <commentChains s:ref="H23" rgbClr="FF0000">
      <unresolved>
        <commentChain chainId="e0d5d2c1aa44191c3fd12559fa13fc00520dbadc">
          <item id="99f5c877ef53ed61f1b9b35de95b10081ee82959" isNormal="1">
            <s:text>
              <s:r>
                <s:t xml:space="preserve">参考数值：
酒精的黏度
温度/℃ | η/μPa•s
 0 1843                   参考 普通物理实验 杨述武 第三版 附录 表9
 5 1630                   from SMITHSONIAN PHYSICAL TABLES，table 114
10 1525                   参考 普通物理实验 杨述武 第三版 附录 表9
14 1330 21 1179 28 1039
15 1308 22 1158 29 1021
16 1286 23 1137 30 1003
17 1264 24 1116 31  985
18 1242 25 1096 32  967
19 1221 26 1076 33  949
20 1200 27 1057 34  931   参考 液体粘滞系数的测定 附表四
________________________________________________________________________
Viscosity, in centipoises, of alcohol, and of alcohol.water mixtures.
Percentage of alcohol by weight.
Temp.   0%   10%   20%   30%   40%   50%   60%   70%   80%   90%  100%
   0 1.792 3.311 5.319 6.940 7.140 6.580 5.750 4.762 3.690 2.732 1.773
  10 1.308 2.179 3.165 4.050 4.390 4.180 3.770 3.268 2.710 2.101 1.466
  20 1.005 1.538 2.183 2.710 2.910 2.870 2.670 2.370 2.008 1.610 1.200
  30 0.801 1.160 1.553 1.870 2.020 2.020 1.930 1.767 1.531 1.279 1.003
  40 0.656 0.907 1.160 1.368 1.482 1.499 1.447 1.344 1.203 1.035 0.834
  50 0.549 0.734 0.907 1.050 1.132 1.155 1.127 1.062 0.968 0.848 0.702
  60 0.469 0.609 0.736 0.834 0.893 0.913 0.902 0.856 0.789 0.704 0.592
  70 0.406 0.514 0.608 0.683 0.727 0.740 0.729 0.695 0.650 0.589 0.504
  80 0.356 0.430 0.505 0.567 0.601 0.612 0.604 
and Jackson from the most trustworthy data available. The unit is the "centipoise," one-hundredth of the absolute C.G.S. unit of viscosity (" poise," from Poiseuille).1(posie)=0.1(Pa•s).</s:t>
              </s:r>
            </s:text>
          </item>
        </commentChain>
      </unresolved>
      <resolved/>
    </commentChains>
    <commentChains s:ref="H24" rgbClr="FF0000">
      <unresolved>
        <commentChain chainId="946ef6216a6fe4498ea38b0701065da0d128e411">
          <item id="bd35f16b41c194a963a3b3e671427ce1c6ebf7b1" isNormal="1">
            <s:text>
              <s:r>
                <s:t xml:space="preserve">参考数值：
0——40
都算正确，偏离此范围越远误差越大。
</s:t>
              </s:r>
            </s:text>
          </item>
        </commentChain>
      </unresolved>
      <resolved/>
    </commentChains>
    <commentChains s:ref="H25" rgbClr="FF0000">
      <unresolved>
        <commentChain chainId="f98e1a1bdecff4e0ecefaa20a511d286db369833">
          <item id="821882d4b262c00055bd3ab9c99ae4e00172275a" isNormal="1">
            <s:text>
              <s:r>
                <s:t xml:space="preserve">参考数值：
0%——4%
都算正确，偏离此范围越远误差越大。
</s:t>
              </s:r>
            </s:text>
          </item>
        </commentChain>
      </unresolved>
      <resolved/>
    </commentChains>
  </commentList>
  <commentList sheetStid="4">
    <commentChains s:ref="H23" rgbClr="FF0000">
      <unresolved>
        <commentChain chainId="66133da22ebfc33de2d4cc76d9a9e4691b8b05aa">
          <item id="45a97c7e34cde3208ca135914152fcf15b263800" isNormal="1">
            <s:text>
              <s:r>
                <s:t xml:space="preserve">参考数值：
-5%——5%
都算正确，偏离此范围越远误差越大。</s:t>
              </s:r>
            </s:text>
          </item>
        </commentChain>
      </unresolved>
      <resolved/>
    </commentChains>
    <commentChains s:ref="H31" rgbClr="FF0000">
      <unresolved>
        <commentChain chainId="a20403fdb691909554318e190e0b89f4e00e51a1">
          <item id="1a50e8cb3af97a44a3ab75b0e12ab399bdea7763" isNormal="1">
            <s:text>
              <s:r>
                <s:t xml:space="preserve">参考数值：
-5%——5%
都算正确，偏离此范围越远误差越大。</s:t>
              </s:r>
            </s:text>
          </item>
        </commentChain>
      </unresolved>
      <resolved/>
    </commentChains>
  </commentList>
  <commentList sheetStid="5">
    <commentChains s:ref="A3" rgbClr="FF0000">
      <unresolved>
        <commentChain chainId="59f7aa97d036236c36e747aa489dc3ec5302dcb9">
          <item id="0280fcd08684521b8db1ed9fcb3777391f25c751" isNormal="1">
            <s:text>
              <s:r>
                <s:t xml:space="preserve">填测量的振动次数</s:t>
              </s:r>
            </s:text>
          </item>
        </commentChain>
      </unresolved>
      <resolved/>
    </commentChains>
    <commentChains s:ref="I12" rgbClr="FF0000">
      <unresolved>
        <commentChain chainId="4222403e3159aabf1b8f2c33ba863bee5b90d31f">
          <item id="16be33934ec57185cc379b0bb44a1d9b4ca19476" isNormal="1">
            <s:text>
              <s:r>
                <s:t xml:space="preserve">参考数值：
-3%——3%
都算正确，偏离此范围越远误差越大。</s:t>
              </s:r>
            </s:text>
          </item>
        </commentChain>
      </unresolved>
      <resolved/>
    </commentChains>
  </commentList>
  <commentList sheetStid="6">
    <commentChains s:ref="E4" rgbClr="FF0000">
      <unresolved>
        <commentChain chainId="46c8157b2e18bd59707387a743041eb2af37eb52">
          <item id="700b3549cebd167fe5916038a13529067b2732fa" isNormal="1">
            <s:text>
              <s:r>
                <s:t xml:space="preserve">可以用手机物理工坊App——phyphox测量</s:t>
              </s:r>
            </s:text>
          </item>
        </commentChain>
      </unresolved>
      <resolved/>
    </commentChains>
    <commentChains s:ref="B5" rgbClr="FF0000">
      <unresolved>
        <commentChain chainId="fd60ba0aedd1ff76030ac867f1275e0b4442bb9d">
          <item id="167b44b9a6833493f0f1671d9e00a0c2202421b9" isNormal="1">
            <s:text>
              <s:r>
                <s:t xml:space="preserve">右击&gt;编辑批注&gt;用键盘上下键浏览
更精确数值请在下面网址查询：
http://xa-xieli.com/BT/Default7.aspx
温度 饱和蒸气压
t/℃ (kPa)
0 0.61129
1 0.65716
2 0.70605
3 0.75813
4 0.81359
5 0.8726
6 0.93537
7 1.0021
8 1.073
9 1.1482
10 1.2281
11 1.3129
12 1.4027
13 1.4979
14 1.5988
15 1.7056
16 1.8185
17 1.938
18 2.0644
19 2.1978
20 2.3388
21 2.4877
22 2.6447
23 2.8104
24 2.985
25 3.169
26 3.3629
27 3.567
28 3.7818
29 4.0078
30 4.2455
31 4.4953
32 4.7578
33 5.0335
34 5.3229
35 5.6267
36 5.9453
37 6.2795
</s:t>
              </s:r>
            </s:text>
          </item>
        </commentChain>
      </unresolved>
      <resolved/>
    </commentChains>
    <commentChains s:ref="B23" rgbClr="FF0000">
      <unresolved>
        <commentChain chainId="af906029a430673308bd3c24bf2180a3879b9a04">
          <item id="d77b866f67ecb983a6acdcae0f58187dd87b8ce2" isNormal="1">
            <s:text>
              <s:r>
                <s:t xml:space="preserve">游标卡尺的最大允许误差
</s:t>
              </s:r>
            </s:text>
          </item>
        </commentChain>
      </unresolved>
      <resolved/>
    </commentChains>
    <commentChains s:ref="H31" rgbClr="FF0000">
      <unresolved>
        <commentChain chainId="d3dd84f0bce2fdae6a54f26348dbc172965f4742">
          <item id="893a2656c7e126e14a35f3573730f1e1ce3c1d30" isNormal="1">
            <s:text>
              <s:r>
                <s:t xml:space="preserve">参考数值：
-1%——1%
都算正确，偏离此范围越远误差越大。
</s:t>
              </s:r>
            </s:text>
          </item>
        </commentChain>
      </unresolved>
      <resolved/>
    </commentChains>
    <commentChains s:ref="B45" rgbClr="FF0000">
      <unresolved>
        <commentChain chainId="be513b3d04ec0965458a1b92d6ae1581cbce6f76">
          <item id="db77c4227047854dab9b13faa5d9a227538f484f" isNormal="1">
            <s:text>
              <s:r>
                <s:t xml:space="preserve">游标卡尺的最大允许误差
</s:t>
              </s:r>
            </s:text>
          </item>
        </commentChain>
      </unresolved>
      <resolved/>
    </commentChains>
    <commentChains s:ref="H53" rgbClr="FF0000">
      <unresolved>
        <commentChain chainId="3231237729e791ff180f2ec18b9ef443fc111ed4">
          <item id="1aaca12e51944115160b3e5abe87ca7ffdd5ae82" isNormal="1">
            <s:text>
              <s:r>
                <s:t xml:space="preserve">参考数值：
-1%——1%
都算正确，偏离此范围越远误差越大。
</s:t>
              </s:r>
            </s:text>
          </item>
        </commentChain>
      </unresolved>
      <resolved/>
    </commentChains>
  </commentList>
  <commentList sheetStid="8">
    <commentChains s:ref="B16" rgbClr="FF0000">
      <unresolved>
        <commentChain chainId="0ca6088e345f1d53edead0d8c89fc658c9ec57c1">
          <item id="0ac44015fa0d5de462d5c72410494f9b4854e376" isNormal="1">
            <s:text>
              <s:r>
                <s:t xml:space="preserve">已知量：
钠光的平均波长
λ=598.3nm</s:t>
              </s:r>
            </s:text>
          </item>
        </commentChain>
      </unresolved>
      <resolved/>
    </commentChains>
    <commentChains s:ref="H17" rgbClr="FF0000">
      <unresolved>
        <commentChain chainId="ebc5f1f4442b51c2f074c69d4fafe21a01209308">
          <item id="cd364eace8fb18e2fe9ec3fe0c2f04fb3c4d852f" isNormal="1">
            <s:text>
              <s:r>
                <s:t xml:space="preserve">参考数值：
2000 mm
</s:t>
              </s:r>
            </s:text>
          </item>
        </commentChain>
      </unresolved>
      <resolved/>
    </commentChains>
    <commentChains s:ref="H18" rgbClr="FF0000">
      <unresolved>
        <commentChain chainId="81692d95c70bc2ed6ee71de27ef27fd1bb5ad61f">
          <item id="489cfc58112c02bcbfff3e6905cfc1b96cce4352" isNormal="1">
            <s:text>
              <s:r>
                <s:t xml:space="preserve">参考数值：
0——100
都算正确，偏离此范围越远误差越大。
</s:t>
              </s:r>
            </s:text>
          </item>
        </commentChain>
      </unresolved>
      <resolved/>
    </commentChains>
    <commentChains s:ref="H19" rgbClr="FF0000">
      <unresolved>
        <commentChain chainId="5372798d952841813a1c1df66e8bf8cbf103a8e1">
          <item id="4bfceee5c93abeafddacecb0417cd90de56b9b87" isNormal="1">
            <s:text>
              <s:r>
                <s:t xml:space="preserve">参考数值：
0%——5%
都算正确，偏离此范围越远误差越大。
</s:t>
              </s:r>
            </s:text>
          </item>
        </commentChain>
      </unresolved>
      <resolved/>
    </commentChains>
  </commentList>
  <commentList sheetStid="9">
    <commentChains s:ref="B13" rgbClr="FF0000">
      <unresolved>
        <commentChain chainId="20e416a6d7df42275df42d385c114f1cc1dc252b">
          <item id="fabee1748411e5b2528e553b60d5d3f8100efc23" isNormal="1">
            <s:text>
              <s:r>
                <s:t xml:space="preserve">螺旋测微器的最大允许误差
</s:t>
              </s:r>
            </s:text>
          </item>
        </commentChain>
      </unresolved>
      <resolved/>
    </commentChains>
    <commentChains s:ref="A17" rgbClr="FF0000">
      <unresolved>
        <commentChain chainId="e0223806931f4185b11ed1b0584e0ac8e1f45fc9">
          <item id="33599545945563296d777b0f153bff1299ec4135" isNormal="1">
            <s:text>
              <s:r>
                <s:t xml:space="preserve">平面镜M1移动距离
:螺旋测微器移动距离
</s:t>
              </s:r>
            </s:text>
          </item>
        </commentChain>
      </unresolved>
      <resolved/>
    </commentChains>
    <commentChains s:ref="H17" rgbClr="FF0000">
      <unresolved>
        <commentChain chainId="c0c4b6ed0c7127c1fa7d9acefe604aeadca6351f">
          <item id="d208b3c810e10ef277db767c920c8a98ddece3c8" isNormal="1">
            <s:text>
              <s:r>
                <s:t xml:space="preserve">参考数值：
632.8 nm
由于仪器问题，测量值变化范围较大。</s:t>
              </s:r>
            </s:text>
          </item>
        </commentChain>
      </unresolved>
      <resolved/>
    </commentChains>
    <commentChains s:ref="H18" rgbClr="FF0000">
      <unresolved>
        <commentChain chainId="92e22872d0c4d23c91293c1611953f75fb9531a0">
          <item id="6449a779d39a8441de8d7d182837f8425220bc47" isNormal="1">
            <s:text>
              <s:r>
                <s:t xml:space="preserve">参考数值：
0——50 nm
都算正确，偏离此范围越远误差越大。
</s:t>
              </s:r>
            </s:text>
          </item>
        </commentChain>
      </unresolved>
      <resolved/>
    </commentChains>
    <commentChains s:ref="H19" rgbClr="FF0000">
      <unresolved>
        <commentChain chainId="1bcb568719a933edd8a81598c7cdeedc3acbc11b">
          <item id="bbb10eecfab956338912300702a88f69fb93d000" isNormal="1">
            <s:text>
              <s:r>
                <s:t xml:space="preserve">参考数值：
0%——8%
都算正确，偏离此范围越远误差越大。
</s:t>
              </s:r>
            </s:text>
          </item>
        </commentChain>
      </unresolved>
      <resolved/>
    </commentChains>
  </commentList>
  <commentList sheetStid="11">
    <commentChains s:ref="B30" rgbClr="FF0000">
      <unresolved>
        <commentChain chainId="ea0b8a57e884eb8bc0fb915172a7de1578d77b7b">
          <item id="da52dcf6d497b5b2601bf38692fd85770dc318b2" isNormal="1">
            <s:text>
              <s:r>
                <s:t xml:space="preserve">仪器标定量
</s:t>
              </s:r>
            </s:text>
          </item>
        </commentChain>
      </unresolved>
      <resolved/>
    </commentChains>
    <commentChains s:ref="B33" rgbClr="FF0000">
      <unresolved>
        <commentChain chainId="ffbde7e78e36a65640e0f33429c7f5e56c4755f1">
          <item id="4188244f25286e212e0f7d15c1e184dd733fb41a" isNormal="1">
            <s:text>
              <s:r>
                <s:t xml:space="preserve">已知量
</s:t>
              </s:r>
            </s:text>
          </item>
        </commentChain>
      </unresolved>
      <resolved/>
    </commentChains>
    <commentChains s:ref="H34" rgbClr="FF0000">
      <unresolved>
        <commentChain chainId="91e55692c7079b54cf5bd54eaab3ac8b37721804">
          <item id="36c8d90f4d38ae94c3d4d349af282ff998106489" isNormal="1">
            <s:text>
              <s:r>
                <s:t xml:space="preserve">参考数值：
1.5168
偏离越远误差越大。</s:t>
              </s:r>
            </s:text>
          </item>
        </commentChain>
      </unresolved>
      <resolved/>
    </commentChains>
    <commentChains s:ref="H35" rgbClr="FF0000">
      <unresolved>
        <commentChain chainId="60314a44f1c48586a41eb806f56a65077bbfdaea">
          <item id="37fb160859d8bc6b3fa45fc955220e834bb88446" isNormal="1">
            <s:text>
              <s:r>
                <s:t xml:space="preserve">参考数值：
0.00025——0.001
都算正确，偏离此范围越远误差越大。
</s:t>
              </s:r>
            </s:text>
          </item>
        </commentChain>
      </unresolved>
      <resolved/>
    </commentChains>
    <commentChains s:ref="H36" rgbClr="FF0000">
      <unresolved>
        <commentChain chainId="d086b2994b353409b326a3414a53e830d5cdde87">
          <item id="2b5488ca3b68f3e869699b69053b23350392082b" isNormal="1">
            <s:text>
              <s:r>
                <s:t xml:space="preserve">参考数值：
0.02%——0.06%
都算正确，偏离此范围越远误差越大。
</s:t>
              </s:r>
            </s:text>
          </item>
        </commentChain>
      </unresolved>
      <resolved/>
    </commentChains>
  </commentList>
  <commentList sheetStid="12">
    <commentChains s:ref="E4" rgbClr="FF0000">
      <unresolved>
        <commentChain chainId="8ca5b99ea2ac818a4e250cf23d285366a70bd512">
          <item id="d83a2f0075ada0336a881395b52f482f6510592a" isNormal="1">
            <s:text>
              <s:r>
                <s:t xml:space="preserve">物理常数，该数为科学计数形式，因列宽太小所以显示不完整。</s:t>
              </s:r>
            </s:text>
          </item>
        </commentChain>
      </unresolved>
      <resolved/>
    </commentChains>
  </commentList>
  <commentList sheetStid="14">
    <commentChains s:ref="E3" rgbClr="FF0000">
      <unresolved>
        <commentChain chainId="a4755dc16f3cf086a26aab9fc5af499dc1141058">
          <item id="2af6cc458a38a52b5b31b6be2fdccded3eeb9a37" isNormal="1">
            <s:text>
              <s:r>
                <s:t xml:space="preserve">照片上各级光斑的位置</s:t>
              </s:r>
            </s:text>
          </item>
        </commentChain>
      </unresolved>
      <resolved/>
    </commentChains>
    <commentChains s:ref="F3" rgbClr="FF0000">
      <unresolved>
        <commentChain chainId="99e322f452998508f9ecbdc5d1437d0025949a02">
          <item id="b1f0232a7261c9973e067e059b3e53a96ba08ca7" isNormal="1">
            <s:text>
              <s:r>
                <s:t xml:space="preserve">照片上各级光斑到中央光斑的测量距离</s:t>
              </s:r>
            </s:text>
          </item>
        </commentChain>
      </unresolved>
      <resolved/>
    </commentChains>
    <commentChains s:ref="G3" rgbClr="FF0000">
      <unresolved>
        <commentChain chainId="82381a6fb2335a2389d27ed286aff23dcd4cbee0">
          <item id="051758b427958717e3d51df941913078e1ab52cd" isNormal="1">
            <s:text>
              <s:r>
                <s:t xml:space="preserve">各级光斑到中央光斑的实际距离
</s:t>
              </s:r>
            </s:text>
          </item>
        </commentChain>
      </unresolved>
      <resolved/>
    </commentChains>
    <commentChains s:ref="H3" rgbClr="FF0000">
      <unresolved>
        <commentChain chainId="bf8a8e3848873117ad50e07dfe010468a811e470">
          <item id="1bb92e510e7f9893ea17ed473c30a829485cdb88" isNormal="1">
            <s:text>
              <s:r>
                <s:t xml:space="preserve">光栅常量</s:t>
              </s:r>
            </s:text>
          </item>
        </commentChain>
      </unresolved>
      <resolved/>
    </commentChains>
    <commentChains s:ref="I3" rgbClr="FF0000">
      <unresolved>
        <commentChain chainId="3b1e2691b278f29a940c6470c486400573af5874">
          <item id="cf772204f908065dbe74c3e3b5f18d00a4d765f5" isNormal="1">
            <s:text>
              <s:r>
                <s:t xml:space="preserve">光栅片上一毫米内的刻痕数或缝数</s:t>
              </s:r>
            </s:text>
          </item>
        </commentChain>
      </unresolved>
      <resolved/>
    </commentChains>
    <commentChains s:ref="J3" rgbClr="FF0000">
      <unresolved>
        <commentChain chainId="8d3ad1515ac82709feb9600b90d6a0c077ce8da8">
          <item id="9b6500e9964a21ee43a1fc79e3765844c65b5816" isNormal="1">
            <s:text>
              <s:r>
                <s:t xml:space="preserve">光栅片上一毫米内的刻痕数或缝数
</s:t>
              </s:r>
            </s:text>
          </item>
        </commentChain>
      </unresolved>
      <resolved/>
    </commentChains>
    <commentChains s:ref="R7" rgbClr="FF0000">
      <unresolved>
        <commentChain chainId="c832ebf2e645048f08097a830c35f3e857bc1527">
          <item id="a0695eabe750fb0e720e327dcfdea2115c3ef03c" isNormal="1">
            <s:text>
              <s:r>
                <s:t xml:space="preserve">光栅到光屏之间的距离</s:t>
              </s:r>
            </s:text>
          </item>
        </commentChain>
      </unresolved>
      <resolved/>
    </commentChains>
    <commentChains s:ref="B8" rgbClr="FF0000">
      <unresolved>
        <commentChain chainId="319f41d54b16975c64b9ece7154c02c727bd8ecf">
          <item id="af18d7fb63f3c71e0eb7eb33188bba64dbb0c8f0" isNormal="1">
            <s:text>
              <s:r>
                <s:t xml:space="preserve">照片上1cm格宽在软件中的测量长度</s:t>
              </s:r>
            </s:text>
          </item>
        </commentChain>
      </unresolved>
      <resolved/>
    </commentChains>
    <commentChains s:ref="M8" rgbClr="FF0000">
      <unresolved>
        <commentChain chainId="160b84c54be7f3ea6fea11957499ca692757c30b">
          <item id="a99160982d01787ce6ac0589014f25ab612094ed" isNormal="1">
            <s:text>
              <s:r>
                <s:t xml:space="preserve">光具座最小刻度为1mm，但这里读数误差可能较大。
</s:t>
              </s:r>
            </s:text>
          </item>
        </commentChain>
      </unresolved>
      <resolved/>
    </commentChains>
    <commentChains s:ref="A10" rgbClr="FF0000">
      <unresolved>
        <commentChain chainId="3bfb587e4838a321acf5a7ddd810eafe1974b1f1">
          <item id="4a6989825092fe3b3723851fd030cc629b3b6fc8" isNormal="1">
            <s:text>
              <s:r>
                <s:t xml:space="preserve">光栅到光屏之间的距离
</s:t>
              </s:r>
            </s:text>
          </item>
        </commentChain>
      </unresolved>
      <resolved/>
    </commentChains>
    <commentChains s:ref="M11" rgbClr="FF0000">
      <unresolved>
        <commentChain chainId="927525a647f01f0f824c5b4090c4794696346ef2">
          <item id="f4c250fb44c94b7d3cb0b29631db670c09026d6f" isNormal="1">
            <s:text>
              <s:r>
                <s:t xml:space="preserve">照片上1cm格子宽度在APP中的测量长度
</s:t>
              </s:r>
            </s:text>
          </item>
        </commentChain>
      </unresolved>
      <resolved/>
    </commentChains>
    <commentChains s:ref="N11" rgbClr="FF0000">
      <unresolved>
        <commentChain chainId="fabd570466192b58c7d36ab94d809679a869b894">
          <item id="278c6ce56258db5e4b3ac978eaf685c48d45ae15" isNormal="1">
            <s:text>
              <s:r>
                <s:t xml:space="preserve">照片上±1级衍射光斑在APP中的测量间距
</s:t>
              </s:r>
            </s:text>
          </item>
        </commentChain>
      </unresolved>
      <resolved/>
    </commentChains>
    <commentChains s:ref="O11" rgbClr="FF0000">
      <unresolved>
        <commentChain chainId="a0b37d43aada16777704c8819478a627d8e2b510">
          <item id="9a1a419220a3013dc66234fbfdc7aa9eb996a59c" isNormal="1">
            <s:text>
              <s:r>
                <s:t xml:space="preserve">1cm格子宽度</s:t>
              </s:r>
            </s:text>
          </item>
        </commentChain>
      </unresolved>
      <resolved/>
    </commentChains>
    <commentChains s:ref="P11" rgbClr="FF0000">
      <unresolved>
        <commentChain chainId="d2ed112505055383fcd8052b8cc0a28090f5b955">
          <item id="d3b133a38e366457bf8e880628cfdab78f75f913" isNormal="1">
            <s:text>
              <s:r>
                <s:t xml:space="preserve">±1级衍射光斑的实际间距</s:t>
              </s:r>
            </s:text>
          </item>
        </commentChain>
      </unresolved>
      <resolved/>
    </commentChains>
    <commentChains s:ref="R13" rgbClr="FF0000">
      <unresolved>
        <commentChain chainId="e0af24b0fc5b6477084faef1d3edb9f79be10ed6">
          <item id="6300e0a8e0e51ac10b69eadcaebf20aaa964b8e5" isNormal="1">
            <s:text>
              <s:r>
                <s:t xml:space="preserve">来源于坐标纸的印刷和拍照误差</s:t>
              </s:r>
            </s:text>
          </item>
        </commentChain>
      </unresolved>
      <resolved/>
    </commentChains>
    <commentChains s:ref="R18" rgbClr="FF0000">
      <unresolved>
        <commentChain chainId="10b90b631242902d8aa7af0ec8125c3a1f278235">
          <item id="a3527955025c9a79d1934f57226ab589c806d80a" isNormal="1">
            <s:text>
              <s:r>
                <s:t xml:space="preserve">第1级衍射光斑的衍射角</s:t>
              </s:r>
            </s:text>
          </item>
        </commentChain>
      </unresolved>
      <resolved/>
    </commentChains>
    <commentChains s:ref="R25" rgbClr="FF0000">
      <unresolved>
        <commentChain chainId="742218e7aef8cd83885e537306db4d271bcc345e">
          <item id="48199b0a0d0b95e0a44d2bd19163c50a7f5ffa22" isNormal="1">
            <s:text>
              <s:r>
                <s:t xml:space="preserve">光栅片上一毫米内的刻痕数或缝数</s:t>
              </s:r>
            </s:text>
          </item>
        </commentChain>
      </unresolved>
      <resolved/>
    </commentChains>
    <commentChains s:ref="M30" rgbClr="FF0000">
      <unresolved>
        <commentChain chainId="cb5ce6a6f0fb738c3b67eac593251d6c26949a1c">
          <item id="37d57c9bcbe8a6537c3ecaa2ab4de1ff2d7db8bb" isNormal="1">
            <s:text>
              <s:r>
                <s:t xml:space="preserve">标板照片上10 个周期（一个格子即周期）总宽的测量值</s:t>
              </s:r>
            </s:text>
          </item>
        </commentChain>
      </unresolved>
      <resolved/>
    </commentChains>
    <commentChains s:ref="N30" rgbClr="FF0000">
      <unresolved>
        <commentChain chainId="662379850431c12945f825c02a27a4e3a49a3134">
          <item id="f337089ca7c5bbc3b7688247504c4ee158331d09" isNormal="1">
            <s:text>
              <s:r>
                <s:t xml:space="preserve">光栅照片上 10 个周期（1 白+1黑即周期）总宽的测量值
</s:t>
              </s:r>
            </s:text>
          </item>
        </commentChain>
      </unresolved>
      <resolved/>
    </commentChains>
    <commentChains s:ref="O30" rgbClr="FF0000">
      <unresolved>
        <commentChain chainId="aa65a24a68a6dce1638673571c891c6ea359a540">
          <item id="bfa46f4606cbb3a1dfc19f252a2a6ebb3f2d56b9" isNormal="1">
            <s:text>
              <s:r>
                <s:t xml:space="preserve">标板上格子宽度的实际值
</s:t>
              </s:r>
            </s:text>
          </item>
        </commentChain>
      </unresolved>
      <resolved/>
    </commentChains>
    <commentChains s:ref="P30" rgbClr="FF0000">
      <unresolved>
        <commentChain chainId="6b8c80293ca61254a9f4d84bb15340a6f0afc123">
          <item id="70a9ff79cfeb98f4e5d3dc6211abbb1c417d7bef" isNormal="1">
            <s:text>
              <s:r>
                <s:t xml:space="preserve">光栅常量
</s:t>
              </s:r>
            </s:text>
          </item>
        </commentChain>
      </unresolved>
      <resolved/>
    </commentChains>
    <commentChains s:ref="R32" rgbClr="FF0000">
      <unresolved>
        <commentChain chainId="4381b609a5e3fb9fe5ac47180e3d2cc3efd75674">
          <item id="9182137cba4f42243d4581052f2d3adfc79586e9" isNormal="1">
            <s:text>
              <s:r>
                <s:t xml:space="preserve">来源于标板和拍照(800*600)误差，这里取标板格宽的1/500</s:t>
              </s:r>
            </s:text>
          </item>
        </commentChain>
      </unresolved>
      <resolved/>
    </commentChains>
    <commentChains s:ref="R34" rgbClr="FF0000">
      <unresolved>
        <commentChain chainId="86b1d81b1bf551278518a363a11106cbd9e35af0">
          <item id="27e57416541574dae457dfef6dd9a275f31bd7ee" isNormal="1">
            <s:text>
              <s:r>
                <s:t xml:space="preserve">光栅片上一毫米内的刻痕数或缝数</s:t>
              </s:r>
            </s:text>
          </item>
        </commentChain>
      </unresolved>
      <resolved/>
    </commentChains>
  </commentList>
  <commentList sheetStid="15">
    <commentChains s:ref="E3" rgbClr="FF0000">
      <unresolved>
        <commentChain chainId="47cfa79fa46dfb71d20eb8cb83cec7a71b6f0451">
          <item id="a68ddebee62bf6036b408e2b42e813fefad5c392" isNormal="1">
            <s:text>
              <s:r>
                <s:t xml:space="preserve">照片上左边各级衍射光斑在APP的坐标
</s:t>
              </s:r>
            </s:text>
          </item>
        </commentChain>
      </unresolved>
      <resolved/>
    </commentChains>
    <commentChains s:ref="F3" rgbClr="FF0000">
      <unresolved>
        <commentChain chainId="fe741d3b01c2e8f0d7c7d717a2791e22436e4519">
          <item id="5ccce3183e7fcc9aedde0ae5cb566814dc3d6db2" isNormal="1">
            <s:text>
              <s:r>
                <s:t xml:space="preserve">左边各级衍射光斑的实际坐标</s:t>
              </s:r>
            </s:text>
          </item>
        </commentChain>
      </unresolved>
      <resolved/>
    </commentChains>
    <commentChains s:ref="G3" rgbClr="FF0000">
      <unresolved>
        <commentChain chainId="1baf86bf4a29a8fda51002566afb8150a8eeb04b">
          <item id="4ee4a05bb09a0289286c54a26349949474f7a7c1" isNormal="1">
            <s:text>
              <s:r>
                <s:t xml:space="preserve">照片上右边各级衍射光斑在APP的坐标
</s:t>
              </s:r>
            </s:text>
          </item>
        </commentChain>
      </unresolved>
      <resolved/>
    </commentChains>
    <commentChains s:ref="H3" rgbClr="FF0000">
      <unresolved>
        <commentChain chainId="d80b75ece9d4fe1f41742b85667cfa168ac0d1fa">
          <item id="721324043a297ea4b03234364eb0b675f3178377" isNormal="1">
            <s:text>
              <s:r>
                <s:t xml:space="preserve">右边各级衍射光斑的实际坐标</s:t>
              </s:r>
            </s:text>
          </item>
        </commentChain>
      </unresolved>
      <resolved/>
    </commentChains>
    <commentChains s:ref="B8" rgbClr="FF0000">
      <unresolved>
        <commentChain chainId="288d88fe460fa5cea1542a8153c8764904bb3d7b">
          <item id="ff665c382dd77ff5474b089e77218d9584275f3d" isNormal="1">
            <s:text>
              <s:r>
                <s:t xml:space="preserve">照片上1cm格点在APP的水平间距</s:t>
              </s:r>
            </s:text>
          </item>
        </commentChain>
      </unresolved>
      <resolved/>
    </commentChains>
    <commentChains s:ref="A10" rgbClr="FF0000">
      <unresolved>
        <commentChain chainId="6d0b02334d0ed037b08f66ae67d430b8d3d4bc90">
          <item id="ae2856ef3182256e9d2f8d05d69cbb9a04c66bc8" isNormal="1">
            <s:text>
              <s:r>
                <s:t xml:space="preserve">单缝到观察屏的距离
</s:t>
              </s:r>
            </s:text>
          </item>
        </commentChain>
      </unresolved>
      <resolved/>
    </commentChains>
    <commentChains s:ref="G16" rgbClr="FF0000">
      <unresolved>
        <commentChain chainId="97787e572e20ec942baec48103ecaf8bbe98dbb2">
          <item id="0c5757cfa68b28ec12718759060b32c6a34423a5" isNormal="1">
            <s:text>
              <s:r>
                <s:t xml:space="preserve">头发丝直径</s:t>
              </s:r>
            </s:text>
          </item>
        </commentChain>
      </unresolved>
      <resolved/>
    </commentChains>
  </commentList>
</comments>
</file>

<file path=customXml/item3.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6" interlineOnOff="0" interlineColor="0" isDbSheet="0" isDashBoardSheet="0" isDbDashBoardSheet="0" isFlexPaperSheet="0">
      <cellprotection/>
      <appEtDbRelations/>
    </woSheetProps>
    <woSheetProps sheetStid="7"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1" interlineOnOff="0" interlineColor="0" isDbSheet="0" isDashBoardSheet="0" isDbDashBoardSheet="0" isFlexPaperSheet="0">
      <cellprotection/>
      <appEtDbRelations/>
    </woSheetProps>
    <woSheetProps sheetStid="12"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sProps>
  <woBookProps>
    <bookSettings fileId="392963727641" isFilterShared="1" coreConquerUserId="" isAutoUpdatePaused="0" filterType="conn" isMergeTasksAutoUpdate="0" isInserPicAsAttachment="0"/>
  </woBookProps>
</woProps>
</file>

<file path=customXml/item4.xml><?xml version="1.0" encoding="utf-8"?>
<pixelators xmlns="https://web.wps.cn/et/2018/main" xmlns:s="http://schemas.openxmlformats.org/spreadsheetml/2006/main">
  <pixelatorList sheetStid="1"/>
  <pixelatorList sheetStid="2"/>
  <pixelatorList sheetStid="3"/>
  <pixelatorList sheetStid="4"/>
  <pixelatorList sheetStid="5"/>
  <pixelatorList sheetStid="6"/>
  <pixelatorList sheetStid="7"/>
  <pixelatorList sheetStid="8"/>
  <pixelatorList sheetStid="9"/>
  <pixelatorList sheetStid="10"/>
  <pixelatorList sheetStid="11"/>
  <pixelatorList sheetStid="12"/>
  <pixelatorList sheetStid="13"/>
  <pixelatorList sheetStid="14"/>
  <pixelatorList sheetStid="15"/>
  <pixelatorList sheetStid="16"/>
  <pixelatorList sheetStid="17"/>
</pixelator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WWO_wpscloud_20250409201303-77eb418d75</Application>
  <HeadingPairs>
    <vt:vector size="2" baseType="variant">
      <vt:variant>
        <vt:lpstr>工作表</vt:lpstr>
      </vt:variant>
      <vt:variant>
        <vt:i4>16</vt:i4>
      </vt:variant>
    </vt:vector>
  </HeadingPairs>
  <TitlesOfParts>
    <vt:vector size="16" baseType="lpstr">
      <vt:lpstr>数据处理练习</vt:lpstr>
      <vt:lpstr>1密度</vt:lpstr>
      <vt:lpstr>2黏度</vt:lpstr>
      <vt:lpstr>3转动惯量</vt:lpstr>
      <vt:lpstr>4比热容比</vt:lpstr>
      <vt:lpstr>6声速</vt:lpstr>
      <vt:lpstr>7F-H实验</vt:lpstr>
      <vt:lpstr>8牛顿环</vt:lpstr>
      <vt:lpstr>9迈干仪</vt:lpstr>
      <vt:lpstr>10偏振光</vt:lpstr>
      <vt:lpstr>12分光计</vt:lpstr>
      <vt:lpstr>13螺线管</vt:lpstr>
      <vt:lpstr>14分压电路</vt:lpstr>
      <vt:lpstr>16光栅常量</vt:lpstr>
      <vt:lpstr>17头发丝直径</vt:lpstr>
      <vt:lpstr>18空气柱</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wkr</dc:creator>
  <cp:lastModifiedBy>唐辉昌</cp:lastModifiedBy>
  <dcterms:created xsi:type="dcterms:W3CDTF">1996-12-17T01:32:00Z</dcterms:created>
  <dcterms:modified xsi:type="dcterms:W3CDTF">2025-04-20T22:44:00Z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66427ef89d67494ab46af41b14f17eff_22</vt:lpwstr>
  </property>
  <property fmtid="{D5CDD505-2E9C-101B-9397-08002B2CF9AE}" pid="3" name="KSOProductBuildVer">
    <vt:lpwstr>2052-12.9.0.20767</vt:lpwstr>
  </property>
</Properties>
</file>