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OneDrive - business\5-New Damage in RICE\2-model\"/>
    </mc:Choice>
  </mc:AlternateContent>
  <bookViews>
    <workbookView xWindow="0" yWindow="0" windowWidth="29076" windowHeight="15876" tabRatio="759" firstSheet="2" activeTab="13"/>
  </bookViews>
  <sheets>
    <sheet name="adjust para2015" sheetId="22" state="hidden" r:id="rId1"/>
    <sheet name="GDP 年增速" sheetId="88" r:id="rId2"/>
    <sheet name="INI" sheetId="10" r:id="rId3"/>
    <sheet name="adjust para" sheetId="17" r:id="rId4"/>
    <sheet name="TFP_SSP" sheetId="60" state="hidden" r:id="rId5"/>
    <sheet name="Damage Plot" sheetId="15" state="hidden" r:id="rId6"/>
    <sheet name="TFP_ADJ" sheetId="66" r:id="rId7"/>
    <sheet name="TFP" sheetId="59" r:id="rId8"/>
    <sheet name="SIG_ADJ" sheetId="85" r:id="rId9"/>
    <sheet name="SIG_GCAM" sheetId="87" state="hidden" r:id="rId10"/>
    <sheet name="SIG_SSP" sheetId="64" state="hidden" r:id="rId11"/>
    <sheet name="SIG" sheetId="86" r:id="rId12"/>
    <sheet name="POP" sheetId="9" r:id="rId13"/>
    <sheet name="LU" sheetId="29" r:id="rId14"/>
    <sheet name="Damage Coefficient" sheetId="12" state="hidden" r:id="rId15"/>
  </sheets>
  <definedNames>
    <definedName name="_xlnm._FilterDatabase" localSheetId="14" hidden="1">'Damage Coefficient'!$D$36:$R$36</definedName>
    <definedName name="solver_ntri" hidden="1">1000</definedName>
    <definedName name="solver_rsmp" hidden="1">2</definedName>
    <definedName name="solver_seed" hidden="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10" l="1"/>
  <c r="B36" i="10" s="1"/>
  <c r="B37" i="10" s="1"/>
  <c r="B38" i="10" s="1"/>
  <c r="B39" i="10" s="1"/>
  <c r="B40" i="10" s="1"/>
  <c r="B35" i="10"/>
  <c r="AX19" i="85" l="1"/>
  <c r="AX1" i="85"/>
  <c r="H2" i="86"/>
  <c r="T80" i="10" l="1"/>
  <c r="T81" i="10"/>
  <c r="T82" i="10"/>
  <c r="T83" i="10"/>
  <c r="T84" i="10"/>
  <c r="T85" i="10"/>
  <c r="T86" i="10"/>
  <c r="T87" i="10"/>
  <c r="T88" i="10"/>
  <c r="T89" i="10"/>
  <c r="T90" i="10"/>
  <c r="T91" i="10"/>
  <c r="T92" i="10"/>
  <c r="T93" i="10"/>
  <c r="T79" i="10"/>
  <c r="B2" i="66" l="1"/>
  <c r="H3" i="86" l="1"/>
  <c r="K165" i="10" l="1"/>
  <c r="L165" i="10"/>
  <c r="M165" i="10"/>
  <c r="N165" i="10"/>
  <c r="J165" i="10"/>
  <c r="P133" i="10"/>
  <c r="P134" i="10"/>
  <c r="P135" i="10"/>
  <c r="P136" i="10"/>
  <c r="P137" i="10"/>
  <c r="P138" i="10"/>
  <c r="P139" i="10"/>
  <c r="P140" i="10"/>
  <c r="P141" i="10"/>
  <c r="P142" i="10"/>
  <c r="P143" i="10"/>
  <c r="P144" i="10"/>
  <c r="P145" i="10"/>
  <c r="P146" i="10"/>
  <c r="P132" i="10"/>
  <c r="M133" i="10"/>
  <c r="M134" i="10"/>
  <c r="M135" i="10"/>
  <c r="M136" i="10"/>
  <c r="M137" i="10"/>
  <c r="M138" i="10"/>
  <c r="M139" i="10"/>
  <c r="M140" i="10"/>
  <c r="M141" i="10"/>
  <c r="M142" i="10"/>
  <c r="M143" i="10"/>
  <c r="M144" i="10"/>
  <c r="M145" i="10"/>
  <c r="M146" i="10"/>
  <c r="M132" i="10"/>
  <c r="S98" i="10" l="1"/>
  <c r="S99" i="10"/>
  <c r="S100" i="10"/>
  <c r="S101" i="10"/>
  <c r="S102" i="10"/>
  <c r="S103" i="10"/>
  <c r="S104" i="10"/>
  <c r="S105" i="10"/>
  <c r="S106" i="10"/>
  <c r="S107" i="10"/>
  <c r="S108" i="10"/>
  <c r="S109" i="10"/>
  <c r="S110" i="10"/>
  <c r="S111" i="10"/>
  <c r="S97" i="10"/>
  <c r="AD9" i="86" l="1"/>
  <c r="BD20" i="85"/>
  <c r="F2" i="86"/>
  <c r="F8" i="59" l="1"/>
  <c r="J2" i="86" l="1"/>
  <c r="N2" i="86"/>
  <c r="P2" i="86"/>
  <c r="O2" i="86"/>
  <c r="K2" i="86"/>
  <c r="C3" i="86"/>
  <c r="D3" i="86"/>
  <c r="E3" i="86"/>
  <c r="F3" i="86"/>
  <c r="G3" i="86"/>
  <c r="I3" i="86"/>
  <c r="J3" i="86"/>
  <c r="K3" i="86"/>
  <c r="L3" i="86"/>
  <c r="M3" i="86"/>
  <c r="N3" i="86"/>
  <c r="O3" i="86"/>
  <c r="P3" i="86"/>
  <c r="B3" i="86"/>
  <c r="F81" i="17"/>
  <c r="B1" i="86"/>
  <c r="C2" i="66"/>
  <c r="T118" i="66"/>
  <c r="T119" i="66"/>
  <c r="B2" i="59"/>
  <c r="B2" i="10" l="1"/>
  <c r="C2" i="10"/>
  <c r="D2" i="10"/>
  <c r="E2" i="10"/>
  <c r="G2" i="10"/>
  <c r="H2" i="10"/>
  <c r="I2" i="10"/>
  <c r="J2" i="10"/>
  <c r="K2" i="10"/>
  <c r="L2" i="10"/>
  <c r="M2" i="10"/>
  <c r="N2" i="10"/>
  <c r="O2" i="10"/>
  <c r="P2" i="10"/>
  <c r="B85" i="86" l="1"/>
  <c r="C85" i="86"/>
  <c r="D85" i="86"/>
  <c r="E85" i="86"/>
  <c r="F85" i="86"/>
  <c r="G85" i="86"/>
  <c r="H85" i="86"/>
  <c r="I85" i="86"/>
  <c r="J85" i="86"/>
  <c r="K85" i="86"/>
  <c r="L85" i="86"/>
  <c r="M85" i="86"/>
  <c r="N85" i="86"/>
  <c r="O85" i="86"/>
  <c r="P85" i="86"/>
  <c r="B86" i="86"/>
  <c r="C86" i="86"/>
  <c r="D86" i="86"/>
  <c r="E86" i="86"/>
  <c r="F86" i="86"/>
  <c r="G86" i="86"/>
  <c r="H86" i="86"/>
  <c r="I86" i="86"/>
  <c r="J86" i="86"/>
  <c r="K86" i="86"/>
  <c r="L86" i="86"/>
  <c r="M86" i="86"/>
  <c r="N86" i="86"/>
  <c r="O86" i="86"/>
  <c r="P86" i="86"/>
  <c r="B70" i="17"/>
  <c r="C70" i="17"/>
  <c r="D70" i="17"/>
  <c r="E70" i="17"/>
  <c r="F70" i="17"/>
  <c r="G70" i="17"/>
  <c r="H70" i="17"/>
  <c r="I70" i="17"/>
  <c r="J70" i="17"/>
  <c r="K70" i="17"/>
  <c r="L70" i="17"/>
  <c r="M70" i="17"/>
  <c r="O70" i="17"/>
  <c r="P70" i="17"/>
  <c r="N70" i="17"/>
  <c r="B58" i="17" l="1"/>
  <c r="B65" i="17" s="1"/>
  <c r="B74" i="17" s="1"/>
  <c r="B75" i="17" s="1"/>
  <c r="C58" i="17"/>
  <c r="D58" i="17"/>
  <c r="D65" i="17" s="1"/>
  <c r="D74" i="17" s="1"/>
  <c r="D75" i="17" s="1"/>
  <c r="E58" i="17"/>
  <c r="E65" i="17" s="1"/>
  <c r="E74" i="17" s="1"/>
  <c r="E75" i="17" s="1"/>
  <c r="F58" i="17"/>
  <c r="F62" i="17" s="1"/>
  <c r="F7" i="86" s="1"/>
  <c r="G58" i="17"/>
  <c r="G65" i="17" s="1"/>
  <c r="G74" i="17" s="1"/>
  <c r="G75" i="17" s="1"/>
  <c r="H58" i="17"/>
  <c r="H65" i="17" s="1"/>
  <c r="H74" i="17" s="1"/>
  <c r="H75" i="17" s="1"/>
  <c r="I58" i="17"/>
  <c r="I65" i="17" s="1"/>
  <c r="I74" i="17" s="1"/>
  <c r="I75" i="17" s="1"/>
  <c r="J58" i="17"/>
  <c r="J65" i="17" s="1"/>
  <c r="J74" i="17" s="1"/>
  <c r="J75" i="17" s="1"/>
  <c r="K58" i="17"/>
  <c r="L58" i="17"/>
  <c r="L65" i="17" s="1"/>
  <c r="L74" i="17" s="1"/>
  <c r="L75" i="17" s="1"/>
  <c r="M58" i="17"/>
  <c r="M65" i="17" s="1"/>
  <c r="M74" i="17" s="1"/>
  <c r="M75" i="17" s="1"/>
  <c r="N58" i="17"/>
  <c r="N65" i="17" s="1"/>
  <c r="N74" i="17" s="1"/>
  <c r="N75" i="17" s="1"/>
  <c r="O58" i="17"/>
  <c r="O65" i="17" s="1"/>
  <c r="O74" i="17" s="1"/>
  <c r="O75" i="17" s="1"/>
  <c r="P58" i="17"/>
  <c r="P65" i="17" s="1"/>
  <c r="P74" i="17" s="1"/>
  <c r="P75" i="17" s="1"/>
  <c r="K65" i="17"/>
  <c r="K74" i="17" s="1"/>
  <c r="K75" i="17" s="1"/>
  <c r="C65" i="17"/>
  <c r="C74" i="17" s="1"/>
  <c r="C75" i="17" s="1"/>
  <c r="F65" i="17" l="1"/>
  <c r="F74" i="17" s="1"/>
  <c r="F7" i="59" s="1"/>
  <c r="F76" i="17" s="1"/>
  <c r="J81" i="17"/>
  <c r="J7" i="59" s="1"/>
  <c r="J76" i="17" s="1"/>
  <c r="B81" i="17"/>
  <c r="B7" i="59" s="1"/>
  <c r="B8" i="59" s="1"/>
  <c r="P81" i="17"/>
  <c r="P7" i="59" s="1"/>
  <c r="P76" i="17" s="1"/>
  <c r="I81" i="17"/>
  <c r="I7" i="59" s="1"/>
  <c r="I76" i="17" s="1"/>
  <c r="C81" i="17"/>
  <c r="C7" i="59" s="1"/>
  <c r="C76" i="17" s="1"/>
  <c r="C77" i="17" s="1"/>
  <c r="D81" i="17"/>
  <c r="D7" i="59" s="1"/>
  <c r="D76" i="17" s="1"/>
  <c r="E81" i="17"/>
  <c r="E7" i="59" s="1"/>
  <c r="E76" i="17" s="1"/>
  <c r="N81" i="17"/>
  <c r="N7" i="59" s="1"/>
  <c r="N76" i="17" s="1"/>
  <c r="H81" i="17"/>
  <c r="H7" i="59" s="1"/>
  <c r="H76" i="17" s="1"/>
  <c r="O81" i="17"/>
  <c r="O7" i="59" s="1"/>
  <c r="O76" i="17" s="1"/>
  <c r="M81" i="17"/>
  <c r="M7" i="59" s="1"/>
  <c r="M76" i="17" s="1"/>
  <c r="G81" i="17"/>
  <c r="G7" i="59" s="1"/>
  <c r="G76" i="17" s="1"/>
  <c r="K81" i="17"/>
  <c r="K7" i="59" s="1"/>
  <c r="K76" i="17" s="1"/>
  <c r="L81" i="17"/>
  <c r="L7" i="59" s="1"/>
  <c r="L76" i="17" s="1"/>
  <c r="B76" i="17" l="1"/>
  <c r="B77" i="17" s="1"/>
  <c r="B62" i="17" s="1"/>
  <c r="B7" i="86" s="1"/>
  <c r="AA18" i="60"/>
  <c r="AA28" i="60"/>
  <c r="F110" i="87" l="1"/>
  <c r="G110" i="87"/>
  <c r="H110" i="87"/>
  <c r="I110" i="87"/>
  <c r="J110" i="87"/>
  <c r="K110" i="87"/>
  <c r="L110" i="87"/>
  <c r="M110" i="87"/>
  <c r="N110" i="87"/>
  <c r="O110" i="87"/>
  <c r="P110" i="87"/>
  <c r="Q110" i="87"/>
  <c r="R110" i="87"/>
  <c r="S110" i="87"/>
  <c r="T110" i="87"/>
  <c r="U110" i="87"/>
  <c r="V110" i="87"/>
  <c r="W110" i="87"/>
  <c r="X110" i="87"/>
  <c r="Y110" i="87"/>
  <c r="Z110" i="87"/>
  <c r="E110" i="87"/>
  <c r="F103" i="87"/>
  <c r="G103" i="87"/>
  <c r="H103" i="87"/>
  <c r="I103" i="87"/>
  <c r="J103" i="87"/>
  <c r="K103" i="87"/>
  <c r="L103" i="87"/>
  <c r="M103" i="87"/>
  <c r="N103" i="87"/>
  <c r="O103" i="87"/>
  <c r="P103" i="87"/>
  <c r="Q103" i="87"/>
  <c r="R103" i="87"/>
  <c r="S103" i="87"/>
  <c r="T103" i="87"/>
  <c r="U103" i="87"/>
  <c r="V103" i="87"/>
  <c r="W103" i="87"/>
  <c r="X103" i="87"/>
  <c r="Y103" i="87"/>
  <c r="Z103" i="87"/>
  <c r="E103" i="87"/>
  <c r="F97" i="87"/>
  <c r="G97" i="87"/>
  <c r="H97" i="87"/>
  <c r="I97" i="87"/>
  <c r="J97" i="87"/>
  <c r="K97" i="87"/>
  <c r="L97" i="87"/>
  <c r="M97" i="87"/>
  <c r="N97" i="87"/>
  <c r="O97" i="87"/>
  <c r="P97" i="87"/>
  <c r="Q97" i="87"/>
  <c r="R97" i="87"/>
  <c r="S97" i="87"/>
  <c r="T97" i="87"/>
  <c r="U97" i="87"/>
  <c r="V97" i="87"/>
  <c r="W97" i="87"/>
  <c r="X97" i="87"/>
  <c r="Y97" i="87"/>
  <c r="Z97" i="87"/>
  <c r="E97" i="87"/>
  <c r="F90" i="87"/>
  <c r="G90" i="87"/>
  <c r="H90" i="87"/>
  <c r="I90" i="87"/>
  <c r="J90" i="87"/>
  <c r="K90" i="87"/>
  <c r="L90" i="87"/>
  <c r="M90" i="87"/>
  <c r="N90" i="87"/>
  <c r="O90" i="87"/>
  <c r="P90" i="87"/>
  <c r="Q90" i="87"/>
  <c r="R90" i="87"/>
  <c r="S90" i="87"/>
  <c r="T90" i="87"/>
  <c r="U90" i="87"/>
  <c r="V90" i="87"/>
  <c r="W90" i="87"/>
  <c r="X90" i="87"/>
  <c r="Y90" i="87"/>
  <c r="Z90" i="87"/>
  <c r="E90" i="87"/>
  <c r="Z82" i="87"/>
  <c r="Y82" i="87"/>
  <c r="X82" i="87"/>
  <c r="W82" i="87"/>
  <c r="V82" i="87"/>
  <c r="U82" i="87"/>
  <c r="T82" i="87"/>
  <c r="S82" i="87"/>
  <c r="R82" i="87"/>
  <c r="Q82" i="87"/>
  <c r="P82" i="87"/>
  <c r="O82" i="87"/>
  <c r="N82" i="87"/>
  <c r="M82" i="87"/>
  <c r="L82" i="87"/>
  <c r="K82" i="87"/>
  <c r="J82" i="87"/>
  <c r="I82" i="87"/>
  <c r="H82" i="87"/>
  <c r="G82" i="87"/>
  <c r="F82" i="87"/>
  <c r="E82" i="87"/>
  <c r="F79" i="87"/>
  <c r="G79" i="87"/>
  <c r="H79" i="87"/>
  <c r="I79" i="87"/>
  <c r="J79" i="87"/>
  <c r="K79" i="87"/>
  <c r="L79" i="87"/>
  <c r="M79" i="87"/>
  <c r="N79" i="87"/>
  <c r="O79" i="87"/>
  <c r="P79" i="87"/>
  <c r="Q79" i="87"/>
  <c r="R79" i="87"/>
  <c r="S79" i="87"/>
  <c r="T79" i="87"/>
  <c r="U79" i="87"/>
  <c r="V79" i="87"/>
  <c r="W79" i="87"/>
  <c r="X79" i="87"/>
  <c r="Y79" i="87"/>
  <c r="Z79" i="87"/>
  <c r="E79" i="87"/>
  <c r="E187" i="87"/>
  <c r="BI7" i="66" l="1"/>
  <c r="AI31" i="60" l="1"/>
  <c r="AI23" i="60"/>
  <c r="AA29" i="60"/>
  <c r="AA21" i="60"/>
  <c r="Q18" i="60"/>
  <c r="T18" i="60"/>
  <c r="T19" i="60"/>
  <c r="T20" i="60"/>
  <c r="T21" i="60"/>
  <c r="T22" i="60"/>
  <c r="T23" i="60"/>
  <c r="T24" i="60"/>
  <c r="T25" i="60"/>
  <c r="T26" i="60"/>
  <c r="AA26" i="60" s="1"/>
  <c r="T27" i="60"/>
  <c r="T28" i="60"/>
  <c r="T29" i="60"/>
  <c r="T30" i="60"/>
  <c r="T31" i="60"/>
  <c r="T32" i="60"/>
  <c r="S19" i="60"/>
  <c r="AI19" i="60" s="1"/>
  <c r="S20" i="60"/>
  <c r="AA20" i="60" s="1"/>
  <c r="S21" i="60"/>
  <c r="AI21" i="60" s="1"/>
  <c r="S22" i="60"/>
  <c r="AI22" i="60" s="1"/>
  <c r="S23" i="60"/>
  <c r="AA23" i="60" s="1"/>
  <c r="S24" i="60"/>
  <c r="AA24" i="60" s="1"/>
  <c r="S25" i="60"/>
  <c r="AA25" i="60" s="1"/>
  <c r="S26" i="60"/>
  <c r="AI26" i="60" s="1"/>
  <c r="S27" i="60"/>
  <c r="AA27" i="60" s="1"/>
  <c r="S28" i="60"/>
  <c r="AI28" i="60" s="1"/>
  <c r="S29" i="60"/>
  <c r="AI29" i="60" s="1"/>
  <c r="S30" i="60"/>
  <c r="AI30" i="60" s="1"/>
  <c r="S31" i="60"/>
  <c r="AA31" i="60" s="1"/>
  <c r="S32" i="60"/>
  <c r="AA32" i="60" s="1"/>
  <c r="S18" i="60"/>
  <c r="P18" i="60"/>
  <c r="AF18" i="60" s="1"/>
  <c r="AF33" i="60" s="1"/>
  <c r="X18" i="60" l="1"/>
  <c r="X33" i="60" s="1"/>
  <c r="AA22" i="60"/>
  <c r="AA30" i="60"/>
  <c r="AI24" i="60"/>
  <c r="AI32" i="60"/>
  <c r="AI25" i="60"/>
  <c r="AI18" i="60"/>
  <c r="AI33" i="60" s="1"/>
  <c r="AA19" i="60"/>
  <c r="AA33" i="60" s="1"/>
  <c r="AI27" i="60"/>
  <c r="AI20" i="60"/>
  <c r="G96" i="60" l="1"/>
  <c r="I96" i="60"/>
  <c r="J96" i="60"/>
  <c r="K96" i="60"/>
  <c r="L96" i="60"/>
  <c r="N96" i="60"/>
  <c r="O96" i="60"/>
  <c r="P96" i="60"/>
  <c r="F96" i="60"/>
  <c r="F97" i="60"/>
  <c r="F95" i="60" l="1"/>
  <c r="F98" i="60"/>
  <c r="F99" i="60"/>
  <c r="F90" i="60"/>
  <c r="BE21" i="66" l="1"/>
  <c r="BF21" i="66"/>
  <c r="BG21" i="66"/>
  <c r="BH21" i="66"/>
  <c r="BI21" i="66"/>
  <c r="BJ21" i="66"/>
  <c r="BK21" i="66"/>
  <c r="BL21" i="66"/>
  <c r="BM21" i="66"/>
  <c r="BN21" i="66"/>
  <c r="BO21" i="66"/>
  <c r="BP21" i="66"/>
  <c r="BQ21" i="66"/>
  <c r="BR21" i="66"/>
  <c r="BS21" i="66"/>
  <c r="BT21" i="66"/>
  <c r="BU21" i="66"/>
  <c r="BV21" i="66"/>
  <c r="BW21" i="66"/>
  <c r="BD21" i="66"/>
  <c r="BC41" i="66"/>
  <c r="BY23" i="66"/>
  <c r="BC42" i="66"/>
  <c r="BX24" i="66"/>
  <c r="BC43" i="66"/>
  <c r="BX25" i="66"/>
  <c r="BC44" i="66"/>
  <c r="BC45" i="66"/>
  <c r="BC46" i="66"/>
  <c r="BY28" i="66"/>
  <c r="BC47" i="66"/>
  <c r="BE47" i="66" s="1"/>
  <c r="BC48" i="66"/>
  <c r="BC49" i="66"/>
  <c r="BY31" i="66"/>
  <c r="BC50" i="66"/>
  <c r="BX32" i="66"/>
  <c r="BC51" i="66"/>
  <c r="BC52" i="66"/>
  <c r="BC53" i="66"/>
  <c r="BC54" i="66"/>
  <c r="BH54" i="66" s="1"/>
  <c r="BY36" i="66"/>
  <c r="BC55" i="66"/>
  <c r="BE55" i="66" s="1"/>
  <c r="X291" i="87"/>
  <c r="W291" i="87"/>
  <c r="V291" i="87"/>
  <c r="U291" i="87"/>
  <c r="T291" i="87"/>
  <c r="S291" i="87"/>
  <c r="R291" i="87"/>
  <c r="Q291" i="87"/>
  <c r="P291" i="87"/>
  <c r="O291" i="87"/>
  <c r="N291" i="87"/>
  <c r="M291" i="87"/>
  <c r="L291" i="87"/>
  <c r="K291" i="87"/>
  <c r="J291" i="87"/>
  <c r="I291" i="87"/>
  <c r="H291" i="87"/>
  <c r="G291" i="87"/>
  <c r="F291" i="87"/>
  <c r="E291" i="87"/>
  <c r="X284" i="87"/>
  <c r="W284" i="87"/>
  <c r="V284" i="87"/>
  <c r="U284" i="87"/>
  <c r="T284" i="87"/>
  <c r="S284" i="87"/>
  <c r="R284" i="87"/>
  <c r="Q284" i="87"/>
  <c r="P284" i="87"/>
  <c r="O284" i="87"/>
  <c r="N284" i="87"/>
  <c r="M284" i="87"/>
  <c r="L284" i="87"/>
  <c r="K284" i="87"/>
  <c r="J284" i="87"/>
  <c r="I284" i="87"/>
  <c r="H284" i="87"/>
  <c r="G284" i="87"/>
  <c r="F284" i="87"/>
  <c r="E284" i="87"/>
  <c r="X278" i="87"/>
  <c r="W278" i="87"/>
  <c r="V278" i="87"/>
  <c r="U278" i="87"/>
  <c r="T278" i="87"/>
  <c r="S278" i="87"/>
  <c r="R278" i="87"/>
  <c r="Q278" i="87"/>
  <c r="P278" i="87"/>
  <c r="O278" i="87"/>
  <c r="N278" i="87"/>
  <c r="M278" i="87"/>
  <c r="L278" i="87"/>
  <c r="K278" i="87"/>
  <c r="J278" i="87"/>
  <c r="I278" i="87"/>
  <c r="H278" i="87"/>
  <c r="G278" i="87"/>
  <c r="F278" i="87"/>
  <c r="E278" i="87"/>
  <c r="X271" i="87"/>
  <c r="W271" i="87"/>
  <c r="V271" i="87"/>
  <c r="U271" i="87"/>
  <c r="T271" i="87"/>
  <c r="S271" i="87"/>
  <c r="R271" i="87"/>
  <c r="Q271" i="87"/>
  <c r="P271" i="87"/>
  <c r="O271" i="87"/>
  <c r="N271" i="87"/>
  <c r="M271" i="87"/>
  <c r="L271" i="87"/>
  <c r="K271" i="87"/>
  <c r="J271" i="87"/>
  <c r="I271" i="87"/>
  <c r="H271" i="87"/>
  <c r="G271" i="87"/>
  <c r="F271" i="87"/>
  <c r="E271" i="87"/>
  <c r="X263" i="87"/>
  <c r="W263" i="87"/>
  <c r="V263" i="87"/>
  <c r="U263" i="87"/>
  <c r="T263" i="87"/>
  <c r="S263" i="87"/>
  <c r="R263" i="87"/>
  <c r="Q263" i="87"/>
  <c r="P263" i="87"/>
  <c r="O263" i="87"/>
  <c r="N263" i="87"/>
  <c r="M263" i="87"/>
  <c r="L263" i="87"/>
  <c r="K263" i="87"/>
  <c r="J263" i="87"/>
  <c r="I263" i="87"/>
  <c r="H263" i="87"/>
  <c r="G263" i="87"/>
  <c r="F263" i="87"/>
  <c r="E263" i="87"/>
  <c r="X260" i="87"/>
  <c r="W260" i="87"/>
  <c r="V260" i="87"/>
  <c r="U260" i="87"/>
  <c r="T260" i="87"/>
  <c r="S260" i="87"/>
  <c r="R260" i="87"/>
  <c r="Q260" i="87"/>
  <c r="P260" i="87"/>
  <c r="O260" i="87"/>
  <c r="N260" i="87"/>
  <c r="M260" i="87"/>
  <c r="L260" i="87"/>
  <c r="K260" i="87"/>
  <c r="J260" i="87"/>
  <c r="I260" i="87"/>
  <c r="H260" i="87"/>
  <c r="G260" i="87"/>
  <c r="F260" i="87"/>
  <c r="E260" i="87"/>
  <c r="E205" i="87"/>
  <c r="F218" i="87"/>
  <c r="G218" i="87"/>
  <c r="H218" i="87"/>
  <c r="I218" i="87"/>
  <c r="J218" i="87"/>
  <c r="K218" i="87"/>
  <c r="L218" i="87"/>
  <c r="M218" i="87"/>
  <c r="N218" i="87"/>
  <c r="O218" i="87"/>
  <c r="P218" i="87"/>
  <c r="Q218" i="87"/>
  <c r="R218" i="87"/>
  <c r="S218" i="87"/>
  <c r="T218" i="87"/>
  <c r="U218" i="87"/>
  <c r="V218" i="87"/>
  <c r="W218" i="87"/>
  <c r="X218" i="87"/>
  <c r="E218" i="87"/>
  <c r="F211" i="87"/>
  <c r="G211" i="87"/>
  <c r="H211" i="87"/>
  <c r="I211" i="87"/>
  <c r="J211" i="87"/>
  <c r="K211" i="87"/>
  <c r="L211" i="87"/>
  <c r="M211" i="87"/>
  <c r="N211" i="87"/>
  <c r="O211" i="87"/>
  <c r="P211" i="87"/>
  <c r="Q211" i="87"/>
  <c r="R211" i="87"/>
  <c r="S211" i="87"/>
  <c r="T211" i="87"/>
  <c r="U211" i="87"/>
  <c r="V211" i="87"/>
  <c r="W211" i="87"/>
  <c r="X211" i="87"/>
  <c r="E211" i="87"/>
  <c r="F205" i="87"/>
  <c r="G205" i="87"/>
  <c r="H205" i="87"/>
  <c r="I205" i="87"/>
  <c r="J205" i="87"/>
  <c r="K205" i="87"/>
  <c r="L205" i="87"/>
  <c r="M205" i="87"/>
  <c r="N205" i="87"/>
  <c r="O205" i="87"/>
  <c r="P205" i="87"/>
  <c r="Q205" i="87"/>
  <c r="R205" i="87"/>
  <c r="S205" i="87"/>
  <c r="T205" i="87"/>
  <c r="U205" i="87"/>
  <c r="V205" i="87"/>
  <c r="W205" i="87"/>
  <c r="X205" i="87"/>
  <c r="E198" i="87"/>
  <c r="E190" i="87"/>
  <c r="X187" i="87"/>
  <c r="W187" i="87"/>
  <c r="V187" i="87"/>
  <c r="U187" i="87"/>
  <c r="T187" i="87"/>
  <c r="S187" i="87"/>
  <c r="R187" i="87"/>
  <c r="Q187" i="87"/>
  <c r="P187" i="87"/>
  <c r="O187" i="87"/>
  <c r="N187" i="87"/>
  <c r="M187" i="87"/>
  <c r="L187" i="87"/>
  <c r="K187" i="87"/>
  <c r="J187" i="87"/>
  <c r="I187" i="87"/>
  <c r="H187" i="87"/>
  <c r="G187" i="87"/>
  <c r="F187" i="87"/>
  <c r="X198" i="87"/>
  <c r="W198" i="87"/>
  <c r="V198" i="87"/>
  <c r="U198" i="87"/>
  <c r="T198" i="87"/>
  <c r="S198" i="87"/>
  <c r="R198" i="87"/>
  <c r="Q198" i="87"/>
  <c r="P198" i="87"/>
  <c r="O198" i="87"/>
  <c r="N198" i="87"/>
  <c r="M198" i="87"/>
  <c r="L198" i="87"/>
  <c r="K198" i="87"/>
  <c r="J198" i="87"/>
  <c r="I198" i="87"/>
  <c r="H198" i="87"/>
  <c r="G198" i="87"/>
  <c r="F198" i="87"/>
  <c r="BX35" i="66" l="1"/>
  <c r="BY33" i="66"/>
  <c r="BX30" i="66"/>
  <c r="BX31" i="66"/>
  <c r="BY29" i="66"/>
  <c r="BY32" i="66"/>
  <c r="BX37" i="66"/>
  <c r="BY35" i="66"/>
  <c r="BY27" i="66"/>
  <c r="BY30" i="66"/>
  <c r="BX27" i="66"/>
  <c r="BY25" i="66"/>
  <c r="BX33" i="66"/>
  <c r="BX36" i="66"/>
  <c r="BY34" i="66"/>
  <c r="BX28" i="66"/>
  <c r="BY26" i="66"/>
  <c r="BY37" i="66"/>
  <c r="BX23" i="66"/>
  <c r="BX34" i="66"/>
  <c r="BX26" i="66"/>
  <c r="BY24" i="66"/>
  <c r="BX29" i="66"/>
  <c r="BH46" i="66"/>
  <c r="BW46" i="66"/>
  <c r="BX46" i="66" s="1"/>
  <c r="AL23" i="60" s="1"/>
  <c r="BF52" i="66"/>
  <c r="BE52" i="66"/>
  <c r="BL52" i="66"/>
  <c r="BM52" i="66"/>
  <c r="BU52" i="66"/>
  <c r="BT52" i="66"/>
  <c r="BF44" i="66"/>
  <c r="BE44" i="66"/>
  <c r="BL44" i="66"/>
  <c r="BM44" i="66"/>
  <c r="BT44" i="66"/>
  <c r="BU44" i="66"/>
  <c r="BO54" i="66"/>
  <c r="BO46" i="66"/>
  <c r="BV54" i="66"/>
  <c r="BG54" i="66"/>
  <c r="BG46" i="66"/>
  <c r="BD54" i="66"/>
  <c r="BD46" i="66"/>
  <c r="BW54" i="66"/>
  <c r="BX54" i="66" s="1"/>
  <c r="AL31" i="60" s="1"/>
  <c r="BL50" i="66"/>
  <c r="BT50" i="66"/>
  <c r="BS50" i="66"/>
  <c r="BE50" i="66"/>
  <c r="BM50" i="66"/>
  <c r="BU50" i="66"/>
  <c r="BF50" i="66"/>
  <c r="BN50" i="66"/>
  <c r="BV50" i="66"/>
  <c r="BH50" i="66"/>
  <c r="BG50" i="66"/>
  <c r="BO50" i="66"/>
  <c r="BW50" i="66"/>
  <c r="BX50" i="66" s="1"/>
  <c r="AL27" i="60" s="1"/>
  <c r="BD50" i="66"/>
  <c r="BP50" i="66"/>
  <c r="BK50" i="66"/>
  <c r="BI50" i="66"/>
  <c r="BQ50" i="66"/>
  <c r="BJ50" i="66"/>
  <c r="BR50" i="66"/>
  <c r="BL42" i="66"/>
  <c r="BT42" i="66"/>
  <c r="BE42" i="66"/>
  <c r="BM42" i="66"/>
  <c r="BU42" i="66"/>
  <c r="BK42" i="66"/>
  <c r="BF42" i="66"/>
  <c r="BN42" i="66"/>
  <c r="BV42" i="66"/>
  <c r="BP42" i="66"/>
  <c r="BG42" i="66"/>
  <c r="BO42" i="66"/>
  <c r="BW42" i="66"/>
  <c r="BX42" i="66" s="1"/>
  <c r="AL19" i="60" s="1"/>
  <c r="BD42" i="66"/>
  <c r="BH42" i="66"/>
  <c r="BS42" i="66"/>
  <c r="BI42" i="66"/>
  <c r="BQ42" i="66"/>
  <c r="BJ42" i="66"/>
  <c r="BR42" i="66"/>
  <c r="BK53" i="66"/>
  <c r="BS53" i="66"/>
  <c r="BL53" i="66"/>
  <c r="BT53" i="66"/>
  <c r="BW53" i="66"/>
  <c r="BX53" i="66" s="1"/>
  <c r="AL30" i="60" s="1"/>
  <c r="BD53" i="66"/>
  <c r="BJ53" i="66"/>
  <c r="BE53" i="66"/>
  <c r="BM53" i="66"/>
  <c r="BU53" i="66"/>
  <c r="BG53" i="66"/>
  <c r="BR53" i="66"/>
  <c r="BF53" i="66"/>
  <c r="BN53" i="66"/>
  <c r="BV53" i="66"/>
  <c r="BO53" i="66"/>
  <c r="BH53" i="66"/>
  <c r="BP53" i="66"/>
  <c r="BI53" i="66"/>
  <c r="BQ53" i="66"/>
  <c r="BK45" i="66"/>
  <c r="BS45" i="66"/>
  <c r="BL45" i="66"/>
  <c r="BT45" i="66"/>
  <c r="BJ45" i="66"/>
  <c r="BE45" i="66"/>
  <c r="BM45" i="66"/>
  <c r="BU45" i="66"/>
  <c r="BG45" i="66"/>
  <c r="BW45" i="66"/>
  <c r="BX45" i="66" s="1"/>
  <c r="AL22" i="60" s="1"/>
  <c r="BF45" i="66"/>
  <c r="BN45" i="66"/>
  <c r="BV45" i="66"/>
  <c r="BO45" i="66"/>
  <c r="BR45" i="66"/>
  <c r="BH45" i="66"/>
  <c r="BP45" i="66"/>
  <c r="BI45" i="66"/>
  <c r="BQ45" i="66"/>
  <c r="BD45" i="66"/>
  <c r="BJ48" i="66"/>
  <c r="BR48" i="66"/>
  <c r="BV48" i="66"/>
  <c r="BK48" i="66"/>
  <c r="BS48" i="66"/>
  <c r="BD48" i="66"/>
  <c r="BL48" i="66"/>
  <c r="BT48" i="66"/>
  <c r="BN48" i="66"/>
  <c r="BQ48" i="66"/>
  <c r="BE48" i="66"/>
  <c r="BM48" i="66"/>
  <c r="BU48" i="66"/>
  <c r="BF48" i="66"/>
  <c r="BI48" i="66"/>
  <c r="BG48" i="66"/>
  <c r="BO48" i="66"/>
  <c r="BW48" i="66"/>
  <c r="BX48" i="66" s="1"/>
  <c r="AL25" i="60" s="1"/>
  <c r="BH48" i="66"/>
  <c r="BP48" i="66"/>
  <c r="BI51" i="66"/>
  <c r="BQ51" i="66"/>
  <c r="BE51" i="66"/>
  <c r="BD51" i="66"/>
  <c r="BJ51" i="66"/>
  <c r="BR51" i="66"/>
  <c r="BP51" i="66"/>
  <c r="BK51" i="66"/>
  <c r="BS51" i="66"/>
  <c r="BM51" i="66"/>
  <c r="BH51" i="66"/>
  <c r="BL51" i="66"/>
  <c r="BT51" i="66"/>
  <c r="BU51" i="66"/>
  <c r="BF51" i="66"/>
  <c r="BN51" i="66"/>
  <c r="BV51" i="66"/>
  <c r="BG51" i="66"/>
  <c r="BO51" i="66"/>
  <c r="BW51" i="66"/>
  <c r="BX51" i="66" s="1"/>
  <c r="AL28" i="60" s="1"/>
  <c r="BI43" i="66"/>
  <c r="BQ43" i="66"/>
  <c r="BJ43" i="66"/>
  <c r="BR43" i="66"/>
  <c r="BE43" i="66"/>
  <c r="BK43" i="66"/>
  <c r="BS43" i="66"/>
  <c r="BU43" i="66"/>
  <c r="BD43" i="66"/>
  <c r="BH43" i="66"/>
  <c r="BL43" i="66"/>
  <c r="BT43" i="66"/>
  <c r="BM43" i="66"/>
  <c r="BP43" i="66"/>
  <c r="BF43" i="66"/>
  <c r="BN43" i="66"/>
  <c r="BV43" i="66"/>
  <c r="BG43" i="66"/>
  <c r="BO43" i="66"/>
  <c r="BW43" i="66"/>
  <c r="BX43" i="66" s="1"/>
  <c r="AL20" i="60" s="1"/>
  <c r="BG49" i="66"/>
  <c r="BO49" i="66"/>
  <c r="BW49" i="66"/>
  <c r="BX49" i="66" s="1"/>
  <c r="AL26" i="60" s="1"/>
  <c r="BH49" i="66"/>
  <c r="BP49" i="66"/>
  <c r="BS49" i="66"/>
  <c r="BV49" i="66"/>
  <c r="BI49" i="66"/>
  <c r="BQ49" i="66"/>
  <c r="BD49" i="66"/>
  <c r="BN49" i="66"/>
  <c r="BJ49" i="66"/>
  <c r="BR49" i="66"/>
  <c r="BK49" i="66"/>
  <c r="BF49" i="66"/>
  <c r="BL49" i="66"/>
  <c r="BT49" i="66"/>
  <c r="BE49" i="66"/>
  <c r="BM49" i="66"/>
  <c r="BU49" i="66"/>
  <c r="BG41" i="66"/>
  <c r="BO41" i="66"/>
  <c r="BW41" i="66"/>
  <c r="BX41" i="66" s="1"/>
  <c r="AL18" i="60" s="1"/>
  <c r="BK41" i="66"/>
  <c r="BF41" i="66"/>
  <c r="BH41" i="66"/>
  <c r="BP41" i="66"/>
  <c r="BD41" i="66"/>
  <c r="BI41" i="66"/>
  <c r="BQ41" i="66"/>
  <c r="BS41" i="66"/>
  <c r="BV41" i="66"/>
  <c r="BJ41" i="66"/>
  <c r="BR41" i="66"/>
  <c r="BN41" i="66"/>
  <c r="BL41" i="66"/>
  <c r="BT41" i="66"/>
  <c r="BE41" i="66"/>
  <c r="BM41" i="66"/>
  <c r="BU41" i="66"/>
  <c r="BK55" i="66"/>
  <c r="BN54" i="66"/>
  <c r="BF54" i="66"/>
  <c r="BS47" i="66"/>
  <c r="BK47" i="66"/>
  <c r="BV46" i="66"/>
  <c r="BN46" i="66"/>
  <c r="BF46" i="66"/>
  <c r="BD52" i="66"/>
  <c r="BD44" i="66"/>
  <c r="BR55" i="66"/>
  <c r="BJ55" i="66"/>
  <c r="BU54" i="66"/>
  <c r="BM54" i="66"/>
  <c r="BE54" i="66"/>
  <c r="BS52" i="66"/>
  <c r="BK52" i="66"/>
  <c r="BR47" i="66"/>
  <c r="BJ47" i="66"/>
  <c r="BU46" i="66"/>
  <c r="BM46" i="66"/>
  <c r="BE46" i="66"/>
  <c r="BS44" i="66"/>
  <c r="BK44" i="66"/>
  <c r="BT55" i="66"/>
  <c r="BI55" i="66"/>
  <c r="BL46" i="66"/>
  <c r="BJ44" i="66"/>
  <c r="BP55" i="66"/>
  <c r="BH55" i="66"/>
  <c r="BS54" i="66"/>
  <c r="BK54" i="66"/>
  <c r="BQ52" i="66"/>
  <c r="BI52" i="66"/>
  <c r="BP47" i="66"/>
  <c r="BH47" i="66"/>
  <c r="BS46" i="66"/>
  <c r="BK46" i="66"/>
  <c r="BQ44" i="66"/>
  <c r="BI44" i="66"/>
  <c r="BL47" i="66"/>
  <c r="BS55" i="66"/>
  <c r="BT54" i="66"/>
  <c r="BQ47" i="66"/>
  <c r="BW55" i="66"/>
  <c r="BX55" i="66" s="1"/>
  <c r="AL32" i="60" s="1"/>
  <c r="BO55" i="66"/>
  <c r="BG55" i="66"/>
  <c r="BR54" i="66"/>
  <c r="BJ54" i="66"/>
  <c r="BP52" i="66"/>
  <c r="BH52" i="66"/>
  <c r="BW47" i="66"/>
  <c r="BX47" i="66" s="1"/>
  <c r="AL24" i="60" s="1"/>
  <c r="BO47" i="66"/>
  <c r="BG47" i="66"/>
  <c r="BR46" i="66"/>
  <c r="BJ46" i="66"/>
  <c r="BP44" i="66"/>
  <c r="BH44" i="66"/>
  <c r="BL55" i="66"/>
  <c r="BT47" i="66"/>
  <c r="BQ55" i="66"/>
  <c r="BJ52" i="66"/>
  <c r="BT46" i="66"/>
  <c r="BV55" i="66"/>
  <c r="BN55" i="66"/>
  <c r="BF55" i="66"/>
  <c r="BQ54" i="66"/>
  <c r="BI54" i="66"/>
  <c r="BW52" i="66"/>
  <c r="BX52" i="66" s="1"/>
  <c r="AL29" i="60" s="1"/>
  <c r="BO52" i="66"/>
  <c r="BG52" i="66"/>
  <c r="BV47" i="66"/>
  <c r="BN47" i="66"/>
  <c r="BF47" i="66"/>
  <c r="BQ46" i="66"/>
  <c r="BI46" i="66"/>
  <c r="BW44" i="66"/>
  <c r="BX44" i="66" s="1"/>
  <c r="AL21" i="60" s="1"/>
  <c r="BO44" i="66"/>
  <c r="BG44" i="66"/>
  <c r="BL54" i="66"/>
  <c r="BR52" i="66"/>
  <c r="BI47" i="66"/>
  <c r="BR44" i="66"/>
  <c r="BD55" i="66"/>
  <c r="BD47" i="66"/>
  <c r="BU55" i="66"/>
  <c r="BM55" i="66"/>
  <c r="BP54" i="66"/>
  <c r="BV52" i="66"/>
  <c r="BN52" i="66"/>
  <c r="BU47" i="66"/>
  <c r="BM47" i="66"/>
  <c r="BP46" i="66"/>
  <c r="BV44" i="66"/>
  <c r="BN44" i="66"/>
  <c r="BQ38" i="66"/>
  <c r="BP38" i="66"/>
  <c r="BH38" i="66"/>
  <c r="BW38" i="66"/>
  <c r="BO38" i="66"/>
  <c r="BG38" i="66"/>
  <c r="BV38" i="66"/>
  <c r="BN38" i="66"/>
  <c r="BF38" i="66"/>
  <c r="BU38" i="66"/>
  <c r="BM38" i="66"/>
  <c r="BE38" i="66"/>
  <c r="BS38" i="66"/>
  <c r="BK38" i="66"/>
  <c r="BR38" i="66"/>
  <c r="BJ38" i="66"/>
  <c r="BT38" i="66"/>
  <c r="BL38" i="66"/>
  <c r="BD38" i="66"/>
  <c r="BC39" i="66" s="1"/>
  <c r="BF39" i="66" s="1"/>
  <c r="BI38" i="66"/>
  <c r="BV39" i="66" l="1"/>
  <c r="BQ39" i="66"/>
  <c r="BN39" i="66"/>
  <c r="BI39" i="66"/>
  <c r="BD39" i="66"/>
  <c r="BG39" i="66"/>
  <c r="BJ39" i="66"/>
  <c r="BR39" i="66"/>
  <c r="BO39" i="66"/>
  <c r="BM39" i="66"/>
  <c r="BK39" i="66"/>
  <c r="BW39" i="66"/>
  <c r="BS39" i="66"/>
  <c r="BH39" i="66"/>
  <c r="BU39" i="66"/>
  <c r="BP39" i="66"/>
  <c r="BT39" i="66"/>
  <c r="BL39" i="66"/>
  <c r="BE39" i="66"/>
  <c r="F190" i="87" l="1"/>
  <c r="G190" i="87"/>
  <c r="H190" i="87"/>
  <c r="I190" i="87"/>
  <c r="J190" i="87"/>
  <c r="K190" i="87"/>
  <c r="L190" i="87"/>
  <c r="M190" i="87"/>
  <c r="N190" i="87"/>
  <c r="O190" i="87"/>
  <c r="P190" i="87"/>
  <c r="Q190" i="87"/>
  <c r="R190" i="87"/>
  <c r="S190" i="87"/>
  <c r="T190" i="87"/>
  <c r="U190" i="87"/>
  <c r="V190" i="87"/>
  <c r="W190" i="87"/>
  <c r="X190" i="87"/>
  <c r="H147" i="87"/>
  <c r="I147" i="87"/>
  <c r="J147" i="87"/>
  <c r="K147" i="87"/>
  <c r="L147" i="87"/>
  <c r="M147" i="87"/>
  <c r="N147" i="87"/>
  <c r="O147" i="87"/>
  <c r="P147" i="87"/>
  <c r="Q147" i="87"/>
  <c r="R147" i="87"/>
  <c r="S147" i="87"/>
  <c r="T147" i="87"/>
  <c r="U147" i="87"/>
  <c r="V147" i="87"/>
  <c r="W147" i="87"/>
  <c r="X147" i="87"/>
  <c r="Y147" i="87"/>
  <c r="Z147" i="87"/>
  <c r="H148" i="87"/>
  <c r="I148" i="87"/>
  <c r="J148" i="87"/>
  <c r="K148" i="87"/>
  <c r="L148" i="87"/>
  <c r="M148" i="87"/>
  <c r="N148" i="87"/>
  <c r="O148" i="87"/>
  <c r="P148" i="87"/>
  <c r="Q148" i="87"/>
  <c r="R148" i="87"/>
  <c r="S148" i="87"/>
  <c r="T148" i="87"/>
  <c r="U148" i="87"/>
  <c r="V148" i="87"/>
  <c r="W148" i="87"/>
  <c r="X148" i="87"/>
  <c r="Y148" i="87"/>
  <c r="Z148" i="87"/>
  <c r="H149" i="87"/>
  <c r="I149" i="87"/>
  <c r="J149" i="87"/>
  <c r="K149" i="87"/>
  <c r="L149" i="87"/>
  <c r="M149" i="87"/>
  <c r="N149" i="87"/>
  <c r="O149" i="87"/>
  <c r="P149" i="87"/>
  <c r="Q149" i="87"/>
  <c r="R149" i="87"/>
  <c r="S149" i="87"/>
  <c r="T149" i="87"/>
  <c r="U149" i="87"/>
  <c r="V149" i="87"/>
  <c r="W149" i="87"/>
  <c r="X149" i="87"/>
  <c r="Y149" i="87"/>
  <c r="Z149" i="87"/>
  <c r="H150" i="87"/>
  <c r="I150" i="87"/>
  <c r="J150" i="87"/>
  <c r="K150" i="87"/>
  <c r="L150" i="87"/>
  <c r="M150" i="87"/>
  <c r="N150" i="87"/>
  <c r="O150" i="87"/>
  <c r="P150" i="87"/>
  <c r="Q150" i="87"/>
  <c r="R150" i="87"/>
  <c r="S150" i="87"/>
  <c r="T150" i="87"/>
  <c r="U150" i="87"/>
  <c r="V150" i="87"/>
  <c r="W150" i="87"/>
  <c r="X150" i="87"/>
  <c r="Y150" i="87"/>
  <c r="Z150" i="87"/>
  <c r="H151" i="87"/>
  <c r="I151" i="87"/>
  <c r="J151" i="87"/>
  <c r="K151" i="87"/>
  <c r="L151" i="87"/>
  <c r="M151" i="87"/>
  <c r="N151" i="87"/>
  <c r="O151" i="87"/>
  <c r="P151" i="87"/>
  <c r="Q151" i="87"/>
  <c r="R151" i="87"/>
  <c r="S151" i="87"/>
  <c r="T151" i="87"/>
  <c r="U151" i="87"/>
  <c r="V151" i="87"/>
  <c r="W151" i="87"/>
  <c r="X151" i="87"/>
  <c r="Y151" i="87"/>
  <c r="Z151" i="87"/>
  <c r="H152" i="87"/>
  <c r="I152" i="87"/>
  <c r="J152" i="87"/>
  <c r="K152" i="87"/>
  <c r="L152" i="87"/>
  <c r="M152" i="87"/>
  <c r="N152" i="87"/>
  <c r="O152" i="87"/>
  <c r="P152" i="87"/>
  <c r="Q152" i="87"/>
  <c r="R152" i="87"/>
  <c r="S152" i="87"/>
  <c r="T152" i="87"/>
  <c r="U152" i="87"/>
  <c r="V152" i="87"/>
  <c r="W152" i="87"/>
  <c r="X152" i="87"/>
  <c r="Y152" i="87"/>
  <c r="Z152" i="87"/>
  <c r="H153" i="87"/>
  <c r="I153" i="87"/>
  <c r="J153" i="87"/>
  <c r="K153" i="87"/>
  <c r="L153" i="87"/>
  <c r="M153" i="87"/>
  <c r="N153" i="87"/>
  <c r="O153" i="87"/>
  <c r="P153" i="87"/>
  <c r="Q153" i="87"/>
  <c r="R153" i="87"/>
  <c r="S153" i="87"/>
  <c r="T153" i="87"/>
  <c r="U153" i="87"/>
  <c r="V153" i="87"/>
  <c r="W153" i="87"/>
  <c r="X153" i="87"/>
  <c r="Y153" i="87"/>
  <c r="Z153" i="87"/>
  <c r="H154" i="87"/>
  <c r="I154" i="87"/>
  <c r="J154" i="87"/>
  <c r="K154" i="87"/>
  <c r="L154" i="87"/>
  <c r="M154" i="87"/>
  <c r="N154" i="87"/>
  <c r="O154" i="87"/>
  <c r="P154" i="87"/>
  <c r="Q154" i="87"/>
  <c r="R154" i="87"/>
  <c r="S154" i="87"/>
  <c r="T154" i="87"/>
  <c r="U154" i="87"/>
  <c r="V154" i="87"/>
  <c r="W154" i="87"/>
  <c r="X154" i="87"/>
  <c r="Y154" i="87"/>
  <c r="Z154" i="87"/>
  <c r="H155" i="87"/>
  <c r="I155" i="87"/>
  <c r="J155" i="87"/>
  <c r="K155" i="87"/>
  <c r="L155" i="87"/>
  <c r="M155" i="87"/>
  <c r="N155" i="87"/>
  <c r="O155" i="87"/>
  <c r="P155" i="87"/>
  <c r="Q155" i="87"/>
  <c r="R155" i="87"/>
  <c r="S155" i="87"/>
  <c r="T155" i="87"/>
  <c r="U155" i="87"/>
  <c r="V155" i="87"/>
  <c r="W155" i="87"/>
  <c r="X155" i="87"/>
  <c r="Y155" i="87"/>
  <c r="Z155" i="87"/>
  <c r="H156" i="87"/>
  <c r="I156" i="87"/>
  <c r="J156" i="87"/>
  <c r="K156" i="87"/>
  <c r="L156" i="87"/>
  <c r="M156" i="87"/>
  <c r="N156" i="87"/>
  <c r="O156" i="87"/>
  <c r="P156" i="87"/>
  <c r="Q156" i="87"/>
  <c r="R156" i="87"/>
  <c r="S156" i="87"/>
  <c r="T156" i="87"/>
  <c r="U156" i="87"/>
  <c r="V156" i="87"/>
  <c r="W156" i="87"/>
  <c r="X156" i="87"/>
  <c r="Y156" i="87"/>
  <c r="Z156" i="87"/>
  <c r="H157" i="87"/>
  <c r="I157" i="87"/>
  <c r="J157" i="87"/>
  <c r="K157" i="87"/>
  <c r="L157" i="87"/>
  <c r="M157" i="87"/>
  <c r="N157" i="87"/>
  <c r="O157" i="87"/>
  <c r="P157" i="87"/>
  <c r="Q157" i="87"/>
  <c r="R157" i="87"/>
  <c r="S157" i="87"/>
  <c r="T157" i="87"/>
  <c r="U157" i="87"/>
  <c r="V157" i="87"/>
  <c r="W157" i="87"/>
  <c r="X157" i="87"/>
  <c r="Y157" i="87"/>
  <c r="Z157" i="87"/>
  <c r="H158" i="87"/>
  <c r="I158" i="87"/>
  <c r="J158" i="87"/>
  <c r="K158" i="87"/>
  <c r="L158" i="87"/>
  <c r="M158" i="87"/>
  <c r="N158" i="87"/>
  <c r="O158" i="87"/>
  <c r="P158" i="87"/>
  <c r="Q158" i="87"/>
  <c r="R158" i="87"/>
  <c r="S158" i="87"/>
  <c r="T158" i="87"/>
  <c r="U158" i="87"/>
  <c r="V158" i="87"/>
  <c r="W158" i="87"/>
  <c r="X158" i="87"/>
  <c r="Y158" i="87"/>
  <c r="Z158" i="87"/>
  <c r="H159" i="87"/>
  <c r="I159" i="87"/>
  <c r="J159" i="87"/>
  <c r="K159" i="87"/>
  <c r="L159" i="87"/>
  <c r="M159" i="87"/>
  <c r="N159" i="87"/>
  <c r="O159" i="87"/>
  <c r="P159" i="87"/>
  <c r="Q159" i="87"/>
  <c r="R159" i="87"/>
  <c r="S159" i="87"/>
  <c r="T159" i="87"/>
  <c r="U159" i="87"/>
  <c r="V159" i="87"/>
  <c r="W159" i="87"/>
  <c r="X159" i="87"/>
  <c r="Y159" i="87"/>
  <c r="Z159" i="87"/>
  <c r="H160" i="87"/>
  <c r="I160" i="87"/>
  <c r="J160" i="87"/>
  <c r="K160" i="87"/>
  <c r="L160" i="87"/>
  <c r="M160" i="87"/>
  <c r="N160" i="87"/>
  <c r="O160" i="87"/>
  <c r="P160" i="87"/>
  <c r="Q160" i="87"/>
  <c r="R160" i="87"/>
  <c r="S160" i="87"/>
  <c r="T160" i="87"/>
  <c r="U160" i="87"/>
  <c r="V160" i="87"/>
  <c r="W160" i="87"/>
  <c r="X160" i="87"/>
  <c r="Y160" i="87"/>
  <c r="Z160" i="87"/>
  <c r="H161" i="87"/>
  <c r="I161" i="87"/>
  <c r="J161" i="87"/>
  <c r="K161" i="87"/>
  <c r="L161" i="87"/>
  <c r="M161" i="87"/>
  <c r="N161" i="87"/>
  <c r="O161" i="87"/>
  <c r="P161" i="87"/>
  <c r="Q161" i="87"/>
  <c r="R161" i="87"/>
  <c r="S161" i="87"/>
  <c r="T161" i="87"/>
  <c r="U161" i="87"/>
  <c r="V161" i="87"/>
  <c r="W161" i="87"/>
  <c r="X161" i="87"/>
  <c r="Y161" i="87"/>
  <c r="Z161" i="87"/>
  <c r="H162" i="87"/>
  <c r="I162" i="87"/>
  <c r="J162" i="87"/>
  <c r="K162" i="87"/>
  <c r="L162" i="87"/>
  <c r="M162" i="87"/>
  <c r="N162" i="87"/>
  <c r="O162" i="87"/>
  <c r="P162" i="87"/>
  <c r="Q162" i="87"/>
  <c r="R162" i="87"/>
  <c r="S162" i="87"/>
  <c r="T162" i="87"/>
  <c r="U162" i="87"/>
  <c r="V162" i="87"/>
  <c r="W162" i="87"/>
  <c r="X162" i="87"/>
  <c r="Y162" i="87"/>
  <c r="Z162" i="87"/>
  <c r="H163" i="87"/>
  <c r="I163" i="87"/>
  <c r="J163" i="87"/>
  <c r="K163" i="87"/>
  <c r="L163" i="87"/>
  <c r="M163" i="87"/>
  <c r="N163" i="87"/>
  <c r="O163" i="87"/>
  <c r="P163" i="87"/>
  <c r="Q163" i="87"/>
  <c r="R163" i="87"/>
  <c r="S163" i="87"/>
  <c r="T163" i="87"/>
  <c r="U163" i="87"/>
  <c r="V163" i="87"/>
  <c r="W163" i="87"/>
  <c r="X163" i="87"/>
  <c r="Y163" i="87"/>
  <c r="Z163" i="87"/>
  <c r="H164" i="87"/>
  <c r="I164" i="87"/>
  <c r="J164" i="87"/>
  <c r="K164" i="87"/>
  <c r="L164" i="87"/>
  <c r="M164" i="87"/>
  <c r="N164" i="87"/>
  <c r="O164" i="87"/>
  <c r="P164" i="87"/>
  <c r="Q164" i="87"/>
  <c r="R164" i="87"/>
  <c r="S164" i="87"/>
  <c r="T164" i="87"/>
  <c r="U164" i="87"/>
  <c r="V164" i="87"/>
  <c r="W164" i="87"/>
  <c r="X164" i="87"/>
  <c r="Y164" i="87"/>
  <c r="Z164" i="87"/>
  <c r="H165" i="87"/>
  <c r="I165" i="87"/>
  <c r="J165" i="87"/>
  <c r="K165" i="87"/>
  <c r="L165" i="87"/>
  <c r="M165" i="87"/>
  <c r="N165" i="87"/>
  <c r="O165" i="87"/>
  <c r="P165" i="87"/>
  <c r="Q165" i="87"/>
  <c r="R165" i="87"/>
  <c r="S165" i="87"/>
  <c r="T165" i="87"/>
  <c r="U165" i="87"/>
  <c r="V165" i="87"/>
  <c r="W165" i="87"/>
  <c r="X165" i="87"/>
  <c r="Y165" i="87"/>
  <c r="Z165" i="87"/>
  <c r="H166" i="87"/>
  <c r="I166" i="87"/>
  <c r="J166" i="87"/>
  <c r="K166" i="87"/>
  <c r="L166" i="87"/>
  <c r="M166" i="87"/>
  <c r="N166" i="87"/>
  <c r="O166" i="87"/>
  <c r="P166" i="87"/>
  <c r="Q166" i="87"/>
  <c r="R166" i="87"/>
  <c r="S166" i="87"/>
  <c r="T166" i="87"/>
  <c r="U166" i="87"/>
  <c r="V166" i="87"/>
  <c r="W166" i="87"/>
  <c r="X166" i="87"/>
  <c r="Y166" i="87"/>
  <c r="Z166" i="87"/>
  <c r="H167" i="87"/>
  <c r="I167" i="87"/>
  <c r="J167" i="87"/>
  <c r="K167" i="87"/>
  <c r="L167" i="87"/>
  <c r="M167" i="87"/>
  <c r="N167" i="87"/>
  <c r="O167" i="87"/>
  <c r="P167" i="87"/>
  <c r="Q167" i="87"/>
  <c r="R167" i="87"/>
  <c r="S167" i="87"/>
  <c r="T167" i="87"/>
  <c r="U167" i="87"/>
  <c r="V167" i="87"/>
  <c r="W167" i="87"/>
  <c r="X167" i="87"/>
  <c r="Y167" i="87"/>
  <c r="Z167" i="87"/>
  <c r="H168" i="87"/>
  <c r="I168" i="87"/>
  <c r="J168" i="87"/>
  <c r="K168" i="87"/>
  <c r="L168" i="87"/>
  <c r="M168" i="87"/>
  <c r="N168" i="87"/>
  <c r="O168" i="87"/>
  <c r="P168" i="87"/>
  <c r="Q168" i="87"/>
  <c r="R168" i="87"/>
  <c r="S168" i="87"/>
  <c r="T168" i="87"/>
  <c r="U168" i="87"/>
  <c r="V168" i="87"/>
  <c r="W168" i="87"/>
  <c r="X168" i="87"/>
  <c r="Y168" i="87"/>
  <c r="Z168" i="87"/>
  <c r="H169" i="87"/>
  <c r="I169" i="87"/>
  <c r="J169" i="87"/>
  <c r="K169" i="87"/>
  <c r="L169" i="87"/>
  <c r="M169" i="87"/>
  <c r="N169" i="87"/>
  <c r="O169" i="87"/>
  <c r="P169" i="87"/>
  <c r="Q169" i="87"/>
  <c r="R169" i="87"/>
  <c r="S169" i="87"/>
  <c r="T169" i="87"/>
  <c r="U169" i="87"/>
  <c r="V169" i="87"/>
  <c r="W169" i="87"/>
  <c r="X169" i="87"/>
  <c r="Y169" i="87"/>
  <c r="Z169" i="87"/>
  <c r="H170" i="87"/>
  <c r="I170" i="87"/>
  <c r="J170" i="87"/>
  <c r="K170" i="87"/>
  <c r="L170" i="87"/>
  <c r="M170" i="87"/>
  <c r="N170" i="87"/>
  <c r="O170" i="87"/>
  <c r="P170" i="87"/>
  <c r="Q170" i="87"/>
  <c r="R170" i="87"/>
  <c r="S170" i="87"/>
  <c r="T170" i="87"/>
  <c r="U170" i="87"/>
  <c r="V170" i="87"/>
  <c r="W170" i="87"/>
  <c r="X170" i="87"/>
  <c r="Y170" i="87"/>
  <c r="Z170" i="87"/>
  <c r="H171" i="87"/>
  <c r="I171" i="87"/>
  <c r="J171" i="87"/>
  <c r="K171" i="87"/>
  <c r="L171" i="87"/>
  <c r="M171" i="87"/>
  <c r="N171" i="87"/>
  <c r="O171" i="87"/>
  <c r="P171" i="87"/>
  <c r="Q171" i="87"/>
  <c r="R171" i="87"/>
  <c r="S171" i="87"/>
  <c r="T171" i="87"/>
  <c r="U171" i="87"/>
  <c r="V171" i="87"/>
  <c r="W171" i="87"/>
  <c r="X171" i="87"/>
  <c r="Y171" i="87"/>
  <c r="Z171" i="87"/>
  <c r="H172" i="87"/>
  <c r="I172" i="87"/>
  <c r="J172" i="87"/>
  <c r="K172" i="87"/>
  <c r="L172" i="87"/>
  <c r="M172" i="87"/>
  <c r="N172" i="87"/>
  <c r="O172" i="87"/>
  <c r="P172" i="87"/>
  <c r="Q172" i="87"/>
  <c r="R172" i="87"/>
  <c r="S172" i="87"/>
  <c r="T172" i="87"/>
  <c r="U172" i="87"/>
  <c r="V172" i="87"/>
  <c r="W172" i="87"/>
  <c r="X172" i="87"/>
  <c r="Y172" i="87"/>
  <c r="Z172" i="87"/>
  <c r="H173" i="87"/>
  <c r="I173" i="87"/>
  <c r="J173" i="87"/>
  <c r="K173" i="87"/>
  <c r="L173" i="87"/>
  <c r="M173" i="87"/>
  <c r="N173" i="87"/>
  <c r="O173" i="87"/>
  <c r="P173" i="87"/>
  <c r="Q173" i="87"/>
  <c r="R173" i="87"/>
  <c r="S173" i="87"/>
  <c r="T173" i="87"/>
  <c r="U173" i="87"/>
  <c r="V173" i="87"/>
  <c r="W173" i="87"/>
  <c r="X173" i="87"/>
  <c r="Y173" i="87"/>
  <c r="Z173" i="87"/>
  <c r="H174" i="87"/>
  <c r="I174" i="87"/>
  <c r="J174" i="87"/>
  <c r="K174" i="87"/>
  <c r="L174" i="87"/>
  <c r="M174" i="87"/>
  <c r="N174" i="87"/>
  <c r="O174" i="87"/>
  <c r="P174" i="87"/>
  <c r="Q174" i="87"/>
  <c r="R174" i="87"/>
  <c r="S174" i="87"/>
  <c r="T174" i="87"/>
  <c r="U174" i="87"/>
  <c r="V174" i="87"/>
  <c r="W174" i="87"/>
  <c r="X174" i="87"/>
  <c r="Y174" i="87"/>
  <c r="Z174" i="87"/>
  <c r="H175" i="87"/>
  <c r="I175" i="87"/>
  <c r="J175" i="87"/>
  <c r="K175" i="87"/>
  <c r="L175" i="87"/>
  <c r="M175" i="87"/>
  <c r="N175" i="87"/>
  <c r="O175" i="87"/>
  <c r="P175" i="87"/>
  <c r="Q175" i="87"/>
  <c r="R175" i="87"/>
  <c r="S175" i="87"/>
  <c r="T175" i="87"/>
  <c r="U175" i="87"/>
  <c r="V175" i="87"/>
  <c r="W175" i="87"/>
  <c r="X175" i="87"/>
  <c r="Y175" i="87"/>
  <c r="Z175" i="87"/>
  <c r="H176" i="87"/>
  <c r="I176" i="87"/>
  <c r="J176" i="87"/>
  <c r="K176" i="87"/>
  <c r="L176" i="87"/>
  <c r="M176" i="87"/>
  <c r="N176" i="87"/>
  <c r="O176" i="87"/>
  <c r="P176" i="87"/>
  <c r="Q176" i="87"/>
  <c r="R176" i="87"/>
  <c r="S176" i="87"/>
  <c r="T176" i="87"/>
  <c r="U176" i="87"/>
  <c r="V176" i="87"/>
  <c r="W176" i="87"/>
  <c r="X176" i="87"/>
  <c r="Y176" i="87"/>
  <c r="Z176" i="87"/>
  <c r="H177" i="87"/>
  <c r="I177" i="87"/>
  <c r="J177" i="87"/>
  <c r="K177" i="87"/>
  <c r="L177" i="87"/>
  <c r="M177" i="87"/>
  <c r="N177" i="87"/>
  <c r="O177" i="87"/>
  <c r="P177" i="87"/>
  <c r="Q177" i="87"/>
  <c r="R177" i="87"/>
  <c r="S177" i="87"/>
  <c r="T177" i="87"/>
  <c r="U177" i="87"/>
  <c r="V177" i="87"/>
  <c r="W177" i="87"/>
  <c r="X177" i="87"/>
  <c r="Y177" i="87"/>
  <c r="Z177" i="87"/>
  <c r="H178" i="87"/>
  <c r="I178" i="87"/>
  <c r="J178" i="87"/>
  <c r="K178" i="87"/>
  <c r="L178" i="87"/>
  <c r="M178" i="87"/>
  <c r="N178" i="87"/>
  <c r="O178" i="87"/>
  <c r="P178" i="87"/>
  <c r="Q178" i="87"/>
  <c r="R178" i="87"/>
  <c r="S178" i="87"/>
  <c r="T178" i="87"/>
  <c r="U178" i="87"/>
  <c r="V178" i="87"/>
  <c r="W178" i="87"/>
  <c r="X178" i="87"/>
  <c r="Y178" i="87"/>
  <c r="Z178" i="87"/>
  <c r="G148" i="87"/>
  <c r="G149" i="87"/>
  <c r="G150" i="87"/>
  <c r="G151" i="87"/>
  <c r="G152" i="87"/>
  <c r="G153" i="87"/>
  <c r="G154" i="87"/>
  <c r="G155" i="87"/>
  <c r="G156" i="87"/>
  <c r="G157" i="87"/>
  <c r="G158" i="87"/>
  <c r="G159" i="87"/>
  <c r="G160" i="87"/>
  <c r="G161" i="87"/>
  <c r="G162" i="87"/>
  <c r="G163" i="87"/>
  <c r="G164" i="87"/>
  <c r="G165" i="87"/>
  <c r="G166" i="87"/>
  <c r="G167" i="87"/>
  <c r="G168" i="87"/>
  <c r="G169" i="87"/>
  <c r="G170" i="87"/>
  <c r="G171" i="87"/>
  <c r="G172" i="87"/>
  <c r="G173" i="87"/>
  <c r="G174" i="87"/>
  <c r="G175" i="87"/>
  <c r="G176" i="87"/>
  <c r="G177" i="87"/>
  <c r="G178" i="87"/>
  <c r="G147" i="87"/>
  <c r="F37" i="87"/>
  <c r="G37" i="87"/>
  <c r="H37" i="87"/>
  <c r="I37" i="87"/>
  <c r="J37" i="87"/>
  <c r="K37" i="87"/>
  <c r="L37" i="87"/>
  <c r="M37" i="87"/>
  <c r="N37" i="87"/>
  <c r="O37" i="87"/>
  <c r="P37" i="87"/>
  <c r="Q37" i="87"/>
  <c r="R37" i="87"/>
  <c r="S37" i="87"/>
  <c r="T37" i="87"/>
  <c r="U37" i="87"/>
  <c r="V37" i="87"/>
  <c r="W37" i="87"/>
  <c r="X37" i="87"/>
  <c r="Y37" i="87"/>
  <c r="Z37" i="87"/>
  <c r="F38" i="87"/>
  <c r="G38" i="87"/>
  <c r="H38" i="87"/>
  <c r="I38" i="87"/>
  <c r="J38" i="87"/>
  <c r="K38" i="87"/>
  <c r="L38" i="87"/>
  <c r="M38" i="87"/>
  <c r="N38" i="87"/>
  <c r="O38" i="87"/>
  <c r="P38" i="87"/>
  <c r="Q38" i="87"/>
  <c r="R38" i="87"/>
  <c r="S38" i="87"/>
  <c r="T38" i="87"/>
  <c r="U38" i="87"/>
  <c r="V38" i="87"/>
  <c r="W38" i="87"/>
  <c r="X38" i="87"/>
  <c r="Y38" i="87"/>
  <c r="Z38" i="87"/>
  <c r="F39" i="87"/>
  <c r="G39" i="87"/>
  <c r="H39" i="87"/>
  <c r="I39" i="87"/>
  <c r="J39" i="87"/>
  <c r="K39" i="87"/>
  <c r="L39" i="87"/>
  <c r="M39" i="87"/>
  <c r="N39" i="87"/>
  <c r="O39" i="87"/>
  <c r="P39" i="87"/>
  <c r="Q39" i="87"/>
  <c r="R39" i="87"/>
  <c r="S39" i="87"/>
  <c r="T39" i="87"/>
  <c r="U39" i="87"/>
  <c r="V39" i="87"/>
  <c r="W39" i="87"/>
  <c r="X39" i="87"/>
  <c r="Y39" i="87"/>
  <c r="Z39" i="87"/>
  <c r="F40" i="87"/>
  <c r="G40" i="87"/>
  <c r="H40" i="87"/>
  <c r="I40" i="87"/>
  <c r="J40" i="87"/>
  <c r="K40" i="87"/>
  <c r="L40" i="87"/>
  <c r="M40" i="87"/>
  <c r="N40" i="87"/>
  <c r="O40" i="87"/>
  <c r="P40" i="87"/>
  <c r="Q40" i="87"/>
  <c r="R40" i="87"/>
  <c r="S40" i="87"/>
  <c r="T40" i="87"/>
  <c r="U40" i="87"/>
  <c r="V40" i="87"/>
  <c r="W40" i="87"/>
  <c r="X40" i="87"/>
  <c r="Y40" i="87"/>
  <c r="Z40" i="87"/>
  <c r="F41" i="87"/>
  <c r="G41" i="87"/>
  <c r="H41" i="87"/>
  <c r="I41" i="87"/>
  <c r="J41" i="87"/>
  <c r="K41" i="87"/>
  <c r="L41" i="87"/>
  <c r="M41" i="87"/>
  <c r="N41" i="87"/>
  <c r="O41" i="87"/>
  <c r="P41" i="87"/>
  <c r="Q41" i="87"/>
  <c r="R41" i="87"/>
  <c r="S41" i="87"/>
  <c r="T41" i="87"/>
  <c r="U41" i="87"/>
  <c r="V41" i="87"/>
  <c r="W41" i="87"/>
  <c r="X41" i="87"/>
  <c r="Y41" i="87"/>
  <c r="Z41" i="87"/>
  <c r="F42" i="87"/>
  <c r="G42" i="87"/>
  <c r="H42" i="87"/>
  <c r="I42" i="87"/>
  <c r="J42" i="87"/>
  <c r="K42" i="87"/>
  <c r="L42" i="87"/>
  <c r="M42" i="87"/>
  <c r="N42" i="87"/>
  <c r="O42" i="87"/>
  <c r="P42" i="87"/>
  <c r="Q42" i="87"/>
  <c r="R42" i="87"/>
  <c r="S42" i="87"/>
  <c r="T42" i="87"/>
  <c r="U42" i="87"/>
  <c r="V42" i="87"/>
  <c r="W42" i="87"/>
  <c r="X42" i="87"/>
  <c r="Y42" i="87"/>
  <c r="Z42" i="87"/>
  <c r="F43" i="87"/>
  <c r="G43" i="87"/>
  <c r="H43" i="87"/>
  <c r="I43" i="87"/>
  <c r="J43" i="87"/>
  <c r="K43" i="87"/>
  <c r="L43" i="87"/>
  <c r="M43" i="87"/>
  <c r="N43" i="87"/>
  <c r="O43" i="87"/>
  <c r="P43" i="87"/>
  <c r="Q43" i="87"/>
  <c r="R43" i="87"/>
  <c r="S43" i="87"/>
  <c r="T43" i="87"/>
  <c r="U43" i="87"/>
  <c r="V43" i="87"/>
  <c r="W43" i="87"/>
  <c r="X43" i="87"/>
  <c r="Y43" i="87"/>
  <c r="Z43" i="87"/>
  <c r="F44" i="87"/>
  <c r="G44" i="87"/>
  <c r="H44" i="87"/>
  <c r="I44" i="87"/>
  <c r="J44" i="87"/>
  <c r="K44" i="87"/>
  <c r="L44" i="87"/>
  <c r="M44" i="87"/>
  <c r="N44" i="87"/>
  <c r="O44" i="87"/>
  <c r="P44" i="87"/>
  <c r="Q44" i="87"/>
  <c r="R44" i="87"/>
  <c r="S44" i="87"/>
  <c r="T44" i="87"/>
  <c r="U44" i="87"/>
  <c r="V44" i="87"/>
  <c r="W44" i="87"/>
  <c r="X44" i="87"/>
  <c r="Y44" i="87"/>
  <c r="Z44" i="87"/>
  <c r="F45" i="87"/>
  <c r="G45" i="87"/>
  <c r="H45" i="87"/>
  <c r="I45" i="87"/>
  <c r="J45" i="87"/>
  <c r="K45" i="87"/>
  <c r="L45" i="87"/>
  <c r="M45" i="87"/>
  <c r="N45" i="87"/>
  <c r="O45" i="87"/>
  <c r="P45" i="87"/>
  <c r="Q45" i="87"/>
  <c r="R45" i="87"/>
  <c r="S45" i="87"/>
  <c r="T45" i="87"/>
  <c r="U45" i="87"/>
  <c r="V45" i="87"/>
  <c r="W45" i="87"/>
  <c r="X45" i="87"/>
  <c r="Y45" i="87"/>
  <c r="Z45" i="87"/>
  <c r="F46" i="87"/>
  <c r="G46" i="87"/>
  <c r="H46" i="87"/>
  <c r="I46" i="87"/>
  <c r="J46" i="87"/>
  <c r="K46" i="87"/>
  <c r="L46" i="87"/>
  <c r="M46" i="87"/>
  <c r="N46" i="87"/>
  <c r="O46" i="87"/>
  <c r="P46" i="87"/>
  <c r="Q46" i="87"/>
  <c r="R46" i="87"/>
  <c r="S46" i="87"/>
  <c r="T46" i="87"/>
  <c r="U46" i="87"/>
  <c r="V46" i="87"/>
  <c r="W46" i="87"/>
  <c r="X46" i="87"/>
  <c r="Y46" i="87"/>
  <c r="Z46" i="87"/>
  <c r="F47" i="87"/>
  <c r="G47" i="87"/>
  <c r="H47" i="87"/>
  <c r="I47" i="87"/>
  <c r="J47" i="87"/>
  <c r="K47" i="87"/>
  <c r="L47" i="87"/>
  <c r="M47" i="87"/>
  <c r="N47" i="87"/>
  <c r="O47" i="87"/>
  <c r="P47" i="87"/>
  <c r="Q47" i="87"/>
  <c r="R47" i="87"/>
  <c r="S47" i="87"/>
  <c r="T47" i="87"/>
  <c r="U47" i="87"/>
  <c r="V47" i="87"/>
  <c r="W47" i="87"/>
  <c r="X47" i="87"/>
  <c r="Y47" i="87"/>
  <c r="Z47" i="87"/>
  <c r="F48" i="87"/>
  <c r="G48" i="87"/>
  <c r="H48" i="87"/>
  <c r="I48" i="87"/>
  <c r="J48" i="87"/>
  <c r="K48" i="87"/>
  <c r="L48" i="87"/>
  <c r="M48" i="87"/>
  <c r="N48" i="87"/>
  <c r="O48" i="87"/>
  <c r="P48" i="87"/>
  <c r="Q48" i="87"/>
  <c r="R48" i="87"/>
  <c r="S48" i="87"/>
  <c r="T48" i="87"/>
  <c r="U48" i="87"/>
  <c r="V48" i="87"/>
  <c r="W48" i="87"/>
  <c r="X48" i="87"/>
  <c r="Y48" i="87"/>
  <c r="Z48" i="87"/>
  <c r="F49" i="87"/>
  <c r="G49" i="87"/>
  <c r="H49" i="87"/>
  <c r="I49" i="87"/>
  <c r="J49" i="87"/>
  <c r="K49" i="87"/>
  <c r="L49" i="87"/>
  <c r="M49" i="87"/>
  <c r="N49" i="87"/>
  <c r="O49" i="87"/>
  <c r="P49" i="87"/>
  <c r="Q49" i="87"/>
  <c r="R49" i="87"/>
  <c r="S49" i="87"/>
  <c r="T49" i="87"/>
  <c r="U49" i="87"/>
  <c r="V49" i="87"/>
  <c r="W49" i="87"/>
  <c r="X49" i="87"/>
  <c r="Y49" i="87"/>
  <c r="Z49" i="87"/>
  <c r="F50" i="87"/>
  <c r="G50" i="87"/>
  <c r="H50" i="87"/>
  <c r="I50" i="87"/>
  <c r="J50" i="87"/>
  <c r="K50" i="87"/>
  <c r="L50" i="87"/>
  <c r="M50" i="87"/>
  <c r="N50" i="87"/>
  <c r="O50" i="87"/>
  <c r="P50" i="87"/>
  <c r="Q50" i="87"/>
  <c r="R50" i="87"/>
  <c r="S50" i="87"/>
  <c r="T50" i="87"/>
  <c r="U50" i="87"/>
  <c r="V50" i="87"/>
  <c r="W50" i="87"/>
  <c r="X50" i="87"/>
  <c r="Y50" i="87"/>
  <c r="Z50" i="87"/>
  <c r="F51" i="87"/>
  <c r="G51" i="87"/>
  <c r="H51" i="87"/>
  <c r="I51" i="87"/>
  <c r="J51" i="87"/>
  <c r="K51" i="87"/>
  <c r="L51" i="87"/>
  <c r="M51" i="87"/>
  <c r="N51" i="87"/>
  <c r="O51" i="87"/>
  <c r="P51" i="87"/>
  <c r="Q51" i="87"/>
  <c r="R51" i="87"/>
  <c r="S51" i="87"/>
  <c r="T51" i="87"/>
  <c r="U51" i="87"/>
  <c r="V51" i="87"/>
  <c r="W51" i="87"/>
  <c r="X51" i="87"/>
  <c r="Y51" i="87"/>
  <c r="Z51" i="87"/>
  <c r="F52" i="87"/>
  <c r="G52" i="87"/>
  <c r="H52" i="87"/>
  <c r="I52" i="87"/>
  <c r="J52" i="87"/>
  <c r="K52" i="87"/>
  <c r="L52" i="87"/>
  <c r="M52" i="87"/>
  <c r="N52" i="87"/>
  <c r="O52" i="87"/>
  <c r="P52" i="87"/>
  <c r="Q52" i="87"/>
  <c r="R52" i="87"/>
  <c r="S52" i="87"/>
  <c r="T52" i="87"/>
  <c r="U52" i="87"/>
  <c r="V52" i="87"/>
  <c r="W52" i="87"/>
  <c r="X52" i="87"/>
  <c r="Y52" i="87"/>
  <c r="Z52" i="87"/>
  <c r="F53" i="87"/>
  <c r="G53" i="87"/>
  <c r="H53" i="87"/>
  <c r="I53" i="87"/>
  <c r="J53" i="87"/>
  <c r="K53" i="87"/>
  <c r="L53" i="87"/>
  <c r="M53" i="87"/>
  <c r="N53" i="87"/>
  <c r="O53" i="87"/>
  <c r="P53" i="87"/>
  <c r="Q53" i="87"/>
  <c r="R53" i="87"/>
  <c r="S53" i="87"/>
  <c r="T53" i="87"/>
  <c r="U53" i="87"/>
  <c r="V53" i="87"/>
  <c r="W53" i="87"/>
  <c r="X53" i="87"/>
  <c r="Y53" i="87"/>
  <c r="Z53" i="87"/>
  <c r="F54" i="87"/>
  <c r="G54" i="87"/>
  <c r="H54" i="87"/>
  <c r="I54" i="87"/>
  <c r="J54" i="87"/>
  <c r="K54" i="87"/>
  <c r="L54" i="87"/>
  <c r="M54" i="87"/>
  <c r="N54" i="87"/>
  <c r="O54" i="87"/>
  <c r="P54" i="87"/>
  <c r="Q54" i="87"/>
  <c r="R54" i="87"/>
  <c r="S54" i="87"/>
  <c r="T54" i="87"/>
  <c r="U54" i="87"/>
  <c r="V54" i="87"/>
  <c r="W54" i="87"/>
  <c r="X54" i="87"/>
  <c r="Y54" i="87"/>
  <c r="Z54" i="87"/>
  <c r="F55" i="87"/>
  <c r="G55" i="87"/>
  <c r="H55" i="87"/>
  <c r="I55" i="87"/>
  <c r="J55" i="87"/>
  <c r="K55" i="87"/>
  <c r="L55" i="87"/>
  <c r="M55" i="87"/>
  <c r="N55" i="87"/>
  <c r="O55" i="87"/>
  <c r="P55" i="87"/>
  <c r="Q55" i="87"/>
  <c r="R55" i="87"/>
  <c r="S55" i="87"/>
  <c r="T55" i="87"/>
  <c r="U55" i="87"/>
  <c r="V55" i="87"/>
  <c r="W55" i="87"/>
  <c r="X55" i="87"/>
  <c r="Y55" i="87"/>
  <c r="Z55" i="87"/>
  <c r="F56" i="87"/>
  <c r="G56" i="87"/>
  <c r="H56" i="87"/>
  <c r="I56" i="87"/>
  <c r="J56" i="87"/>
  <c r="K56" i="87"/>
  <c r="L56" i="87"/>
  <c r="M56" i="87"/>
  <c r="N56" i="87"/>
  <c r="O56" i="87"/>
  <c r="P56" i="87"/>
  <c r="Q56" i="87"/>
  <c r="R56" i="87"/>
  <c r="S56" i="87"/>
  <c r="T56" i="87"/>
  <c r="U56" i="87"/>
  <c r="V56" i="87"/>
  <c r="W56" i="87"/>
  <c r="X56" i="87"/>
  <c r="Y56" i="87"/>
  <c r="Z56" i="87"/>
  <c r="F57" i="87"/>
  <c r="G57" i="87"/>
  <c r="H57" i="87"/>
  <c r="I57" i="87"/>
  <c r="J57" i="87"/>
  <c r="K57" i="87"/>
  <c r="L57" i="87"/>
  <c r="M57" i="87"/>
  <c r="N57" i="87"/>
  <c r="O57" i="87"/>
  <c r="P57" i="87"/>
  <c r="Q57" i="87"/>
  <c r="R57" i="87"/>
  <c r="S57" i="87"/>
  <c r="T57" i="87"/>
  <c r="U57" i="87"/>
  <c r="V57" i="87"/>
  <c r="W57" i="87"/>
  <c r="X57" i="87"/>
  <c r="Y57" i="87"/>
  <c r="Z57" i="87"/>
  <c r="F58" i="87"/>
  <c r="G58" i="87"/>
  <c r="H58" i="87"/>
  <c r="I58" i="87"/>
  <c r="J58" i="87"/>
  <c r="K58" i="87"/>
  <c r="L58" i="87"/>
  <c r="M58" i="87"/>
  <c r="N58" i="87"/>
  <c r="O58" i="87"/>
  <c r="P58" i="87"/>
  <c r="Q58" i="87"/>
  <c r="R58" i="87"/>
  <c r="S58" i="87"/>
  <c r="T58" i="87"/>
  <c r="U58" i="87"/>
  <c r="V58" i="87"/>
  <c r="W58" i="87"/>
  <c r="X58" i="87"/>
  <c r="Y58" i="87"/>
  <c r="Z58" i="87"/>
  <c r="F59" i="87"/>
  <c r="G59" i="87"/>
  <c r="H59" i="87"/>
  <c r="I59" i="87"/>
  <c r="J59" i="87"/>
  <c r="K59" i="87"/>
  <c r="L59" i="87"/>
  <c r="M59" i="87"/>
  <c r="N59" i="87"/>
  <c r="O59" i="87"/>
  <c r="P59" i="87"/>
  <c r="Q59" i="87"/>
  <c r="R59" i="87"/>
  <c r="S59" i="87"/>
  <c r="T59" i="87"/>
  <c r="U59" i="87"/>
  <c r="V59" i="87"/>
  <c r="W59" i="87"/>
  <c r="X59" i="87"/>
  <c r="Y59" i="87"/>
  <c r="Z59" i="87"/>
  <c r="F60" i="87"/>
  <c r="G60" i="87"/>
  <c r="H60" i="87"/>
  <c r="I60" i="87"/>
  <c r="J60" i="87"/>
  <c r="K60" i="87"/>
  <c r="L60" i="87"/>
  <c r="M60" i="87"/>
  <c r="N60" i="87"/>
  <c r="O60" i="87"/>
  <c r="P60" i="87"/>
  <c r="Q60" i="87"/>
  <c r="R60" i="87"/>
  <c r="S60" i="87"/>
  <c r="T60" i="87"/>
  <c r="U60" i="87"/>
  <c r="V60" i="87"/>
  <c r="W60" i="87"/>
  <c r="X60" i="87"/>
  <c r="Y60" i="87"/>
  <c r="Z60" i="87"/>
  <c r="F61" i="87"/>
  <c r="G61" i="87"/>
  <c r="H61" i="87"/>
  <c r="I61" i="87"/>
  <c r="J61" i="87"/>
  <c r="K61" i="87"/>
  <c r="L61" i="87"/>
  <c r="M61" i="87"/>
  <c r="N61" i="87"/>
  <c r="O61" i="87"/>
  <c r="P61" i="87"/>
  <c r="Q61" i="87"/>
  <c r="R61" i="87"/>
  <c r="S61" i="87"/>
  <c r="T61" i="87"/>
  <c r="U61" i="87"/>
  <c r="V61" i="87"/>
  <c r="W61" i="87"/>
  <c r="X61" i="87"/>
  <c r="Y61" i="87"/>
  <c r="Z61" i="87"/>
  <c r="F62" i="87"/>
  <c r="G62" i="87"/>
  <c r="H62" i="87"/>
  <c r="I62" i="87"/>
  <c r="J62" i="87"/>
  <c r="K62" i="87"/>
  <c r="L62" i="87"/>
  <c r="M62" i="87"/>
  <c r="N62" i="87"/>
  <c r="O62" i="87"/>
  <c r="P62" i="87"/>
  <c r="Q62" i="87"/>
  <c r="R62" i="87"/>
  <c r="S62" i="87"/>
  <c r="T62" i="87"/>
  <c r="U62" i="87"/>
  <c r="V62" i="87"/>
  <c r="W62" i="87"/>
  <c r="X62" i="87"/>
  <c r="Y62" i="87"/>
  <c r="Z62" i="87"/>
  <c r="F63" i="87"/>
  <c r="G63" i="87"/>
  <c r="H63" i="87"/>
  <c r="I63" i="87"/>
  <c r="J63" i="87"/>
  <c r="K63" i="87"/>
  <c r="L63" i="87"/>
  <c r="M63" i="87"/>
  <c r="N63" i="87"/>
  <c r="O63" i="87"/>
  <c r="P63" i="87"/>
  <c r="Q63" i="87"/>
  <c r="R63" i="87"/>
  <c r="S63" i="87"/>
  <c r="T63" i="87"/>
  <c r="U63" i="87"/>
  <c r="V63" i="87"/>
  <c r="W63" i="87"/>
  <c r="X63" i="87"/>
  <c r="Y63" i="87"/>
  <c r="Z63" i="87"/>
  <c r="F64" i="87"/>
  <c r="G64" i="87"/>
  <c r="H64" i="87"/>
  <c r="I64" i="87"/>
  <c r="J64" i="87"/>
  <c r="K64" i="87"/>
  <c r="L64" i="87"/>
  <c r="M64" i="87"/>
  <c r="N64" i="87"/>
  <c r="O64" i="87"/>
  <c r="P64" i="87"/>
  <c r="Q64" i="87"/>
  <c r="R64" i="87"/>
  <c r="S64" i="87"/>
  <c r="T64" i="87"/>
  <c r="U64" i="87"/>
  <c r="V64" i="87"/>
  <c r="W64" i="87"/>
  <c r="X64" i="87"/>
  <c r="Y64" i="87"/>
  <c r="Z64" i="87"/>
  <c r="F65" i="87"/>
  <c r="G65" i="87"/>
  <c r="H65" i="87"/>
  <c r="I65" i="87"/>
  <c r="J65" i="87"/>
  <c r="K65" i="87"/>
  <c r="L65" i="87"/>
  <c r="M65" i="87"/>
  <c r="N65" i="87"/>
  <c r="O65" i="87"/>
  <c r="P65" i="87"/>
  <c r="Q65" i="87"/>
  <c r="R65" i="87"/>
  <c r="S65" i="87"/>
  <c r="T65" i="87"/>
  <c r="U65" i="87"/>
  <c r="V65" i="87"/>
  <c r="W65" i="87"/>
  <c r="X65" i="87"/>
  <c r="Y65" i="87"/>
  <c r="Z65" i="87"/>
  <c r="F66" i="87"/>
  <c r="G66" i="87"/>
  <c r="H66" i="87"/>
  <c r="I66" i="87"/>
  <c r="J66" i="87"/>
  <c r="K66" i="87"/>
  <c r="L66" i="87"/>
  <c r="M66" i="87"/>
  <c r="N66" i="87"/>
  <c r="O66" i="87"/>
  <c r="P66" i="87"/>
  <c r="Q66" i="87"/>
  <c r="R66" i="87"/>
  <c r="S66" i="87"/>
  <c r="T66" i="87"/>
  <c r="U66" i="87"/>
  <c r="V66" i="87"/>
  <c r="W66" i="87"/>
  <c r="X66" i="87"/>
  <c r="Y66" i="87"/>
  <c r="Z66" i="87"/>
  <c r="F67" i="87"/>
  <c r="G67" i="87"/>
  <c r="H67" i="87"/>
  <c r="I67" i="87"/>
  <c r="J67" i="87"/>
  <c r="K67" i="87"/>
  <c r="L67" i="87"/>
  <c r="M67" i="87"/>
  <c r="N67" i="87"/>
  <c r="O67" i="87"/>
  <c r="P67" i="87"/>
  <c r="Q67" i="87"/>
  <c r="R67" i="87"/>
  <c r="S67" i="87"/>
  <c r="T67" i="87"/>
  <c r="U67" i="87"/>
  <c r="V67" i="87"/>
  <c r="W67" i="87"/>
  <c r="X67" i="87"/>
  <c r="Y67" i="87"/>
  <c r="Z67" i="87"/>
  <c r="F68" i="87"/>
  <c r="G68" i="87"/>
  <c r="H68" i="87"/>
  <c r="I68" i="87"/>
  <c r="J68" i="87"/>
  <c r="K68" i="87"/>
  <c r="L68" i="87"/>
  <c r="M68" i="87"/>
  <c r="N68" i="87"/>
  <c r="O68" i="87"/>
  <c r="P68" i="87"/>
  <c r="Q68" i="87"/>
  <c r="R68" i="87"/>
  <c r="S68" i="87"/>
  <c r="T68" i="87"/>
  <c r="U68" i="87"/>
  <c r="V68" i="87"/>
  <c r="W68" i="87"/>
  <c r="X68" i="87"/>
  <c r="Y68" i="87"/>
  <c r="Z68" i="87"/>
  <c r="F69" i="87"/>
  <c r="G69" i="87"/>
  <c r="H69" i="87"/>
  <c r="I69" i="87"/>
  <c r="J69" i="87"/>
  <c r="K69" i="87"/>
  <c r="L69" i="87"/>
  <c r="M69" i="87"/>
  <c r="N69" i="87"/>
  <c r="O69" i="87"/>
  <c r="P69" i="87"/>
  <c r="Q69" i="87"/>
  <c r="R69" i="87"/>
  <c r="S69" i="87"/>
  <c r="T69" i="87"/>
  <c r="U69" i="87"/>
  <c r="V69" i="87"/>
  <c r="W69" i="87"/>
  <c r="X69" i="87"/>
  <c r="Y69" i="87"/>
  <c r="Z69" i="87"/>
  <c r="E64" i="87"/>
  <c r="E65" i="87"/>
  <c r="E66" i="87"/>
  <c r="E67" i="87"/>
  <c r="E68" i="87"/>
  <c r="E69" i="87"/>
  <c r="E38" i="87"/>
  <c r="E39" i="87"/>
  <c r="E40" i="87"/>
  <c r="E41" i="87"/>
  <c r="E42" i="87"/>
  <c r="E43" i="87"/>
  <c r="E44" i="87"/>
  <c r="E45" i="87"/>
  <c r="E46" i="87"/>
  <c r="E47" i="87"/>
  <c r="E48" i="87"/>
  <c r="E49" i="87"/>
  <c r="E50" i="87"/>
  <c r="E51" i="87"/>
  <c r="E52" i="87"/>
  <c r="E53" i="87"/>
  <c r="E54" i="87"/>
  <c r="E55" i="87"/>
  <c r="E56" i="87"/>
  <c r="E57" i="87"/>
  <c r="E58" i="87"/>
  <c r="E59" i="87"/>
  <c r="E60" i="87"/>
  <c r="E61" i="87"/>
  <c r="E62" i="87"/>
  <c r="E63" i="87"/>
  <c r="E37" i="87"/>
  <c r="BA1" i="85" l="1"/>
  <c r="AW1" i="85"/>
  <c r="AW13" i="85"/>
  <c r="Y9" i="86"/>
  <c r="Y26" i="86" s="1"/>
  <c r="AA23" i="86"/>
  <c r="AA40" i="86" s="1"/>
  <c r="Z23" i="86"/>
  <c r="Z40" i="86" s="1"/>
  <c r="Y23" i="86"/>
  <c r="Y40" i="86" s="1"/>
  <c r="AA22" i="86"/>
  <c r="AA39" i="86" s="1"/>
  <c r="Z22" i="86"/>
  <c r="Z39" i="86" s="1"/>
  <c r="Y22" i="86"/>
  <c r="Y39" i="86" s="1"/>
  <c r="AA21" i="86"/>
  <c r="AA38" i="86" s="1"/>
  <c r="Z21" i="86"/>
  <c r="Z38" i="86" s="1"/>
  <c r="Y21" i="86"/>
  <c r="Y38" i="86" s="1"/>
  <c r="AA20" i="86"/>
  <c r="AA37" i="86" s="1"/>
  <c r="Z20" i="86"/>
  <c r="Z37" i="86" s="1"/>
  <c r="Y20" i="86"/>
  <c r="Y37" i="86" s="1"/>
  <c r="AA19" i="86"/>
  <c r="AA36" i="86" s="1"/>
  <c r="Z19" i="86"/>
  <c r="Z36" i="86" s="1"/>
  <c r="Y19" i="86"/>
  <c r="Y36" i="86" s="1"/>
  <c r="AA18" i="86"/>
  <c r="AA35" i="86" s="1"/>
  <c r="Z18" i="86"/>
  <c r="Z35" i="86" s="1"/>
  <c r="Y18" i="86"/>
  <c r="Y35" i="86" s="1"/>
  <c r="AA17" i="86"/>
  <c r="AA34" i="86" s="1"/>
  <c r="Z17" i="86"/>
  <c r="Z34" i="86" s="1"/>
  <c r="Y17" i="86"/>
  <c r="Y34" i="86" s="1"/>
  <c r="AA16" i="86"/>
  <c r="AA33" i="86" s="1"/>
  <c r="Z16" i="86"/>
  <c r="Z33" i="86" s="1"/>
  <c r="Y16" i="86"/>
  <c r="Y33" i="86" s="1"/>
  <c r="AA15" i="86"/>
  <c r="AA32" i="86" s="1"/>
  <c r="Z15" i="86"/>
  <c r="Z32" i="86" s="1"/>
  <c r="Y15" i="86"/>
  <c r="Y32" i="86" s="1"/>
  <c r="AA14" i="86"/>
  <c r="AA31" i="86" s="1"/>
  <c r="Z14" i="86"/>
  <c r="Z31" i="86" s="1"/>
  <c r="Y14" i="86"/>
  <c r="Y31" i="86" s="1"/>
  <c r="AA13" i="86"/>
  <c r="AA30" i="86" s="1"/>
  <c r="Z13" i="86"/>
  <c r="Z30" i="86" s="1"/>
  <c r="Y13" i="86"/>
  <c r="Y30" i="86" s="1"/>
  <c r="AA12" i="86"/>
  <c r="AA29" i="86" s="1"/>
  <c r="Z12" i="86"/>
  <c r="Z29" i="86" s="1"/>
  <c r="Y12" i="86"/>
  <c r="Y29" i="86" s="1"/>
  <c r="AA11" i="86"/>
  <c r="AA28" i="86" s="1"/>
  <c r="Z11" i="86"/>
  <c r="Z28" i="86" s="1"/>
  <c r="Y11" i="86"/>
  <c r="Y28" i="86" s="1"/>
  <c r="AA10" i="86"/>
  <c r="AA27" i="86" s="1"/>
  <c r="Z10" i="86"/>
  <c r="Z27" i="86" s="1"/>
  <c r="Y10" i="86"/>
  <c r="Y27" i="86" s="1"/>
  <c r="AA9" i="86"/>
  <c r="AA26" i="86" s="1"/>
  <c r="Z9" i="86"/>
  <c r="Z26" i="86" s="1"/>
  <c r="AB28" i="86" l="1"/>
  <c r="AB31" i="86"/>
  <c r="AB32" i="86"/>
  <c r="AB36" i="86"/>
  <c r="AB40" i="86"/>
  <c r="AB33" i="86"/>
  <c r="AB35" i="86"/>
  <c r="AB27" i="86"/>
  <c r="AB37" i="86"/>
  <c r="AB26" i="86"/>
  <c r="AB30" i="86"/>
  <c r="AB34" i="86"/>
  <c r="AB38" i="86"/>
  <c r="AB39" i="86"/>
  <c r="AB29" i="86"/>
  <c r="B2" i="86"/>
  <c r="C2" i="86"/>
  <c r="D2" i="86"/>
  <c r="E2" i="86"/>
  <c r="G2" i="86"/>
  <c r="I2" i="86"/>
  <c r="L2" i="86"/>
  <c r="M2" i="86"/>
  <c r="AF1" i="85" l="1"/>
  <c r="Q38" i="85"/>
  <c r="B38" i="85" s="1"/>
  <c r="C38" i="85" s="1"/>
  <c r="D38" i="85" s="1"/>
  <c r="E38" i="85" s="1"/>
  <c r="F38" i="85" s="1"/>
  <c r="G38" i="85" s="1"/>
  <c r="H38" i="85" s="1"/>
  <c r="I38" i="85" s="1"/>
  <c r="J38" i="85" s="1"/>
  <c r="K38" i="85" s="1"/>
  <c r="L38" i="85" s="1"/>
  <c r="M38" i="85" s="1"/>
  <c r="N38" i="85" s="1"/>
  <c r="O38" i="85" s="1"/>
  <c r="P38" i="85" s="1"/>
  <c r="Q68" i="85"/>
  <c r="Q39" i="85"/>
  <c r="B39" i="85" s="1"/>
  <c r="C39" i="85" s="1"/>
  <c r="D39" i="85" s="1"/>
  <c r="E39" i="85" s="1"/>
  <c r="F39" i="85" s="1"/>
  <c r="G39" i="85" s="1"/>
  <c r="H39" i="85" s="1"/>
  <c r="I39" i="85" s="1"/>
  <c r="J39" i="85" s="1"/>
  <c r="K39" i="85" s="1"/>
  <c r="L39" i="85" s="1"/>
  <c r="M39" i="85" s="1"/>
  <c r="N39" i="85" s="1"/>
  <c r="O39" i="85" s="1"/>
  <c r="P39" i="85" s="1"/>
  <c r="Q40" i="85"/>
  <c r="Q41" i="85"/>
  <c r="Q42" i="85"/>
  <c r="B42" i="85" s="1"/>
  <c r="C42" i="85" s="1"/>
  <c r="D42" i="85" s="1"/>
  <c r="E42" i="85" s="1"/>
  <c r="F42" i="85" s="1"/>
  <c r="G42" i="85" s="1"/>
  <c r="H42" i="85" s="1"/>
  <c r="I42" i="85" s="1"/>
  <c r="J42" i="85" s="1"/>
  <c r="K42" i="85" s="1"/>
  <c r="L42" i="85" s="1"/>
  <c r="M42" i="85" s="1"/>
  <c r="N42" i="85" s="1"/>
  <c r="O42" i="85" s="1"/>
  <c r="P42" i="85" s="1"/>
  <c r="Q43" i="85"/>
  <c r="B43" i="85" s="1"/>
  <c r="C43" i="85" s="1"/>
  <c r="D43" i="85" s="1"/>
  <c r="E43" i="85" s="1"/>
  <c r="F43" i="85" s="1"/>
  <c r="G43" i="85" s="1"/>
  <c r="H43" i="85" s="1"/>
  <c r="I43" i="85" s="1"/>
  <c r="J43" i="85" s="1"/>
  <c r="K43" i="85" s="1"/>
  <c r="L43" i="85" s="1"/>
  <c r="M43" i="85" s="1"/>
  <c r="N43" i="85" s="1"/>
  <c r="O43" i="85" s="1"/>
  <c r="P43" i="85" s="1"/>
  <c r="Q44" i="85"/>
  <c r="B44" i="85" s="1"/>
  <c r="C44" i="85" s="1"/>
  <c r="D44" i="85" s="1"/>
  <c r="E44" i="85" s="1"/>
  <c r="F44" i="85" s="1"/>
  <c r="G44" i="85" s="1"/>
  <c r="H44" i="85" s="1"/>
  <c r="I44" i="85" s="1"/>
  <c r="J44" i="85" s="1"/>
  <c r="K44" i="85" s="1"/>
  <c r="L44" i="85" s="1"/>
  <c r="M44" i="85" s="1"/>
  <c r="N44" i="85" s="1"/>
  <c r="O44" i="85" s="1"/>
  <c r="P44" i="85" s="1"/>
  <c r="Q45" i="85"/>
  <c r="B45" i="85" s="1"/>
  <c r="C45" i="85" s="1"/>
  <c r="D45" i="85" s="1"/>
  <c r="E45" i="85" s="1"/>
  <c r="F45" i="85" s="1"/>
  <c r="G45" i="85" s="1"/>
  <c r="H45" i="85" s="1"/>
  <c r="I45" i="85" s="1"/>
  <c r="J45" i="85" s="1"/>
  <c r="K45" i="85" s="1"/>
  <c r="L45" i="85" s="1"/>
  <c r="M45" i="85" s="1"/>
  <c r="N45" i="85" s="1"/>
  <c r="O45" i="85" s="1"/>
  <c r="P45" i="85" s="1"/>
  <c r="Q46" i="85"/>
  <c r="B46" i="85" s="1"/>
  <c r="C46" i="85" s="1"/>
  <c r="D46" i="85" s="1"/>
  <c r="E46" i="85" s="1"/>
  <c r="F46" i="85" s="1"/>
  <c r="G46" i="85" s="1"/>
  <c r="H46" i="85" s="1"/>
  <c r="I46" i="85" s="1"/>
  <c r="J46" i="85" s="1"/>
  <c r="K46" i="85" s="1"/>
  <c r="L46" i="85" s="1"/>
  <c r="M46" i="85" s="1"/>
  <c r="N46" i="85" s="1"/>
  <c r="O46" i="85" s="1"/>
  <c r="P46" i="85" s="1"/>
  <c r="Q47" i="85"/>
  <c r="B47" i="85" s="1"/>
  <c r="C47" i="85" s="1"/>
  <c r="D47" i="85" s="1"/>
  <c r="E47" i="85" s="1"/>
  <c r="F47" i="85" s="1"/>
  <c r="G47" i="85" s="1"/>
  <c r="H47" i="85" s="1"/>
  <c r="I47" i="85" s="1"/>
  <c r="J47" i="85" s="1"/>
  <c r="K47" i="85" s="1"/>
  <c r="L47" i="85" s="1"/>
  <c r="M47" i="85" s="1"/>
  <c r="N47" i="85" s="1"/>
  <c r="O47" i="85" s="1"/>
  <c r="P47" i="85" s="1"/>
  <c r="Q48" i="85"/>
  <c r="B48" i="85" s="1"/>
  <c r="C48" i="85" s="1"/>
  <c r="D48" i="85" s="1"/>
  <c r="E48" i="85" s="1"/>
  <c r="F48" i="85" s="1"/>
  <c r="G48" i="85" s="1"/>
  <c r="H48" i="85" s="1"/>
  <c r="I48" i="85" s="1"/>
  <c r="J48" i="85" s="1"/>
  <c r="K48" i="85" s="1"/>
  <c r="L48" i="85" s="1"/>
  <c r="M48" i="85" s="1"/>
  <c r="N48" i="85" s="1"/>
  <c r="O48" i="85" s="1"/>
  <c r="P48" i="85" s="1"/>
  <c r="Q49" i="85"/>
  <c r="B49" i="85" s="1"/>
  <c r="C49" i="85" s="1"/>
  <c r="D49" i="85" s="1"/>
  <c r="E49" i="85" s="1"/>
  <c r="F49" i="85" s="1"/>
  <c r="G49" i="85" s="1"/>
  <c r="H49" i="85" s="1"/>
  <c r="I49" i="85" s="1"/>
  <c r="J49" i="85" s="1"/>
  <c r="K49" i="85" s="1"/>
  <c r="L49" i="85" s="1"/>
  <c r="M49" i="85" s="1"/>
  <c r="N49" i="85" s="1"/>
  <c r="O49" i="85" s="1"/>
  <c r="P49" i="85" s="1"/>
  <c r="Q50" i="85"/>
  <c r="B50" i="85" s="1"/>
  <c r="C50" i="85" s="1"/>
  <c r="D50" i="85" s="1"/>
  <c r="E50" i="85" s="1"/>
  <c r="F50" i="85" s="1"/>
  <c r="G50" i="85" s="1"/>
  <c r="H50" i="85" s="1"/>
  <c r="I50" i="85" s="1"/>
  <c r="J50" i="85" s="1"/>
  <c r="K50" i="85" s="1"/>
  <c r="L50" i="85" s="1"/>
  <c r="M50" i="85" s="1"/>
  <c r="N50" i="85" s="1"/>
  <c r="O50" i="85" s="1"/>
  <c r="P50" i="85" s="1"/>
  <c r="Q51" i="85"/>
  <c r="B51" i="85" s="1"/>
  <c r="C51" i="85" s="1"/>
  <c r="D51" i="85" s="1"/>
  <c r="E51" i="85" s="1"/>
  <c r="F51" i="85" s="1"/>
  <c r="G51" i="85" s="1"/>
  <c r="H51" i="85" s="1"/>
  <c r="I51" i="85" s="1"/>
  <c r="J51" i="85" s="1"/>
  <c r="K51" i="85" s="1"/>
  <c r="L51" i="85" s="1"/>
  <c r="M51" i="85" s="1"/>
  <c r="N51" i="85" s="1"/>
  <c r="O51" i="85" s="1"/>
  <c r="P51" i="85" s="1"/>
  <c r="Q52" i="85"/>
  <c r="B52" i="85" s="1"/>
  <c r="C52" i="85" s="1"/>
  <c r="D52" i="85" s="1"/>
  <c r="E52" i="85" s="1"/>
  <c r="F52" i="85" s="1"/>
  <c r="G52" i="85" s="1"/>
  <c r="H52" i="85" s="1"/>
  <c r="I52" i="85" s="1"/>
  <c r="J52" i="85" s="1"/>
  <c r="K52" i="85" s="1"/>
  <c r="L52" i="85" s="1"/>
  <c r="M52" i="85" s="1"/>
  <c r="N52" i="85" s="1"/>
  <c r="O52" i="85" s="1"/>
  <c r="P52" i="85" s="1"/>
  <c r="Q53" i="85"/>
  <c r="B53" i="85" s="1"/>
  <c r="C53" i="85" s="1"/>
  <c r="D53" i="85" s="1"/>
  <c r="E53" i="85" s="1"/>
  <c r="F53" i="85" s="1"/>
  <c r="G53" i="85" s="1"/>
  <c r="H53" i="85" s="1"/>
  <c r="I53" i="85" s="1"/>
  <c r="J53" i="85" s="1"/>
  <c r="K53" i="85" s="1"/>
  <c r="L53" i="85" s="1"/>
  <c r="M53" i="85" s="1"/>
  <c r="N53" i="85" s="1"/>
  <c r="O53" i="85" s="1"/>
  <c r="P53" i="85" s="1"/>
  <c r="Q54" i="85"/>
  <c r="B54" i="85" s="1"/>
  <c r="C54" i="85" s="1"/>
  <c r="D54" i="85" s="1"/>
  <c r="E54" i="85" s="1"/>
  <c r="F54" i="85" s="1"/>
  <c r="G54" i="85" s="1"/>
  <c r="H54" i="85" s="1"/>
  <c r="I54" i="85" s="1"/>
  <c r="J54" i="85" s="1"/>
  <c r="K54" i="85" s="1"/>
  <c r="L54" i="85" s="1"/>
  <c r="M54" i="85" s="1"/>
  <c r="N54" i="85" s="1"/>
  <c r="O54" i="85" s="1"/>
  <c r="P54" i="85" s="1"/>
  <c r="Q55" i="85"/>
  <c r="B55" i="85" s="1"/>
  <c r="C55" i="85" s="1"/>
  <c r="D55" i="85" s="1"/>
  <c r="E55" i="85" s="1"/>
  <c r="F55" i="85" s="1"/>
  <c r="G55" i="85" s="1"/>
  <c r="H55" i="85" s="1"/>
  <c r="I55" i="85" s="1"/>
  <c r="J55" i="85" s="1"/>
  <c r="K55" i="85" s="1"/>
  <c r="L55" i="85" s="1"/>
  <c r="M55" i="85" s="1"/>
  <c r="N55" i="85" s="1"/>
  <c r="O55" i="85" s="1"/>
  <c r="P55" i="85" s="1"/>
  <c r="Q56" i="85"/>
  <c r="B56" i="85" s="1"/>
  <c r="C56" i="85" s="1"/>
  <c r="D56" i="85" s="1"/>
  <c r="E56" i="85" s="1"/>
  <c r="F56" i="85" s="1"/>
  <c r="G56" i="85" s="1"/>
  <c r="H56" i="85" s="1"/>
  <c r="I56" i="85" s="1"/>
  <c r="J56" i="85" s="1"/>
  <c r="K56" i="85" s="1"/>
  <c r="L56" i="85" s="1"/>
  <c r="M56" i="85" s="1"/>
  <c r="N56" i="85" s="1"/>
  <c r="O56" i="85" s="1"/>
  <c r="P56" i="85" s="1"/>
  <c r="Q57" i="85"/>
  <c r="B57" i="85" s="1"/>
  <c r="C57" i="85" s="1"/>
  <c r="D57" i="85" s="1"/>
  <c r="E57" i="85" s="1"/>
  <c r="F57" i="85" s="1"/>
  <c r="G57" i="85" s="1"/>
  <c r="H57" i="85" s="1"/>
  <c r="I57" i="85" s="1"/>
  <c r="J57" i="85" s="1"/>
  <c r="K57" i="85" s="1"/>
  <c r="L57" i="85" s="1"/>
  <c r="M57" i="85" s="1"/>
  <c r="N57" i="85" s="1"/>
  <c r="O57" i="85" s="1"/>
  <c r="P57" i="85" s="1"/>
  <c r="Q58" i="85"/>
  <c r="Q59" i="85"/>
  <c r="B59" i="85" s="1"/>
  <c r="C59" i="85" s="1"/>
  <c r="D59" i="85" s="1"/>
  <c r="E59" i="85" s="1"/>
  <c r="F59" i="85" s="1"/>
  <c r="G59" i="85" s="1"/>
  <c r="H59" i="85" s="1"/>
  <c r="I59" i="85" s="1"/>
  <c r="J59" i="85" s="1"/>
  <c r="K59" i="85" s="1"/>
  <c r="L59" i="85" s="1"/>
  <c r="M59" i="85" s="1"/>
  <c r="N59" i="85" s="1"/>
  <c r="O59" i="85" s="1"/>
  <c r="P59" i="85" s="1"/>
  <c r="Q60" i="85"/>
  <c r="B60" i="85" s="1"/>
  <c r="C60" i="85" s="1"/>
  <c r="D60" i="85" s="1"/>
  <c r="E60" i="85" s="1"/>
  <c r="F60" i="85" s="1"/>
  <c r="G60" i="85" s="1"/>
  <c r="H60" i="85" s="1"/>
  <c r="I60" i="85" s="1"/>
  <c r="J60" i="85" s="1"/>
  <c r="K60" i="85" s="1"/>
  <c r="L60" i="85" s="1"/>
  <c r="M60" i="85" s="1"/>
  <c r="N60" i="85" s="1"/>
  <c r="O60" i="85" s="1"/>
  <c r="P60" i="85" s="1"/>
  <c r="Q61" i="85"/>
  <c r="B61" i="85" s="1"/>
  <c r="C61" i="85" s="1"/>
  <c r="D61" i="85" s="1"/>
  <c r="E61" i="85" s="1"/>
  <c r="F61" i="85" s="1"/>
  <c r="G61" i="85" s="1"/>
  <c r="H61" i="85" s="1"/>
  <c r="I61" i="85" s="1"/>
  <c r="J61" i="85" s="1"/>
  <c r="K61" i="85" s="1"/>
  <c r="L61" i="85" s="1"/>
  <c r="M61" i="85" s="1"/>
  <c r="N61" i="85" s="1"/>
  <c r="O61" i="85" s="1"/>
  <c r="P61" i="85" s="1"/>
  <c r="Q62" i="85"/>
  <c r="B62" i="85" s="1"/>
  <c r="C62" i="85" s="1"/>
  <c r="D62" i="85" s="1"/>
  <c r="E62" i="85" s="1"/>
  <c r="F62" i="85" s="1"/>
  <c r="G62" i="85" s="1"/>
  <c r="H62" i="85" s="1"/>
  <c r="I62" i="85" s="1"/>
  <c r="J62" i="85" s="1"/>
  <c r="K62" i="85" s="1"/>
  <c r="L62" i="85" s="1"/>
  <c r="M62" i="85" s="1"/>
  <c r="N62" i="85" s="1"/>
  <c r="O62" i="85" s="1"/>
  <c r="P62" i="85" s="1"/>
  <c r="Q63" i="85"/>
  <c r="B63" i="85" s="1"/>
  <c r="C63" i="85" s="1"/>
  <c r="D63" i="85" s="1"/>
  <c r="E63" i="85" s="1"/>
  <c r="F63" i="85" s="1"/>
  <c r="G63" i="85" s="1"/>
  <c r="H63" i="85" s="1"/>
  <c r="I63" i="85" s="1"/>
  <c r="J63" i="85" s="1"/>
  <c r="K63" i="85" s="1"/>
  <c r="L63" i="85" s="1"/>
  <c r="M63" i="85" s="1"/>
  <c r="N63" i="85" s="1"/>
  <c r="O63" i="85" s="1"/>
  <c r="P63" i="85" s="1"/>
  <c r="B40" i="85"/>
  <c r="C40" i="85" s="1"/>
  <c r="D40" i="85" s="1"/>
  <c r="E40" i="85" s="1"/>
  <c r="F40" i="85" s="1"/>
  <c r="G40" i="85" s="1"/>
  <c r="H40" i="85" s="1"/>
  <c r="I40" i="85" s="1"/>
  <c r="J40" i="85" s="1"/>
  <c r="K40" i="85" s="1"/>
  <c r="L40" i="85" s="1"/>
  <c r="M40" i="85" s="1"/>
  <c r="N40" i="85" s="1"/>
  <c r="O40" i="85" s="1"/>
  <c r="P40" i="85" s="1"/>
  <c r="B41" i="85"/>
  <c r="C41" i="85" s="1"/>
  <c r="D41" i="85" s="1"/>
  <c r="E41" i="85" s="1"/>
  <c r="F41" i="85" s="1"/>
  <c r="G41" i="85" s="1"/>
  <c r="H41" i="85" s="1"/>
  <c r="I41" i="85" s="1"/>
  <c r="J41" i="85" s="1"/>
  <c r="K41" i="85" s="1"/>
  <c r="L41" i="85" s="1"/>
  <c r="M41" i="85" s="1"/>
  <c r="N41" i="85" s="1"/>
  <c r="O41" i="85" s="1"/>
  <c r="P41" i="85" s="1"/>
  <c r="D28" i="85"/>
  <c r="P31" i="85"/>
  <c r="O31" i="85"/>
  <c r="N31" i="85"/>
  <c r="M31" i="85"/>
  <c r="L31" i="85"/>
  <c r="K31" i="85"/>
  <c r="J31" i="85"/>
  <c r="I31" i="85"/>
  <c r="H31" i="85"/>
  <c r="G31" i="85"/>
  <c r="F31" i="85"/>
  <c r="E31" i="85"/>
  <c r="D31" i="85"/>
  <c r="C31" i="85"/>
  <c r="B31" i="85"/>
  <c r="P29" i="85"/>
  <c r="O29" i="85"/>
  <c r="N29" i="85"/>
  <c r="M29" i="85"/>
  <c r="L29" i="85"/>
  <c r="K29" i="85"/>
  <c r="J29" i="85"/>
  <c r="I29" i="85"/>
  <c r="H29" i="85"/>
  <c r="G29" i="85"/>
  <c r="F29" i="85"/>
  <c r="E29" i="85"/>
  <c r="D29" i="85"/>
  <c r="C29" i="85"/>
  <c r="B29" i="85"/>
  <c r="P28" i="85"/>
  <c r="O28" i="85"/>
  <c r="N28" i="85"/>
  <c r="M28" i="85"/>
  <c r="L28" i="85"/>
  <c r="K28" i="85"/>
  <c r="J28" i="85"/>
  <c r="I28" i="85"/>
  <c r="H28" i="85"/>
  <c r="G28" i="85"/>
  <c r="F28" i="85"/>
  <c r="E28" i="85"/>
  <c r="C28" i="85"/>
  <c r="B28" i="85"/>
  <c r="Q64" i="85" l="1"/>
  <c r="B58" i="85"/>
  <c r="F30" i="85"/>
  <c r="F32" i="85" s="1"/>
  <c r="F33" i="85" s="1"/>
  <c r="F34" i="85" s="1"/>
  <c r="C30" i="85"/>
  <c r="I30" i="85"/>
  <c r="K30" i="85"/>
  <c r="N30" i="85"/>
  <c r="E30" i="85"/>
  <c r="M30" i="85"/>
  <c r="O30" i="85"/>
  <c r="G30" i="85"/>
  <c r="H30" i="85"/>
  <c r="P30" i="85"/>
  <c r="B30" i="85"/>
  <c r="L30" i="85"/>
  <c r="J30" i="85"/>
  <c r="D30" i="85"/>
  <c r="C58" i="85" l="1"/>
  <c r="B64" i="85"/>
  <c r="B68" i="85" s="1"/>
  <c r="AX13" i="85" s="1"/>
  <c r="J32" i="85"/>
  <c r="J33" i="85" s="1"/>
  <c r="J34" i="85" s="1"/>
  <c r="I32" i="85"/>
  <c r="I33" i="85" s="1"/>
  <c r="I34" i="85" s="1"/>
  <c r="L32" i="85"/>
  <c r="L33" i="85" s="1"/>
  <c r="L34" i="85" s="1"/>
  <c r="M32" i="85"/>
  <c r="M33" i="85" s="1"/>
  <c r="M34" i="85" s="1"/>
  <c r="E32" i="85"/>
  <c r="E33" i="85" s="1"/>
  <c r="E34" i="85" s="1"/>
  <c r="D32" i="85"/>
  <c r="D33" i="85" s="1"/>
  <c r="D34" i="85" s="1"/>
  <c r="P32" i="85"/>
  <c r="P33" i="85" s="1"/>
  <c r="P34" i="85" s="1"/>
  <c r="G32" i="85"/>
  <c r="G33" i="85" s="1"/>
  <c r="G34" i="85" s="1"/>
  <c r="N32" i="85"/>
  <c r="N33" i="85" s="1"/>
  <c r="N34" i="85" s="1"/>
  <c r="C32" i="85"/>
  <c r="C33" i="85" s="1"/>
  <c r="C34" i="85" s="1"/>
  <c r="B32" i="85"/>
  <c r="B33" i="85" s="1"/>
  <c r="B34" i="85" s="1"/>
  <c r="H32" i="85"/>
  <c r="H33" i="85" s="1"/>
  <c r="H34" i="85" s="1"/>
  <c r="K32" i="85"/>
  <c r="K33" i="85" s="1"/>
  <c r="K34" i="85" s="1"/>
  <c r="O32" i="85"/>
  <c r="O33" i="85" s="1"/>
  <c r="O34" i="85" s="1"/>
  <c r="AG1" i="85" l="1"/>
  <c r="B72" i="85"/>
  <c r="B80" i="85"/>
  <c r="B88" i="85"/>
  <c r="B96" i="85"/>
  <c r="B79" i="85"/>
  <c r="B87" i="85"/>
  <c r="B95" i="85"/>
  <c r="B78" i="85"/>
  <c r="B86" i="85"/>
  <c r="B94" i="85"/>
  <c r="B73" i="85"/>
  <c r="B81" i="85"/>
  <c r="B77" i="85"/>
  <c r="B85" i="85"/>
  <c r="B93" i="85"/>
  <c r="B89" i="85"/>
  <c r="B76" i="85"/>
  <c r="B84" i="85"/>
  <c r="B92" i="85"/>
  <c r="B75" i="85"/>
  <c r="B83" i="85"/>
  <c r="B91" i="85"/>
  <c r="B71" i="85"/>
  <c r="B74" i="85"/>
  <c r="B82" i="85"/>
  <c r="B90" i="85"/>
  <c r="D58" i="85"/>
  <c r="C64" i="85"/>
  <c r="C68" i="85" s="1"/>
  <c r="AY13" i="85" s="1"/>
  <c r="AX88" i="85" l="1"/>
  <c r="AX34" i="85"/>
  <c r="AX42" i="85"/>
  <c r="AX50" i="85"/>
  <c r="AX58" i="85"/>
  <c r="AX66" i="85"/>
  <c r="AX74" i="85"/>
  <c r="AX33" i="85"/>
  <c r="AX41" i="85"/>
  <c r="AX49" i="85"/>
  <c r="AX40" i="85"/>
  <c r="AX48" i="85"/>
  <c r="AX56" i="85"/>
  <c r="AX64" i="85"/>
  <c r="AX72" i="85"/>
  <c r="AX39" i="85"/>
  <c r="AX47" i="85"/>
  <c r="AX55" i="85"/>
  <c r="AX38" i="85"/>
  <c r="AX46" i="85"/>
  <c r="AX54" i="85"/>
  <c r="AX62" i="85"/>
  <c r="AX70" i="85"/>
  <c r="AX78" i="85"/>
  <c r="AX37" i="85"/>
  <c r="AX45" i="85"/>
  <c r="AX53" i="85"/>
  <c r="AX61" i="85"/>
  <c r="AX69" i="85"/>
  <c r="AX77" i="85"/>
  <c r="AX36" i="85"/>
  <c r="AX44" i="85"/>
  <c r="AX52" i="85"/>
  <c r="AX60" i="85"/>
  <c r="AX68" i="85"/>
  <c r="AX76" i="85"/>
  <c r="AX59" i="85"/>
  <c r="AX79" i="85"/>
  <c r="AX87" i="85"/>
  <c r="AX20" i="85"/>
  <c r="AX51" i="85"/>
  <c r="AX86" i="85"/>
  <c r="AX24" i="85"/>
  <c r="AX43" i="85"/>
  <c r="AX65" i="85"/>
  <c r="AX75" i="85"/>
  <c r="AX85" i="85"/>
  <c r="AX23" i="85"/>
  <c r="AX63" i="85"/>
  <c r="AX80" i="85"/>
  <c r="AX35" i="85"/>
  <c r="AX84" i="85"/>
  <c r="AX22" i="85"/>
  <c r="AX73" i="85"/>
  <c r="AX71" i="85"/>
  <c r="AX83" i="85"/>
  <c r="AX21" i="85"/>
  <c r="AX57" i="85"/>
  <c r="AX67" i="85"/>
  <c r="AX82" i="85"/>
  <c r="AX32" i="85"/>
  <c r="AX81" i="85"/>
  <c r="AG60" i="85"/>
  <c r="AG51" i="85"/>
  <c r="AG53" i="85"/>
  <c r="AG54" i="85"/>
  <c r="AG49" i="85"/>
  <c r="AG48" i="85"/>
  <c r="AG52" i="85"/>
  <c r="AG55" i="85"/>
  <c r="AG50" i="85"/>
  <c r="AG38" i="85"/>
  <c r="AG70" i="85"/>
  <c r="AG75" i="85"/>
  <c r="AG64" i="85"/>
  <c r="AG25" i="85"/>
  <c r="AG79" i="85"/>
  <c r="AG61" i="85"/>
  <c r="AG30" i="85"/>
  <c r="AG58" i="85"/>
  <c r="AG81" i="85"/>
  <c r="AG71" i="85"/>
  <c r="AG63" i="85"/>
  <c r="AG40" i="85"/>
  <c r="AG76" i="85"/>
  <c r="AG72" i="85"/>
  <c r="AG45" i="85"/>
  <c r="AG32" i="85"/>
  <c r="AG67" i="85"/>
  <c r="AG73" i="85"/>
  <c r="AG37" i="85"/>
  <c r="AG47" i="85"/>
  <c r="AG17" i="85"/>
  <c r="AG35" i="85"/>
  <c r="AG77" i="85"/>
  <c r="AG69" i="85"/>
  <c r="AG62" i="85"/>
  <c r="AG29" i="85"/>
  <c r="AG39" i="85"/>
  <c r="AG15" i="85"/>
  <c r="AG80" i="85"/>
  <c r="AG74" i="85"/>
  <c r="AG31" i="85"/>
  <c r="AG41" i="85"/>
  <c r="AG13" i="85"/>
  <c r="AG78" i="85"/>
  <c r="AG66" i="85"/>
  <c r="AG46" i="85"/>
  <c r="AG16" i="85"/>
  <c r="AG33" i="85"/>
  <c r="AG59" i="85"/>
  <c r="AG44" i="85"/>
  <c r="AG36" i="85"/>
  <c r="AG43" i="85"/>
  <c r="AG28" i="85"/>
  <c r="AG65" i="85"/>
  <c r="AG42" i="85"/>
  <c r="AG27" i="85"/>
  <c r="AG14" i="85"/>
  <c r="AG57" i="85"/>
  <c r="AG34" i="85"/>
  <c r="AG68" i="85"/>
  <c r="AG12" i="85"/>
  <c r="AG56" i="85"/>
  <c r="AG26" i="85"/>
  <c r="AH1" i="85"/>
  <c r="AH32" i="85" s="1"/>
  <c r="AY1" i="85"/>
  <c r="C1" i="86" s="1"/>
  <c r="C73" i="85"/>
  <c r="C81" i="85"/>
  <c r="C89" i="85"/>
  <c r="C72" i="85"/>
  <c r="C80" i="85"/>
  <c r="C88" i="85"/>
  <c r="C96" i="85"/>
  <c r="C79" i="85"/>
  <c r="C87" i="85"/>
  <c r="C95" i="85"/>
  <c r="C78" i="85"/>
  <c r="C86" i="85"/>
  <c r="C94" i="85"/>
  <c r="C71" i="85"/>
  <c r="C77" i="85"/>
  <c r="C85" i="85"/>
  <c r="C93" i="85"/>
  <c r="C74" i="85"/>
  <c r="C82" i="85"/>
  <c r="C76" i="85"/>
  <c r="C84" i="85"/>
  <c r="C92" i="85"/>
  <c r="C75" i="85"/>
  <c r="C83" i="85"/>
  <c r="C91" i="85"/>
  <c r="C90" i="85"/>
  <c r="E58" i="85"/>
  <c r="D64" i="85"/>
  <c r="D68" i="85" s="1"/>
  <c r="AZ13" i="85" s="1"/>
  <c r="C8" i="86" l="1"/>
  <c r="C16" i="86"/>
  <c r="C24" i="86"/>
  <c r="C32" i="86"/>
  <c r="C40" i="86"/>
  <c r="C48" i="86"/>
  <c r="C15" i="86"/>
  <c r="C23" i="86"/>
  <c r="C31" i="86"/>
  <c r="C39" i="86"/>
  <c r="C47" i="86"/>
  <c r="C14" i="86"/>
  <c r="C22" i="86"/>
  <c r="C30" i="86"/>
  <c r="C38" i="86"/>
  <c r="C46" i="86"/>
  <c r="C13" i="86"/>
  <c r="C21" i="86"/>
  <c r="C29" i="86"/>
  <c r="C37" i="86"/>
  <c r="C45" i="86"/>
  <c r="C12" i="86"/>
  <c r="C20" i="86"/>
  <c r="C28" i="86"/>
  <c r="C36" i="86"/>
  <c r="C44" i="86"/>
  <c r="C11" i="86"/>
  <c r="C19" i="86"/>
  <c r="C27" i="86"/>
  <c r="C35" i="86"/>
  <c r="C43" i="86"/>
  <c r="C10" i="86"/>
  <c r="C18" i="86"/>
  <c r="C26" i="86"/>
  <c r="C34" i="86"/>
  <c r="C42" i="86"/>
  <c r="C50" i="86"/>
  <c r="C9" i="86"/>
  <c r="C17" i="86"/>
  <c r="C25" i="86"/>
  <c r="C33" i="86"/>
  <c r="C41" i="86"/>
  <c r="C49" i="86"/>
  <c r="C56" i="86"/>
  <c r="C64" i="86"/>
  <c r="C72" i="86"/>
  <c r="C80" i="86"/>
  <c r="C55" i="86"/>
  <c r="C63" i="86"/>
  <c r="C71" i="86"/>
  <c r="C79" i="86"/>
  <c r="C54" i="86"/>
  <c r="C62" i="86"/>
  <c r="C70" i="86"/>
  <c r="C78" i="86"/>
  <c r="C53" i="86"/>
  <c r="C61" i="86"/>
  <c r="C69" i="86"/>
  <c r="C77" i="86"/>
  <c r="C52" i="86"/>
  <c r="C60" i="86"/>
  <c r="C68" i="86"/>
  <c r="C76" i="86"/>
  <c r="C84" i="86"/>
  <c r="C51" i="86"/>
  <c r="C59" i="86"/>
  <c r="C67" i="86"/>
  <c r="C75" i="86"/>
  <c r="C83" i="86"/>
  <c r="C58" i="86"/>
  <c r="C66" i="86"/>
  <c r="C74" i="86"/>
  <c r="C82" i="86"/>
  <c r="C57" i="86"/>
  <c r="C65" i="86"/>
  <c r="C73" i="86"/>
  <c r="C81" i="86"/>
  <c r="B15" i="86"/>
  <c r="B23" i="86"/>
  <c r="B31" i="86"/>
  <c r="B39" i="86"/>
  <c r="B47" i="86"/>
  <c r="B14" i="86"/>
  <c r="B22" i="86"/>
  <c r="B30" i="86"/>
  <c r="B38" i="86"/>
  <c r="B46" i="86"/>
  <c r="B13" i="86"/>
  <c r="B21" i="86"/>
  <c r="B29" i="86"/>
  <c r="B37" i="86"/>
  <c r="B45" i="86"/>
  <c r="B12" i="86"/>
  <c r="B20" i="86"/>
  <c r="B28" i="86"/>
  <c r="B36" i="86"/>
  <c r="B44" i="86"/>
  <c r="B11" i="86"/>
  <c r="B19" i="86"/>
  <c r="B27" i="86"/>
  <c r="B35" i="86"/>
  <c r="B43" i="86"/>
  <c r="B10" i="86"/>
  <c r="B18" i="86"/>
  <c r="B26" i="86"/>
  <c r="B34" i="86"/>
  <c r="B42" i="86"/>
  <c r="B50" i="86"/>
  <c r="B9" i="86"/>
  <c r="B17" i="86"/>
  <c r="B25" i="86"/>
  <c r="B33" i="86"/>
  <c r="B41" i="86"/>
  <c r="B49" i="86"/>
  <c r="B8" i="86"/>
  <c r="B16" i="86"/>
  <c r="B24" i="86"/>
  <c r="B32" i="86"/>
  <c r="B40" i="86"/>
  <c r="B48" i="86"/>
  <c r="B55" i="86"/>
  <c r="B63" i="86"/>
  <c r="B71" i="86"/>
  <c r="B79" i="86"/>
  <c r="B54" i="86"/>
  <c r="B62" i="86"/>
  <c r="B70" i="86"/>
  <c r="B78" i="86"/>
  <c r="B53" i="86"/>
  <c r="B61" i="86"/>
  <c r="B69" i="86"/>
  <c r="B77" i="86"/>
  <c r="B52" i="86"/>
  <c r="B60" i="86"/>
  <c r="B68" i="86"/>
  <c r="B76" i="86"/>
  <c r="B84" i="86"/>
  <c r="B51" i="86"/>
  <c r="B59" i="86"/>
  <c r="B67" i="86"/>
  <c r="B75" i="86"/>
  <c r="B83" i="86"/>
  <c r="B58" i="86"/>
  <c r="B66" i="86"/>
  <c r="B74" i="86"/>
  <c r="B82" i="86"/>
  <c r="B57" i="86"/>
  <c r="B65" i="86"/>
  <c r="B73" i="86"/>
  <c r="B81" i="86"/>
  <c r="B56" i="86"/>
  <c r="B64" i="86"/>
  <c r="B72" i="86"/>
  <c r="B80" i="86"/>
  <c r="AY35" i="85"/>
  <c r="AY43" i="85"/>
  <c r="AY51" i="85"/>
  <c r="AY59" i="85"/>
  <c r="AY67" i="85"/>
  <c r="AY75" i="85"/>
  <c r="AY34" i="85"/>
  <c r="AY42" i="85"/>
  <c r="AY50" i="85"/>
  <c r="AY33" i="85"/>
  <c r="AY41" i="85"/>
  <c r="AY49" i="85"/>
  <c r="AY57" i="85"/>
  <c r="AY65" i="85"/>
  <c r="AY73" i="85"/>
  <c r="AY40" i="85"/>
  <c r="AY48" i="85"/>
  <c r="AY56" i="85"/>
  <c r="AY39" i="85"/>
  <c r="AY47" i="85"/>
  <c r="AY55" i="85"/>
  <c r="AY63" i="85"/>
  <c r="AY71" i="85"/>
  <c r="AY38" i="85"/>
  <c r="AY46" i="85"/>
  <c r="AY54" i="85"/>
  <c r="AY62" i="85"/>
  <c r="AY70" i="85"/>
  <c r="AY78" i="85"/>
  <c r="AY37" i="85"/>
  <c r="AY45" i="85"/>
  <c r="AY53" i="85"/>
  <c r="AY61" i="85"/>
  <c r="AY69" i="85"/>
  <c r="AY77" i="85"/>
  <c r="AY66" i="85"/>
  <c r="AY76" i="85"/>
  <c r="AY80" i="85"/>
  <c r="AY79" i="85"/>
  <c r="AY87" i="85"/>
  <c r="AY20" i="85"/>
  <c r="AY72" i="85"/>
  <c r="AY86" i="85"/>
  <c r="AY24" i="85"/>
  <c r="AY52" i="85"/>
  <c r="AY58" i="85"/>
  <c r="AY68" i="85"/>
  <c r="AY85" i="85"/>
  <c r="AY32" i="85"/>
  <c r="AY23" i="85"/>
  <c r="AY19" i="85"/>
  <c r="AY44" i="85"/>
  <c r="AY84" i="85"/>
  <c r="AY22" i="85"/>
  <c r="AY36" i="85"/>
  <c r="AY64" i="85"/>
  <c r="AY74" i="85"/>
  <c r="AY83" i="85"/>
  <c r="AY21" i="85"/>
  <c r="AY60" i="85"/>
  <c r="AY82" i="85"/>
  <c r="AY81" i="85"/>
  <c r="AY88" i="85"/>
  <c r="AH17" i="85"/>
  <c r="AH13" i="85"/>
  <c r="AH12" i="85"/>
  <c r="AH48" i="85"/>
  <c r="AH52" i="85"/>
  <c r="AH53" i="85"/>
  <c r="AH51" i="85"/>
  <c r="AH54" i="85"/>
  <c r="AH50" i="85"/>
  <c r="AH49" i="85"/>
  <c r="AH55" i="85"/>
  <c r="AH71" i="85"/>
  <c r="AH66" i="85"/>
  <c r="AH67" i="85"/>
  <c r="AH58" i="85"/>
  <c r="AH75" i="85"/>
  <c r="AH43" i="85"/>
  <c r="AH76" i="85"/>
  <c r="AH35" i="85"/>
  <c r="AH47" i="85"/>
  <c r="AH28" i="85"/>
  <c r="AH39" i="85"/>
  <c r="AH61" i="85"/>
  <c r="AH77" i="85"/>
  <c r="AH80" i="85"/>
  <c r="AH62" i="85"/>
  <c r="AH31" i="85"/>
  <c r="AH65" i="85"/>
  <c r="AH27" i="85"/>
  <c r="AH69" i="85"/>
  <c r="AH72" i="85"/>
  <c r="AH16" i="85"/>
  <c r="AH57" i="85"/>
  <c r="AH42" i="85"/>
  <c r="AH68" i="85"/>
  <c r="AH45" i="85"/>
  <c r="AH78" i="85"/>
  <c r="AH81" i="85"/>
  <c r="AH46" i="85"/>
  <c r="AH64" i="85"/>
  <c r="AH34" i="85"/>
  <c r="AH60" i="85"/>
  <c r="AH37" i="85"/>
  <c r="AH70" i="85"/>
  <c r="AH73" i="85"/>
  <c r="AH38" i="85"/>
  <c r="AH56" i="85"/>
  <c r="AH41" i="85"/>
  <c r="AH26" i="85"/>
  <c r="AH29" i="85"/>
  <c r="AH63" i="85"/>
  <c r="AH74" i="85"/>
  <c r="AH30" i="85"/>
  <c r="AH33" i="85"/>
  <c r="AH59" i="85"/>
  <c r="AH44" i="85"/>
  <c r="AH14" i="85"/>
  <c r="AH79" i="85"/>
  <c r="AH15" i="85"/>
  <c r="AH40" i="85"/>
  <c r="AH25" i="85"/>
  <c r="AH36" i="85"/>
  <c r="AG24" i="85"/>
  <c r="AI1" i="85"/>
  <c r="AZ1" i="85"/>
  <c r="D1" i="86" s="1"/>
  <c r="AX31" i="85"/>
  <c r="D74" i="85"/>
  <c r="D82" i="85"/>
  <c r="D90" i="85"/>
  <c r="D71" i="85"/>
  <c r="D73" i="85"/>
  <c r="D81" i="85"/>
  <c r="D89" i="85"/>
  <c r="D91" i="85"/>
  <c r="D72" i="85"/>
  <c r="D80" i="85"/>
  <c r="D88" i="85"/>
  <c r="D96" i="85"/>
  <c r="D83" i="85"/>
  <c r="D79" i="85"/>
  <c r="D87" i="85"/>
  <c r="D95" i="85"/>
  <c r="D78" i="85"/>
  <c r="D86" i="85"/>
  <c r="D94" i="85"/>
  <c r="D77" i="85"/>
  <c r="D85" i="85"/>
  <c r="D93" i="85"/>
  <c r="D76" i="85"/>
  <c r="D84" i="85"/>
  <c r="D92" i="85"/>
  <c r="D75" i="85"/>
  <c r="F58" i="85"/>
  <c r="E64" i="85"/>
  <c r="E68" i="85" s="1"/>
  <c r="F36" i="64"/>
  <c r="T3" i="86" l="1"/>
  <c r="U3" i="86"/>
  <c r="U2" i="86"/>
  <c r="T2" i="86"/>
  <c r="T1" i="86"/>
  <c r="T4" i="86" s="1"/>
  <c r="D9" i="86"/>
  <c r="D17" i="86"/>
  <c r="D25" i="86"/>
  <c r="D33" i="86"/>
  <c r="D41" i="86"/>
  <c r="D49" i="86"/>
  <c r="D8" i="86"/>
  <c r="D16" i="86"/>
  <c r="D24" i="86"/>
  <c r="D32" i="86"/>
  <c r="D40" i="86"/>
  <c r="D48" i="86"/>
  <c r="D15" i="86"/>
  <c r="D23" i="86"/>
  <c r="D31" i="86"/>
  <c r="D39" i="86"/>
  <c r="D47" i="86"/>
  <c r="D14" i="86"/>
  <c r="D22" i="86"/>
  <c r="D30" i="86"/>
  <c r="D38" i="86"/>
  <c r="D46" i="86"/>
  <c r="D13" i="86"/>
  <c r="D21" i="86"/>
  <c r="D29" i="86"/>
  <c r="D37" i="86"/>
  <c r="D45" i="86"/>
  <c r="D12" i="86"/>
  <c r="D20" i="86"/>
  <c r="D28" i="86"/>
  <c r="D36" i="86"/>
  <c r="D44" i="86"/>
  <c r="D11" i="86"/>
  <c r="D19" i="86"/>
  <c r="D27" i="86"/>
  <c r="D35" i="86"/>
  <c r="D43" i="86"/>
  <c r="D10" i="86"/>
  <c r="D18" i="86"/>
  <c r="D26" i="86"/>
  <c r="D34" i="86"/>
  <c r="D42" i="86"/>
  <c r="D50" i="86"/>
  <c r="D57" i="86"/>
  <c r="D65" i="86"/>
  <c r="D73" i="86"/>
  <c r="D81" i="86"/>
  <c r="D56" i="86"/>
  <c r="D64" i="86"/>
  <c r="D72" i="86"/>
  <c r="D80" i="86"/>
  <c r="D55" i="86"/>
  <c r="D63" i="86"/>
  <c r="D71" i="86"/>
  <c r="D79" i="86"/>
  <c r="D54" i="86"/>
  <c r="D62" i="86"/>
  <c r="D70" i="86"/>
  <c r="D78" i="86"/>
  <c r="D53" i="86"/>
  <c r="D61" i="86"/>
  <c r="D69" i="86"/>
  <c r="D77" i="86"/>
  <c r="D52" i="86"/>
  <c r="D60" i="86"/>
  <c r="D68" i="86"/>
  <c r="D76" i="86"/>
  <c r="D84" i="86"/>
  <c r="D51" i="86"/>
  <c r="D59" i="86"/>
  <c r="D67" i="86"/>
  <c r="D75" i="86"/>
  <c r="D83" i="86"/>
  <c r="D58" i="86"/>
  <c r="D66" i="86"/>
  <c r="D74" i="86"/>
  <c r="D82" i="86"/>
  <c r="BA13" i="85"/>
  <c r="E1" i="86"/>
  <c r="BA37" i="85"/>
  <c r="BA53" i="85"/>
  <c r="BA61" i="85"/>
  <c r="BA69" i="85"/>
  <c r="BA77" i="85"/>
  <c r="BA36" i="85"/>
  <c r="BA44" i="85"/>
  <c r="BA52" i="85"/>
  <c r="BA35" i="85"/>
  <c r="BA43" i="85"/>
  <c r="BA51" i="85"/>
  <c r="BA59" i="85"/>
  <c r="BA67" i="85"/>
  <c r="BA75" i="85"/>
  <c r="BA34" i="85"/>
  <c r="BA42" i="85"/>
  <c r="BA50" i="85"/>
  <c r="BA33" i="85"/>
  <c r="BA41" i="85"/>
  <c r="BA49" i="85"/>
  <c r="BA57" i="85"/>
  <c r="BA65" i="85"/>
  <c r="BA73" i="85"/>
  <c r="BA40" i="85"/>
  <c r="BA48" i="85"/>
  <c r="BA56" i="85"/>
  <c r="BA64" i="85"/>
  <c r="BA72" i="85"/>
  <c r="BA39" i="85"/>
  <c r="BA47" i="85"/>
  <c r="BA55" i="85"/>
  <c r="BA63" i="85"/>
  <c r="BA71" i="85"/>
  <c r="BA46" i="85"/>
  <c r="BA82" i="85"/>
  <c r="BA38" i="85"/>
  <c r="BA66" i="85"/>
  <c r="BA76" i="85"/>
  <c r="BA81" i="85"/>
  <c r="BA88" i="85"/>
  <c r="BA32" i="85"/>
  <c r="BA19" i="85"/>
  <c r="BA83" i="85"/>
  <c r="BA54" i="85"/>
  <c r="BA62" i="85"/>
  <c r="BA80" i="85"/>
  <c r="BA70" i="85"/>
  <c r="BA79" i="85"/>
  <c r="BA87" i="85"/>
  <c r="BA20" i="85"/>
  <c r="BA60" i="85"/>
  <c r="BA58" i="85"/>
  <c r="BA68" i="85"/>
  <c r="BA78" i="85"/>
  <c r="BA86" i="85"/>
  <c r="BA24" i="85"/>
  <c r="BA85" i="85"/>
  <c r="BA23" i="85"/>
  <c r="BA21" i="85"/>
  <c r="BA74" i="85"/>
  <c r="BA84" i="85"/>
  <c r="BA22" i="85"/>
  <c r="AZ36" i="85"/>
  <c r="AZ44" i="85"/>
  <c r="AZ52" i="85"/>
  <c r="AZ60" i="85"/>
  <c r="AZ68" i="85"/>
  <c r="AZ76" i="85"/>
  <c r="AZ35" i="85"/>
  <c r="AZ43" i="85"/>
  <c r="AZ51" i="85"/>
  <c r="AZ34" i="85"/>
  <c r="AZ42" i="85"/>
  <c r="AZ50" i="85"/>
  <c r="AZ58" i="85"/>
  <c r="AZ66" i="85"/>
  <c r="AZ74" i="85"/>
  <c r="AZ33" i="85"/>
  <c r="AZ41" i="85"/>
  <c r="AZ49" i="85"/>
  <c r="AZ40" i="85"/>
  <c r="AZ48" i="85"/>
  <c r="AZ56" i="85"/>
  <c r="AZ64" i="85"/>
  <c r="AZ72" i="85"/>
  <c r="AZ39" i="85"/>
  <c r="AZ47" i="85"/>
  <c r="AZ55" i="85"/>
  <c r="AZ63" i="85"/>
  <c r="AZ71" i="85"/>
  <c r="AZ38" i="85"/>
  <c r="AZ46" i="85"/>
  <c r="AZ54" i="85"/>
  <c r="AZ62" i="85"/>
  <c r="AZ70" i="85"/>
  <c r="AZ78" i="85"/>
  <c r="AZ73" i="85"/>
  <c r="AZ81" i="85"/>
  <c r="AZ88" i="85"/>
  <c r="AZ19" i="85"/>
  <c r="AZ59" i="85"/>
  <c r="AZ69" i="85"/>
  <c r="AZ80" i="85"/>
  <c r="AZ79" i="85"/>
  <c r="AZ87" i="85"/>
  <c r="AZ32" i="85"/>
  <c r="AZ20" i="85"/>
  <c r="AZ65" i="85"/>
  <c r="AZ75" i="85"/>
  <c r="AZ86" i="85"/>
  <c r="AZ24" i="85"/>
  <c r="AZ61" i="85"/>
  <c r="AZ85" i="85"/>
  <c r="AZ23" i="85"/>
  <c r="AZ37" i="85"/>
  <c r="AZ82" i="85"/>
  <c r="AZ84" i="85"/>
  <c r="AZ22" i="85"/>
  <c r="AZ45" i="85"/>
  <c r="AZ53" i="85"/>
  <c r="AZ57" i="85"/>
  <c r="AZ67" i="85"/>
  <c r="AZ77" i="85"/>
  <c r="AZ83" i="85"/>
  <c r="AZ21" i="85"/>
  <c r="AI53" i="85"/>
  <c r="AI48" i="85"/>
  <c r="AI49" i="85"/>
  <c r="AI51" i="85"/>
  <c r="AI54" i="85"/>
  <c r="AI55" i="85"/>
  <c r="AI52" i="85"/>
  <c r="AI50" i="85"/>
  <c r="AH24" i="85"/>
  <c r="AI66" i="85"/>
  <c r="AI28" i="85"/>
  <c r="AI46" i="85"/>
  <c r="AI70" i="85"/>
  <c r="AI73" i="85"/>
  <c r="AI32" i="85"/>
  <c r="AI17" i="85"/>
  <c r="AI75" i="85"/>
  <c r="AI64" i="85"/>
  <c r="AI39" i="85"/>
  <c r="AI65" i="85"/>
  <c r="AI35" i="85"/>
  <c r="AI30" i="85"/>
  <c r="AI58" i="85"/>
  <c r="AI31" i="85"/>
  <c r="AI45" i="85"/>
  <c r="AI60" i="85"/>
  <c r="AI37" i="85"/>
  <c r="AI13" i="85"/>
  <c r="AI15" i="85"/>
  <c r="AI61" i="85"/>
  <c r="AI57" i="85"/>
  <c r="AI12" i="85"/>
  <c r="AI71" i="85"/>
  <c r="AI16" i="85"/>
  <c r="AI34" i="85"/>
  <c r="AI80" i="85"/>
  <c r="AI77" i="85"/>
  <c r="AI56" i="85"/>
  <c r="AI41" i="85"/>
  <c r="AI26" i="85"/>
  <c r="AI29" i="85"/>
  <c r="AI14" i="85"/>
  <c r="AI74" i="85"/>
  <c r="AI43" i="85"/>
  <c r="AI76" i="85"/>
  <c r="AI27" i="85"/>
  <c r="AI72" i="85"/>
  <c r="AI69" i="85"/>
  <c r="AI33" i="85"/>
  <c r="AI67" i="85"/>
  <c r="AI44" i="85"/>
  <c r="AI62" i="85"/>
  <c r="AI47" i="85"/>
  <c r="AI38" i="85"/>
  <c r="AI79" i="85"/>
  <c r="AI42" i="85"/>
  <c r="AI68" i="85"/>
  <c r="AI78" i="85"/>
  <c r="AI81" i="85"/>
  <c r="AI63" i="85"/>
  <c r="AI40" i="85"/>
  <c r="AI25" i="85"/>
  <c r="AI59" i="85"/>
  <c r="AI36" i="85"/>
  <c r="AJ1" i="85"/>
  <c r="AJ31" i="85" s="1"/>
  <c r="AY31" i="85"/>
  <c r="E75" i="85"/>
  <c r="E83" i="85"/>
  <c r="E91" i="85"/>
  <c r="E92" i="85"/>
  <c r="E74" i="85"/>
  <c r="E82" i="85"/>
  <c r="E90" i="85"/>
  <c r="E71" i="85"/>
  <c r="E73" i="85"/>
  <c r="E81" i="85"/>
  <c r="E89" i="85"/>
  <c r="E72" i="85"/>
  <c r="E80" i="85"/>
  <c r="E88" i="85"/>
  <c r="E96" i="85"/>
  <c r="E79" i="85"/>
  <c r="E87" i="85"/>
  <c r="E95" i="85"/>
  <c r="E76" i="85"/>
  <c r="E84" i="85"/>
  <c r="E78" i="85"/>
  <c r="E86" i="85"/>
  <c r="E94" i="85"/>
  <c r="E77" i="85"/>
  <c r="E85" i="85"/>
  <c r="E93" i="85"/>
  <c r="G58" i="85"/>
  <c r="F64" i="85"/>
  <c r="F68" i="85" s="1"/>
  <c r="BB13" i="85" s="1"/>
  <c r="V3" i="86" l="1"/>
  <c r="V2" i="86"/>
  <c r="BA45" i="85"/>
  <c r="E10" i="86"/>
  <c r="E18" i="86"/>
  <c r="E26" i="86"/>
  <c r="E34" i="86"/>
  <c r="E42" i="86"/>
  <c r="E50" i="86"/>
  <c r="E9" i="86"/>
  <c r="E17" i="86"/>
  <c r="E25" i="86"/>
  <c r="E33" i="86"/>
  <c r="E41" i="86"/>
  <c r="E49" i="86"/>
  <c r="E8" i="86"/>
  <c r="E16" i="86"/>
  <c r="E24" i="86"/>
  <c r="E32" i="86"/>
  <c r="E40" i="86"/>
  <c r="E48" i="86"/>
  <c r="E15" i="86"/>
  <c r="E23" i="86"/>
  <c r="E31" i="86"/>
  <c r="E39" i="86"/>
  <c r="E47" i="86"/>
  <c r="E14" i="86"/>
  <c r="E22" i="86"/>
  <c r="E30" i="86"/>
  <c r="E38" i="86"/>
  <c r="E46" i="86"/>
  <c r="E13" i="86"/>
  <c r="E21" i="86"/>
  <c r="E29" i="86"/>
  <c r="E37" i="86"/>
  <c r="E45" i="86"/>
  <c r="E12" i="86"/>
  <c r="E20" i="86"/>
  <c r="E28" i="86"/>
  <c r="E36" i="86"/>
  <c r="E44" i="86"/>
  <c r="E11" i="86"/>
  <c r="E19" i="86"/>
  <c r="E27" i="86"/>
  <c r="E35" i="86"/>
  <c r="E43" i="86"/>
  <c r="E58" i="86"/>
  <c r="E66" i="86"/>
  <c r="E74" i="86"/>
  <c r="E82" i="86"/>
  <c r="E57" i="86"/>
  <c r="E65" i="86"/>
  <c r="E73" i="86"/>
  <c r="E81" i="86"/>
  <c r="E56" i="86"/>
  <c r="E64" i="86"/>
  <c r="E72" i="86"/>
  <c r="E80" i="86"/>
  <c r="E55" i="86"/>
  <c r="E63" i="86"/>
  <c r="E71" i="86"/>
  <c r="E79" i="86"/>
  <c r="E54" i="86"/>
  <c r="E62" i="86"/>
  <c r="E70" i="86"/>
  <c r="E78" i="86"/>
  <c r="E53" i="86"/>
  <c r="E61" i="86"/>
  <c r="E69" i="86"/>
  <c r="E77" i="86"/>
  <c r="E52" i="86"/>
  <c r="E60" i="86"/>
  <c r="E68" i="86"/>
  <c r="E76" i="86"/>
  <c r="E84" i="86"/>
  <c r="E51" i="86"/>
  <c r="E59" i="86"/>
  <c r="E67" i="86"/>
  <c r="E75" i="86"/>
  <c r="E83" i="86"/>
  <c r="AJ77" i="85"/>
  <c r="AJ41" i="85"/>
  <c r="AJ43" i="85"/>
  <c r="AJ32" i="85"/>
  <c r="AJ13" i="85"/>
  <c r="AJ30" i="85"/>
  <c r="AJ58" i="85"/>
  <c r="AJ53" i="85"/>
  <c r="AJ72" i="85"/>
  <c r="AJ39" i="85"/>
  <c r="AJ71" i="85"/>
  <c r="AJ26" i="85"/>
  <c r="AJ74" i="85"/>
  <c r="AJ52" i="85"/>
  <c r="AJ64" i="85"/>
  <c r="AJ62" i="85"/>
  <c r="AI24" i="85"/>
  <c r="AJ15" i="85"/>
  <c r="AJ76" i="85"/>
  <c r="AJ48" i="85"/>
  <c r="AJ25" i="85"/>
  <c r="AJ59" i="85"/>
  <c r="AJ36" i="85"/>
  <c r="AJ46" i="85"/>
  <c r="AJ16" i="85"/>
  <c r="AJ80" i="85"/>
  <c r="AJ68" i="85"/>
  <c r="AJ40" i="85"/>
  <c r="AJ66" i="85"/>
  <c r="AJ51" i="85"/>
  <c r="AJ28" i="85"/>
  <c r="AJ38" i="85"/>
  <c r="AJ12" i="85"/>
  <c r="AJ65" i="85"/>
  <c r="AJ69" i="85"/>
  <c r="AJ17" i="85"/>
  <c r="AJ50" i="85"/>
  <c r="AJ35" i="85"/>
  <c r="AJ45" i="85"/>
  <c r="AJ63" i="85"/>
  <c r="AJ14" i="85"/>
  <c r="AJ81" i="85"/>
  <c r="AJ78" i="85"/>
  <c r="AJ57" i="85"/>
  <c r="AJ42" i="85"/>
  <c r="AJ27" i="85"/>
  <c r="AJ37" i="85"/>
  <c r="AJ55" i="85"/>
  <c r="AJ79" i="85"/>
  <c r="AJ73" i="85"/>
  <c r="AJ70" i="85"/>
  <c r="AJ49" i="85"/>
  <c r="AJ34" i="85"/>
  <c r="AJ60" i="85"/>
  <c r="AJ29" i="85"/>
  <c r="AJ47" i="85"/>
  <c r="AJ61" i="85"/>
  <c r="AJ75" i="85"/>
  <c r="AJ56" i="85"/>
  <c r="AJ33" i="85"/>
  <c r="AJ67" i="85"/>
  <c r="AJ44" i="85"/>
  <c r="AJ54" i="85"/>
  <c r="AZ31" i="85"/>
  <c r="AK1" i="85"/>
  <c r="AK56" i="85" s="1"/>
  <c r="BB1" i="85"/>
  <c r="F1" i="86" s="1"/>
  <c r="F76" i="85"/>
  <c r="F84" i="85"/>
  <c r="F92" i="85"/>
  <c r="F75" i="85"/>
  <c r="F83" i="85"/>
  <c r="F91" i="85"/>
  <c r="F74" i="85"/>
  <c r="F82" i="85"/>
  <c r="F90" i="85"/>
  <c r="F71" i="85"/>
  <c r="F77" i="85"/>
  <c r="F73" i="85"/>
  <c r="F81" i="85"/>
  <c r="F89" i="85"/>
  <c r="F93" i="85"/>
  <c r="F72" i="85"/>
  <c r="F80" i="85"/>
  <c r="F88" i="85"/>
  <c r="F96" i="85"/>
  <c r="F79" i="85"/>
  <c r="F87" i="85"/>
  <c r="F95" i="85"/>
  <c r="F78" i="85"/>
  <c r="F86" i="85"/>
  <c r="F94" i="85"/>
  <c r="F85" i="85"/>
  <c r="H58" i="85"/>
  <c r="G64" i="85"/>
  <c r="G68" i="85" s="1"/>
  <c r="BC13" i="85" s="1"/>
  <c r="V24" i="60"/>
  <c r="AB24" i="60" s="1"/>
  <c r="V18" i="60"/>
  <c r="P13" i="60"/>
  <c r="Q2" i="60"/>
  <c r="W3" i="86" l="1"/>
  <c r="W2" i="86"/>
  <c r="AB18" i="60"/>
  <c r="F11" i="86"/>
  <c r="F19" i="86"/>
  <c r="F27" i="86"/>
  <c r="F35" i="86"/>
  <c r="F43" i="86"/>
  <c r="F10" i="86"/>
  <c r="F18" i="86"/>
  <c r="F26" i="86"/>
  <c r="F34" i="86"/>
  <c r="F42" i="86"/>
  <c r="F50" i="86"/>
  <c r="F9" i="86"/>
  <c r="F17" i="86"/>
  <c r="F25" i="86"/>
  <c r="F33" i="86"/>
  <c r="F41" i="86"/>
  <c r="F49" i="86"/>
  <c r="F8" i="86"/>
  <c r="F16" i="86"/>
  <c r="F24" i="86"/>
  <c r="F32" i="86"/>
  <c r="F40" i="86"/>
  <c r="F48" i="86"/>
  <c r="F15" i="86"/>
  <c r="F23" i="86"/>
  <c r="F31" i="86"/>
  <c r="F39" i="86"/>
  <c r="F47" i="86"/>
  <c r="F14" i="86"/>
  <c r="F22" i="86"/>
  <c r="F30" i="86"/>
  <c r="F38" i="86"/>
  <c r="F46" i="86"/>
  <c r="F13" i="86"/>
  <c r="F21" i="86"/>
  <c r="F29" i="86"/>
  <c r="F37" i="86"/>
  <c r="F45" i="86"/>
  <c r="F12" i="86"/>
  <c r="F20" i="86"/>
  <c r="F28" i="86"/>
  <c r="F36" i="86"/>
  <c r="F44" i="86"/>
  <c r="F51" i="86"/>
  <c r="F59" i="86"/>
  <c r="F67" i="86"/>
  <c r="F75" i="86"/>
  <c r="F83" i="86"/>
  <c r="F58" i="86"/>
  <c r="F66" i="86"/>
  <c r="F74" i="86"/>
  <c r="F82" i="86"/>
  <c r="F57" i="86"/>
  <c r="F65" i="86"/>
  <c r="F73" i="86"/>
  <c r="F81" i="86"/>
  <c r="F56" i="86"/>
  <c r="F64" i="86"/>
  <c r="F72" i="86"/>
  <c r="F80" i="86"/>
  <c r="F55" i="86"/>
  <c r="F63" i="86"/>
  <c r="F71" i="86"/>
  <c r="F79" i="86"/>
  <c r="F54" i="86"/>
  <c r="F62" i="86"/>
  <c r="F70" i="86"/>
  <c r="F78" i="86"/>
  <c r="F53" i="86"/>
  <c r="F61" i="86"/>
  <c r="F69" i="86"/>
  <c r="F77" i="86"/>
  <c r="F52" i="86"/>
  <c r="F60" i="86"/>
  <c r="F68" i="86"/>
  <c r="F76" i="86"/>
  <c r="F84" i="86"/>
  <c r="BB38" i="85"/>
  <c r="BB46" i="85"/>
  <c r="BB54" i="85"/>
  <c r="BB62" i="85"/>
  <c r="BB70" i="85"/>
  <c r="BB37" i="85"/>
  <c r="BB45" i="85"/>
  <c r="BB36" i="85"/>
  <c r="BB44" i="85"/>
  <c r="BB52" i="85"/>
  <c r="BB60" i="85"/>
  <c r="BB68" i="85"/>
  <c r="BB76" i="85"/>
  <c r="BB35" i="85"/>
  <c r="BB43" i="85"/>
  <c r="BB51" i="85"/>
  <c r="BB34" i="85"/>
  <c r="BB42" i="85"/>
  <c r="BB50" i="85"/>
  <c r="BB58" i="85"/>
  <c r="BB66" i="85"/>
  <c r="BB74" i="85"/>
  <c r="BB33" i="85"/>
  <c r="BB41" i="85"/>
  <c r="BB49" i="85"/>
  <c r="BB57" i="85"/>
  <c r="BB65" i="85"/>
  <c r="BB73" i="85"/>
  <c r="BB40" i="85"/>
  <c r="BB48" i="85"/>
  <c r="BB56" i="85"/>
  <c r="BB64" i="85"/>
  <c r="BB72" i="85"/>
  <c r="BB63" i="85"/>
  <c r="BB83" i="85"/>
  <c r="BB32" i="85"/>
  <c r="BB21" i="85"/>
  <c r="BB84" i="85"/>
  <c r="BB82" i="85"/>
  <c r="BB47" i="85"/>
  <c r="BB59" i="85"/>
  <c r="BB69" i="85"/>
  <c r="BB81" i="85"/>
  <c r="BB88" i="85"/>
  <c r="BB19" i="85"/>
  <c r="BB39" i="85"/>
  <c r="BB80" i="85"/>
  <c r="BB22" i="85"/>
  <c r="BB75" i="85"/>
  <c r="BB79" i="85"/>
  <c r="BB87" i="85"/>
  <c r="BB20" i="85"/>
  <c r="BB61" i="85"/>
  <c r="BB71" i="85"/>
  <c r="BB78" i="85"/>
  <c r="BB86" i="85"/>
  <c r="BB24" i="85"/>
  <c r="BB53" i="85"/>
  <c r="BB67" i="85"/>
  <c r="BB77" i="85"/>
  <c r="BB55" i="85"/>
  <c r="BB85" i="85"/>
  <c r="BB23" i="85"/>
  <c r="AK64" i="85"/>
  <c r="AJ24" i="85"/>
  <c r="AK15" i="85"/>
  <c r="AK33" i="85"/>
  <c r="AK59" i="85"/>
  <c r="AK70" i="85"/>
  <c r="AK36" i="85"/>
  <c r="AK46" i="85"/>
  <c r="AK75" i="85"/>
  <c r="AK77" i="85"/>
  <c r="AK25" i="85"/>
  <c r="AK51" i="85"/>
  <c r="AK28" i="85"/>
  <c r="AK38" i="85"/>
  <c r="AK48" i="85"/>
  <c r="AK76" i="85"/>
  <c r="AK79" i="85"/>
  <c r="AK58" i="85"/>
  <c r="AK43" i="85"/>
  <c r="AK61" i="85"/>
  <c r="AK63" i="85"/>
  <c r="AK40" i="85"/>
  <c r="AK80" i="85"/>
  <c r="AK68" i="85"/>
  <c r="AK71" i="85"/>
  <c r="AK50" i="85"/>
  <c r="AK35" i="85"/>
  <c r="AK53" i="85"/>
  <c r="AK55" i="85"/>
  <c r="AK32" i="85"/>
  <c r="AK72" i="85"/>
  <c r="AK62" i="85"/>
  <c r="AK65" i="85"/>
  <c r="AK42" i="85"/>
  <c r="AK27" i="85"/>
  <c r="AK45" i="85"/>
  <c r="AK47" i="85"/>
  <c r="AK17" i="85"/>
  <c r="AK81" i="85"/>
  <c r="AK69" i="85"/>
  <c r="AK57" i="85"/>
  <c r="AK34" i="85"/>
  <c r="AK60" i="85"/>
  <c r="AK37" i="85"/>
  <c r="AK39" i="85"/>
  <c r="AK12" i="85"/>
  <c r="AK73" i="85"/>
  <c r="AK66" i="85"/>
  <c r="AK49" i="85"/>
  <c r="AK26" i="85"/>
  <c r="AK52" i="85"/>
  <c r="AK29" i="85"/>
  <c r="AK31" i="85"/>
  <c r="AK13" i="85"/>
  <c r="AK74" i="85"/>
  <c r="AK78" i="85"/>
  <c r="AK41" i="85"/>
  <c r="AK67" i="85"/>
  <c r="AK44" i="85"/>
  <c r="AK54" i="85"/>
  <c r="AK16" i="85"/>
  <c r="AK14" i="85"/>
  <c r="AK30" i="85"/>
  <c r="AL1" i="85"/>
  <c r="AL49" i="85" s="1"/>
  <c r="BC1" i="85"/>
  <c r="G1" i="86" s="1"/>
  <c r="BA31" i="85"/>
  <c r="G77" i="85"/>
  <c r="G85" i="85"/>
  <c r="G93" i="85"/>
  <c r="G86" i="85"/>
  <c r="G76" i="85"/>
  <c r="G84" i="85"/>
  <c r="G92" i="85"/>
  <c r="G75" i="85"/>
  <c r="G83" i="85"/>
  <c r="G91" i="85"/>
  <c r="G74" i="85"/>
  <c r="G82" i="85"/>
  <c r="G90" i="85"/>
  <c r="G71" i="85"/>
  <c r="G73" i="85"/>
  <c r="G81" i="85"/>
  <c r="G89" i="85"/>
  <c r="G78" i="85"/>
  <c r="G72" i="85"/>
  <c r="G80" i="85"/>
  <c r="G88" i="85"/>
  <c r="G96" i="85"/>
  <c r="G79" i="85"/>
  <c r="G87" i="85"/>
  <c r="G95" i="85"/>
  <c r="G94" i="85"/>
  <c r="I58" i="85"/>
  <c r="H64" i="85"/>
  <c r="H68" i="85" s="1"/>
  <c r="BD13" i="85" s="1"/>
  <c r="X3" i="86" l="1"/>
  <c r="X2" i="86"/>
  <c r="G12" i="86"/>
  <c r="G20" i="86"/>
  <c r="G28" i="86"/>
  <c r="G36" i="86"/>
  <c r="G44" i="86"/>
  <c r="G11" i="86"/>
  <c r="G19" i="86"/>
  <c r="G27" i="86"/>
  <c r="G35" i="86"/>
  <c r="G43" i="86"/>
  <c r="G10" i="86"/>
  <c r="G18" i="86"/>
  <c r="G26" i="86"/>
  <c r="G34" i="86"/>
  <c r="G42" i="86"/>
  <c r="G50" i="86"/>
  <c r="G9" i="86"/>
  <c r="G17" i="86"/>
  <c r="G25" i="86"/>
  <c r="G33" i="86"/>
  <c r="G41" i="86"/>
  <c r="G49" i="86"/>
  <c r="G8" i="86"/>
  <c r="G16" i="86"/>
  <c r="G24" i="86"/>
  <c r="G32" i="86"/>
  <c r="G40" i="86"/>
  <c r="G48" i="86"/>
  <c r="G15" i="86"/>
  <c r="G23" i="86"/>
  <c r="G31" i="86"/>
  <c r="G39" i="86"/>
  <c r="G47" i="86"/>
  <c r="G14" i="86"/>
  <c r="G22" i="86"/>
  <c r="G30" i="86"/>
  <c r="G38" i="86"/>
  <c r="G46" i="86"/>
  <c r="G13" i="86"/>
  <c r="G21" i="86"/>
  <c r="G29" i="86"/>
  <c r="G37" i="86"/>
  <c r="G45" i="86"/>
  <c r="G52" i="86"/>
  <c r="G60" i="86"/>
  <c r="G68" i="86"/>
  <c r="G76" i="86"/>
  <c r="G84" i="86"/>
  <c r="G51" i="86"/>
  <c r="G59" i="86"/>
  <c r="G67" i="86"/>
  <c r="G75" i="86"/>
  <c r="G83" i="86"/>
  <c r="G58" i="86"/>
  <c r="G66" i="86"/>
  <c r="G74" i="86"/>
  <c r="G82" i="86"/>
  <c r="G57" i="86"/>
  <c r="G65" i="86"/>
  <c r="G73" i="86"/>
  <c r="G81" i="86"/>
  <c r="G56" i="86"/>
  <c r="G64" i="86"/>
  <c r="G72" i="86"/>
  <c r="G80" i="86"/>
  <c r="G55" i="86"/>
  <c r="G63" i="86"/>
  <c r="G71" i="86"/>
  <c r="G79" i="86"/>
  <c r="G54" i="86"/>
  <c r="G62" i="86"/>
  <c r="G70" i="86"/>
  <c r="G78" i="86"/>
  <c r="G53" i="86"/>
  <c r="G61" i="86"/>
  <c r="G69" i="86"/>
  <c r="G77" i="86"/>
  <c r="BC39" i="85"/>
  <c r="BC47" i="85"/>
  <c r="BC55" i="85"/>
  <c r="BC63" i="85"/>
  <c r="BC71" i="85"/>
  <c r="BC38" i="85"/>
  <c r="BC46" i="85"/>
  <c r="BC37" i="85"/>
  <c r="BC45" i="85"/>
  <c r="BC53" i="85"/>
  <c r="BC61" i="85"/>
  <c r="BC69" i="85"/>
  <c r="BC77" i="85"/>
  <c r="BC36" i="85"/>
  <c r="BC44" i="85"/>
  <c r="BC52" i="85"/>
  <c r="BC35" i="85"/>
  <c r="BC43" i="85"/>
  <c r="BC51" i="85"/>
  <c r="BC59" i="85"/>
  <c r="BC67" i="85"/>
  <c r="BC75" i="85"/>
  <c r="BC34" i="85"/>
  <c r="BC42" i="85"/>
  <c r="BC50" i="85"/>
  <c r="BC58" i="85"/>
  <c r="BC66" i="85"/>
  <c r="BC74" i="85"/>
  <c r="BC33" i="85"/>
  <c r="BC41" i="85"/>
  <c r="BC49" i="85"/>
  <c r="BC57" i="85"/>
  <c r="BC65" i="85"/>
  <c r="BC73" i="85"/>
  <c r="BC60" i="85"/>
  <c r="BC70" i="85"/>
  <c r="BC84" i="85"/>
  <c r="BC22" i="85"/>
  <c r="BC83" i="85"/>
  <c r="BC21" i="85"/>
  <c r="BC32" i="85"/>
  <c r="BC56" i="85"/>
  <c r="BC76" i="85"/>
  <c r="BC82" i="85"/>
  <c r="BC23" i="85"/>
  <c r="BC54" i="85"/>
  <c r="BC62" i="85"/>
  <c r="BC72" i="85"/>
  <c r="BC81" i="85"/>
  <c r="BC88" i="85"/>
  <c r="BC19" i="85"/>
  <c r="BC48" i="85"/>
  <c r="BC80" i="85"/>
  <c r="BC85" i="85"/>
  <c r="BC40" i="85"/>
  <c r="BC68" i="85"/>
  <c r="BC79" i="85"/>
  <c r="BC87" i="85"/>
  <c r="BC20" i="85"/>
  <c r="BC64" i="85"/>
  <c r="BC78" i="85"/>
  <c r="BC86" i="85"/>
  <c r="BC24" i="85"/>
  <c r="AK24" i="85"/>
  <c r="AL81" i="85"/>
  <c r="AL66" i="85"/>
  <c r="AL56" i="85"/>
  <c r="AL43" i="85"/>
  <c r="AL61" i="85"/>
  <c r="AL38" i="85"/>
  <c r="AL41" i="85"/>
  <c r="AL68" i="85"/>
  <c r="AL73" i="85"/>
  <c r="AL77" i="85"/>
  <c r="AL58" i="85"/>
  <c r="AL35" i="85"/>
  <c r="AL53" i="85"/>
  <c r="AL30" i="85"/>
  <c r="AL48" i="85"/>
  <c r="AL33" i="85"/>
  <c r="AL69" i="85"/>
  <c r="AL50" i="85"/>
  <c r="AL27" i="85"/>
  <c r="AL45" i="85"/>
  <c r="AL55" i="85"/>
  <c r="AL40" i="85"/>
  <c r="AL25" i="85"/>
  <c r="AL74" i="85"/>
  <c r="AL37" i="85"/>
  <c r="AL32" i="85"/>
  <c r="AL12" i="85"/>
  <c r="AL70" i="85"/>
  <c r="AL47" i="85"/>
  <c r="AL67" i="85"/>
  <c r="AL79" i="85"/>
  <c r="AL34" i="85"/>
  <c r="AL52" i="85"/>
  <c r="AL29" i="85"/>
  <c r="AL39" i="85"/>
  <c r="AL17" i="85"/>
  <c r="AL13" i="85"/>
  <c r="AL63" i="85"/>
  <c r="AL42" i="85"/>
  <c r="AL15" i="85"/>
  <c r="AL71" i="85"/>
  <c r="AL26" i="85"/>
  <c r="AL44" i="85"/>
  <c r="AL62" i="85"/>
  <c r="AL31" i="85"/>
  <c r="AL65" i="85"/>
  <c r="AL14" i="85"/>
  <c r="AL60" i="85"/>
  <c r="AL75" i="85"/>
  <c r="AL80" i="85"/>
  <c r="AL59" i="85"/>
  <c r="AL36" i="85"/>
  <c r="AL54" i="85"/>
  <c r="AL16" i="85"/>
  <c r="AL57" i="85"/>
  <c r="AL78" i="85"/>
  <c r="AL76" i="85"/>
  <c r="AL72" i="85"/>
  <c r="AL51" i="85"/>
  <c r="AL28" i="85"/>
  <c r="AL46" i="85"/>
  <c r="AL64" i="85"/>
  <c r="BB31" i="85"/>
  <c r="AM1" i="85"/>
  <c r="AM50" i="85" s="1"/>
  <c r="BD1" i="85"/>
  <c r="H1" i="86" s="1"/>
  <c r="H78" i="85"/>
  <c r="H86" i="85"/>
  <c r="H94" i="85"/>
  <c r="H95" i="85"/>
  <c r="H77" i="85"/>
  <c r="H85" i="85"/>
  <c r="H93" i="85"/>
  <c r="H76" i="85"/>
  <c r="H84" i="85"/>
  <c r="H92" i="85"/>
  <c r="H75" i="85"/>
  <c r="H83" i="85"/>
  <c r="H91" i="85"/>
  <c r="H74" i="85"/>
  <c r="H82" i="85"/>
  <c r="H90" i="85"/>
  <c r="H71" i="85"/>
  <c r="H79" i="85"/>
  <c r="H73" i="85"/>
  <c r="H81" i="85"/>
  <c r="H89" i="85"/>
  <c r="H87" i="85"/>
  <c r="H72" i="85"/>
  <c r="H80" i="85"/>
  <c r="H88" i="85"/>
  <c r="H96" i="85"/>
  <c r="J58" i="85"/>
  <c r="I64" i="85"/>
  <c r="I68" i="85" s="1"/>
  <c r="BE13" i="85" s="1"/>
  <c r="Q4" i="17"/>
  <c r="Y3" i="86" l="1"/>
  <c r="Y2" i="86"/>
  <c r="H13" i="86"/>
  <c r="H21" i="86"/>
  <c r="H29" i="86"/>
  <c r="H37" i="86"/>
  <c r="H45" i="86"/>
  <c r="H12" i="86"/>
  <c r="H20" i="86"/>
  <c r="H28" i="86"/>
  <c r="H36" i="86"/>
  <c r="H44" i="86"/>
  <c r="H11" i="86"/>
  <c r="H19" i="86"/>
  <c r="H27" i="86"/>
  <c r="H35" i="86"/>
  <c r="H43" i="86"/>
  <c r="H10" i="86"/>
  <c r="H18" i="86"/>
  <c r="H26" i="86"/>
  <c r="H34" i="86"/>
  <c r="H42" i="86"/>
  <c r="H50" i="86"/>
  <c r="H9" i="86"/>
  <c r="H17" i="86"/>
  <c r="H25" i="86"/>
  <c r="H33" i="86"/>
  <c r="H41" i="86"/>
  <c r="H49" i="86"/>
  <c r="H8" i="86"/>
  <c r="H16" i="86"/>
  <c r="H24" i="86"/>
  <c r="H32" i="86"/>
  <c r="H40" i="86"/>
  <c r="H48" i="86"/>
  <c r="H15" i="86"/>
  <c r="H23" i="86"/>
  <c r="H31" i="86"/>
  <c r="H39" i="86"/>
  <c r="H47" i="86"/>
  <c r="H14" i="86"/>
  <c r="H22" i="86"/>
  <c r="H30" i="86"/>
  <c r="H38" i="86"/>
  <c r="H46" i="86"/>
  <c r="H53" i="86"/>
  <c r="H61" i="86"/>
  <c r="H69" i="86"/>
  <c r="H77" i="86"/>
  <c r="H52" i="86"/>
  <c r="H60" i="86"/>
  <c r="H68" i="86"/>
  <c r="H76" i="86"/>
  <c r="H84" i="86"/>
  <c r="H51" i="86"/>
  <c r="H59" i="86"/>
  <c r="H67" i="86"/>
  <c r="H75" i="86"/>
  <c r="H83" i="86"/>
  <c r="H58" i="86"/>
  <c r="H66" i="86"/>
  <c r="H74" i="86"/>
  <c r="H82" i="86"/>
  <c r="H57" i="86"/>
  <c r="H65" i="86"/>
  <c r="H73" i="86"/>
  <c r="H81" i="86"/>
  <c r="H56" i="86"/>
  <c r="H64" i="86"/>
  <c r="H72" i="86"/>
  <c r="H80" i="86"/>
  <c r="H55" i="86"/>
  <c r="H63" i="86"/>
  <c r="H71" i="86"/>
  <c r="H79" i="86"/>
  <c r="H54" i="86"/>
  <c r="H62" i="86"/>
  <c r="H70" i="86"/>
  <c r="H78" i="86"/>
  <c r="BD40" i="85"/>
  <c r="BD48" i="85"/>
  <c r="BD56" i="85"/>
  <c r="BD64" i="85"/>
  <c r="BD72" i="85"/>
  <c r="BD39" i="85"/>
  <c r="BD47" i="85"/>
  <c r="BD38" i="85"/>
  <c r="BD46" i="85"/>
  <c r="BD54" i="85"/>
  <c r="BD62" i="85"/>
  <c r="BD70" i="85"/>
  <c r="BD37" i="85"/>
  <c r="BD45" i="85"/>
  <c r="BD53" i="85"/>
  <c r="BD36" i="85"/>
  <c r="BD44" i="85"/>
  <c r="BD52" i="85"/>
  <c r="BD60" i="85"/>
  <c r="BD68" i="85"/>
  <c r="BD76" i="85"/>
  <c r="BD35" i="85"/>
  <c r="BD43" i="85"/>
  <c r="BD51" i="85"/>
  <c r="BD59" i="85"/>
  <c r="BD67" i="85"/>
  <c r="BD75" i="85"/>
  <c r="BD34" i="85"/>
  <c r="BD42" i="85"/>
  <c r="BD50" i="85"/>
  <c r="BD58" i="85"/>
  <c r="BD66" i="85"/>
  <c r="BD74" i="85"/>
  <c r="BD33" i="85"/>
  <c r="BD77" i="85"/>
  <c r="BD85" i="85"/>
  <c r="BD23" i="85"/>
  <c r="BD63" i="85"/>
  <c r="BD73" i="85"/>
  <c r="BD84" i="85"/>
  <c r="BD22" i="85"/>
  <c r="BD86" i="85"/>
  <c r="BD24" i="85"/>
  <c r="BD83" i="85"/>
  <c r="BD21" i="85"/>
  <c r="BD57" i="85"/>
  <c r="BD69" i="85"/>
  <c r="BD82" i="85"/>
  <c r="BD41" i="85"/>
  <c r="BD78" i="85"/>
  <c r="BD65" i="85"/>
  <c r="BD81" i="85"/>
  <c r="BD88" i="85"/>
  <c r="BD19" i="85"/>
  <c r="BD55" i="85"/>
  <c r="BD80" i="85"/>
  <c r="BD49" i="85"/>
  <c r="BD61" i="85"/>
  <c r="BD71" i="85"/>
  <c r="BD79" i="85"/>
  <c r="BD87" i="85"/>
  <c r="BD32" i="85"/>
  <c r="AM15" i="85"/>
  <c r="AM67" i="85"/>
  <c r="AM31" i="85"/>
  <c r="AM57" i="85"/>
  <c r="AL24" i="85"/>
  <c r="AM70" i="85"/>
  <c r="AM80" i="85"/>
  <c r="AM79" i="85"/>
  <c r="AM63" i="85"/>
  <c r="AM40" i="85"/>
  <c r="AM75" i="85"/>
  <c r="AM35" i="85"/>
  <c r="AM25" i="85"/>
  <c r="AM76" i="85"/>
  <c r="AM36" i="85"/>
  <c r="AM42" i="85"/>
  <c r="AM68" i="85"/>
  <c r="AM45" i="85"/>
  <c r="AM13" i="85"/>
  <c r="AM77" i="85"/>
  <c r="AM54" i="85"/>
  <c r="AM64" i="85"/>
  <c r="AM59" i="85"/>
  <c r="AM28" i="85"/>
  <c r="AM46" i="85"/>
  <c r="AM16" i="85"/>
  <c r="AM49" i="85"/>
  <c r="AM34" i="85"/>
  <c r="BC31" i="85"/>
  <c r="AM51" i="85"/>
  <c r="AM61" i="85"/>
  <c r="AM38" i="85"/>
  <c r="AM56" i="85"/>
  <c r="AM41" i="85"/>
  <c r="AM26" i="85"/>
  <c r="AM72" i="85"/>
  <c r="AM43" i="85"/>
  <c r="AM53" i="85"/>
  <c r="AM30" i="85"/>
  <c r="AM48" i="85"/>
  <c r="AM33" i="85"/>
  <c r="AM12" i="85"/>
  <c r="AM69" i="85"/>
  <c r="AM71" i="85"/>
  <c r="AM27" i="85"/>
  <c r="AM37" i="85"/>
  <c r="AM55" i="85"/>
  <c r="AM32" i="85"/>
  <c r="AM66" i="85"/>
  <c r="AM14" i="85"/>
  <c r="AM60" i="85"/>
  <c r="AM81" i="85"/>
  <c r="AM52" i="85"/>
  <c r="AM29" i="85"/>
  <c r="AM47" i="85"/>
  <c r="AM17" i="85"/>
  <c r="AM58" i="85"/>
  <c r="AM74" i="85"/>
  <c r="AM78" i="85"/>
  <c r="AM73" i="85"/>
  <c r="AM44" i="85"/>
  <c r="AM62" i="85"/>
  <c r="AM39" i="85"/>
  <c r="AM65" i="85"/>
  <c r="AN1" i="85"/>
  <c r="AN51" i="85" s="1"/>
  <c r="BE1" i="85"/>
  <c r="I1" i="86" s="1"/>
  <c r="I79" i="85"/>
  <c r="I87" i="85"/>
  <c r="I95" i="85"/>
  <c r="I80" i="85"/>
  <c r="I88" i="85"/>
  <c r="I78" i="85"/>
  <c r="I86" i="85"/>
  <c r="I94" i="85"/>
  <c r="I77" i="85"/>
  <c r="I85" i="85"/>
  <c r="I93" i="85"/>
  <c r="I76" i="85"/>
  <c r="I84" i="85"/>
  <c r="I92" i="85"/>
  <c r="I75" i="85"/>
  <c r="I83" i="85"/>
  <c r="I91" i="85"/>
  <c r="I74" i="85"/>
  <c r="I82" i="85"/>
  <c r="I90" i="85"/>
  <c r="I71" i="85"/>
  <c r="I72" i="85"/>
  <c r="I96" i="85"/>
  <c r="I73" i="85"/>
  <c r="I81" i="85"/>
  <c r="I89" i="85"/>
  <c r="K58" i="85"/>
  <c r="J64" i="85"/>
  <c r="J68" i="85" s="1"/>
  <c r="BF13" i="85" s="1"/>
  <c r="Z3" i="86" l="1"/>
  <c r="Z2" i="86"/>
  <c r="I14" i="86"/>
  <c r="I22" i="86"/>
  <c r="I30" i="86"/>
  <c r="I38" i="86"/>
  <c r="I46" i="86"/>
  <c r="I13" i="86"/>
  <c r="I21" i="86"/>
  <c r="I29" i="86"/>
  <c r="I37" i="86"/>
  <c r="I45" i="86"/>
  <c r="I12" i="86"/>
  <c r="I20" i="86"/>
  <c r="I28" i="86"/>
  <c r="I36" i="86"/>
  <c r="I44" i="86"/>
  <c r="I11" i="86"/>
  <c r="I19" i="86"/>
  <c r="I27" i="86"/>
  <c r="I35" i="86"/>
  <c r="I43" i="86"/>
  <c r="I10" i="86"/>
  <c r="I18" i="86"/>
  <c r="I26" i="86"/>
  <c r="I34" i="86"/>
  <c r="I42" i="86"/>
  <c r="I50" i="86"/>
  <c r="I9" i="86"/>
  <c r="I17" i="86"/>
  <c r="I25" i="86"/>
  <c r="I33" i="86"/>
  <c r="I41" i="86"/>
  <c r="I49" i="86"/>
  <c r="I8" i="86"/>
  <c r="I16" i="86"/>
  <c r="I24" i="86"/>
  <c r="I32" i="86"/>
  <c r="I40" i="86"/>
  <c r="I48" i="86"/>
  <c r="I15" i="86"/>
  <c r="I23" i="86"/>
  <c r="I31" i="86"/>
  <c r="I39" i="86"/>
  <c r="I47" i="86"/>
  <c r="I54" i="86"/>
  <c r="I62" i="86"/>
  <c r="I70" i="86"/>
  <c r="I78" i="86"/>
  <c r="I53" i="86"/>
  <c r="I61" i="86"/>
  <c r="I69" i="86"/>
  <c r="I77" i="86"/>
  <c r="I52" i="86"/>
  <c r="I60" i="86"/>
  <c r="I68" i="86"/>
  <c r="I76" i="86"/>
  <c r="I84" i="86"/>
  <c r="I51" i="86"/>
  <c r="I59" i="86"/>
  <c r="I67" i="86"/>
  <c r="I75" i="86"/>
  <c r="I83" i="86"/>
  <c r="I58" i="86"/>
  <c r="I66" i="86"/>
  <c r="I74" i="86"/>
  <c r="I82" i="86"/>
  <c r="I57" i="86"/>
  <c r="I65" i="86"/>
  <c r="I73" i="86"/>
  <c r="I81" i="86"/>
  <c r="I56" i="86"/>
  <c r="I64" i="86"/>
  <c r="I72" i="86"/>
  <c r="I80" i="86"/>
  <c r="I55" i="86"/>
  <c r="I63" i="86"/>
  <c r="I71" i="86"/>
  <c r="I79" i="86"/>
  <c r="BE33" i="85"/>
  <c r="BE41" i="85"/>
  <c r="BE49" i="85"/>
  <c r="BE57" i="85"/>
  <c r="BE65" i="85"/>
  <c r="BE73" i="85"/>
  <c r="BE40" i="85"/>
  <c r="BE48" i="85"/>
  <c r="BE39" i="85"/>
  <c r="BE47" i="85"/>
  <c r="BE55" i="85"/>
  <c r="BE63" i="85"/>
  <c r="BE71" i="85"/>
  <c r="BE38" i="85"/>
  <c r="BE46" i="85"/>
  <c r="BE54" i="85"/>
  <c r="BE37" i="85"/>
  <c r="BE45" i="85"/>
  <c r="BE53" i="85"/>
  <c r="BE61" i="85"/>
  <c r="BE69" i="85"/>
  <c r="BE77" i="85"/>
  <c r="BE36" i="85"/>
  <c r="BE44" i="85"/>
  <c r="BE52" i="85"/>
  <c r="BE60" i="85"/>
  <c r="BE68" i="85"/>
  <c r="BE76" i="85"/>
  <c r="BE35" i="85"/>
  <c r="BE43" i="85"/>
  <c r="BE51" i="85"/>
  <c r="BE59" i="85"/>
  <c r="BE67" i="85"/>
  <c r="BE75" i="85"/>
  <c r="BE50" i="85"/>
  <c r="BE78" i="85"/>
  <c r="BE86" i="85"/>
  <c r="BE24" i="85"/>
  <c r="BE20" i="85"/>
  <c r="BE42" i="85"/>
  <c r="BE70" i="85"/>
  <c r="BE85" i="85"/>
  <c r="BE23" i="85"/>
  <c r="BE64" i="85"/>
  <c r="BE79" i="85"/>
  <c r="BE34" i="85"/>
  <c r="BE66" i="85"/>
  <c r="BE84" i="85"/>
  <c r="BE22" i="85"/>
  <c r="BE56" i="85"/>
  <c r="BE83" i="85"/>
  <c r="BE21" i="85"/>
  <c r="BE87" i="85"/>
  <c r="BE62" i="85"/>
  <c r="BE72" i="85"/>
  <c r="BE82" i="85"/>
  <c r="BE74" i="85"/>
  <c r="BE58" i="85"/>
  <c r="BE81" i="85"/>
  <c r="BE88" i="85"/>
  <c r="BE32" i="85"/>
  <c r="BE19" i="85"/>
  <c r="BE80" i="85"/>
  <c r="AM24" i="85"/>
  <c r="AN60" i="85"/>
  <c r="AN58" i="85"/>
  <c r="AN43" i="85"/>
  <c r="AN72" i="85"/>
  <c r="AN32" i="85"/>
  <c r="AN80" i="85"/>
  <c r="AN29" i="85"/>
  <c r="AN47" i="85"/>
  <c r="AN15" i="85"/>
  <c r="AN78" i="85"/>
  <c r="AN52" i="85"/>
  <c r="AN62" i="85"/>
  <c r="AN39" i="85"/>
  <c r="AN17" i="85"/>
  <c r="AN50" i="85"/>
  <c r="AN35" i="85"/>
  <c r="AN54" i="85"/>
  <c r="AN31" i="85"/>
  <c r="AN57" i="85"/>
  <c r="AN42" i="85"/>
  <c r="AN27" i="85"/>
  <c r="AN75" i="85"/>
  <c r="AN71" i="85"/>
  <c r="AN36" i="85"/>
  <c r="AN46" i="85"/>
  <c r="AN16" i="85"/>
  <c r="AN49" i="85"/>
  <c r="AN34" i="85"/>
  <c r="AN12" i="85"/>
  <c r="BD31" i="85"/>
  <c r="AN70" i="85"/>
  <c r="AN76" i="85"/>
  <c r="AN81" i="85"/>
  <c r="AN28" i="85"/>
  <c r="AN38" i="85"/>
  <c r="AN64" i="85"/>
  <c r="AN41" i="85"/>
  <c r="AN26" i="85"/>
  <c r="AN13" i="85"/>
  <c r="AO1" i="85"/>
  <c r="AO60" i="85" s="1"/>
  <c r="BF1" i="85"/>
  <c r="J1" i="86" s="1"/>
  <c r="AN68" i="85"/>
  <c r="AN73" i="85"/>
  <c r="AN53" i="85"/>
  <c r="AN30" i="85"/>
  <c r="AN56" i="85"/>
  <c r="AN33" i="85"/>
  <c r="AN67" i="85"/>
  <c r="AN14" i="85"/>
  <c r="AN65" i="85"/>
  <c r="AN77" i="85"/>
  <c r="AN74" i="85"/>
  <c r="AN45" i="85"/>
  <c r="AN63" i="85"/>
  <c r="AN48" i="85"/>
  <c r="AN25" i="85"/>
  <c r="AN59" i="85"/>
  <c r="AN44" i="85"/>
  <c r="AN79" i="85"/>
  <c r="AN69" i="85"/>
  <c r="AN61" i="85"/>
  <c r="AN37" i="85"/>
  <c r="AN55" i="85"/>
  <c r="AN40" i="85"/>
  <c r="AN66" i="85"/>
  <c r="J72" i="85"/>
  <c r="J80" i="85"/>
  <c r="J88" i="85"/>
  <c r="J96" i="85"/>
  <c r="J73" i="85"/>
  <c r="J79" i="85"/>
  <c r="J87" i="85"/>
  <c r="J95" i="85"/>
  <c r="J78" i="85"/>
  <c r="J86" i="85"/>
  <c r="J94" i="85"/>
  <c r="J77" i="85"/>
  <c r="J85" i="85"/>
  <c r="J93" i="85"/>
  <c r="J76" i="85"/>
  <c r="J84" i="85"/>
  <c r="J92" i="85"/>
  <c r="J89" i="85"/>
  <c r="J75" i="85"/>
  <c r="J83" i="85"/>
  <c r="J91" i="85"/>
  <c r="J81" i="85"/>
  <c r="J74" i="85"/>
  <c r="J82" i="85"/>
  <c r="J90" i="85"/>
  <c r="J71" i="85"/>
  <c r="L58" i="85"/>
  <c r="K64" i="85"/>
  <c r="K68" i="85" s="1"/>
  <c r="BG13" i="85" s="1"/>
  <c r="AA3" i="86" l="1"/>
  <c r="AA2" i="86"/>
  <c r="J15" i="86"/>
  <c r="J23" i="86"/>
  <c r="J31" i="86"/>
  <c r="J39" i="86"/>
  <c r="J47" i="86"/>
  <c r="J14" i="86"/>
  <c r="J22" i="86"/>
  <c r="J30" i="86"/>
  <c r="J38" i="86"/>
  <c r="J46" i="86"/>
  <c r="J13" i="86"/>
  <c r="J21" i="86"/>
  <c r="J29" i="86"/>
  <c r="J37" i="86"/>
  <c r="J45" i="86"/>
  <c r="J12" i="86"/>
  <c r="J20" i="86"/>
  <c r="J28" i="86"/>
  <c r="J36" i="86"/>
  <c r="J44" i="86"/>
  <c r="J11" i="86"/>
  <c r="J19" i="86"/>
  <c r="J27" i="86"/>
  <c r="J35" i="86"/>
  <c r="J43" i="86"/>
  <c r="J10" i="86"/>
  <c r="J18" i="86"/>
  <c r="J26" i="86"/>
  <c r="J34" i="86"/>
  <c r="J42" i="86"/>
  <c r="J50" i="86"/>
  <c r="J9" i="86"/>
  <c r="J17" i="86"/>
  <c r="J25" i="86"/>
  <c r="J33" i="86"/>
  <c r="J41" i="86"/>
  <c r="J49" i="86"/>
  <c r="J8" i="86"/>
  <c r="J16" i="86"/>
  <c r="J24" i="86"/>
  <c r="J32" i="86"/>
  <c r="J40" i="86"/>
  <c r="J48" i="86"/>
  <c r="J55" i="86"/>
  <c r="J63" i="86"/>
  <c r="J71" i="86"/>
  <c r="J79" i="86"/>
  <c r="J54" i="86"/>
  <c r="J62" i="86"/>
  <c r="J70" i="86"/>
  <c r="J78" i="86"/>
  <c r="J53" i="86"/>
  <c r="J61" i="86"/>
  <c r="J69" i="86"/>
  <c r="J77" i="86"/>
  <c r="J52" i="86"/>
  <c r="J60" i="86"/>
  <c r="J68" i="86"/>
  <c r="J76" i="86"/>
  <c r="J84" i="86"/>
  <c r="J51" i="86"/>
  <c r="J59" i="86"/>
  <c r="J67" i="86"/>
  <c r="J75" i="86"/>
  <c r="J83" i="86"/>
  <c r="J58" i="86"/>
  <c r="J66" i="86"/>
  <c r="J74" i="86"/>
  <c r="J82" i="86"/>
  <c r="J57" i="86"/>
  <c r="J65" i="86"/>
  <c r="J73" i="86"/>
  <c r="J81" i="86"/>
  <c r="J56" i="86"/>
  <c r="J64" i="86"/>
  <c r="J72" i="86"/>
  <c r="J80" i="86"/>
  <c r="BF34" i="85"/>
  <c r="BF42" i="85"/>
  <c r="BF50" i="85"/>
  <c r="BF58" i="85"/>
  <c r="BF66" i="85"/>
  <c r="BF74" i="85"/>
  <c r="BF33" i="85"/>
  <c r="BF41" i="85"/>
  <c r="BF49" i="85"/>
  <c r="BF40" i="85"/>
  <c r="BF48" i="85"/>
  <c r="BF56" i="85"/>
  <c r="BF64" i="85"/>
  <c r="BF72" i="85"/>
  <c r="BF39" i="85"/>
  <c r="BF47" i="85"/>
  <c r="BF55" i="85"/>
  <c r="BF38" i="85"/>
  <c r="BF46" i="85"/>
  <c r="BF54" i="85"/>
  <c r="BF62" i="85"/>
  <c r="BF70" i="85"/>
  <c r="BF37" i="85"/>
  <c r="BF45" i="85"/>
  <c r="BF53" i="85"/>
  <c r="BF61" i="85"/>
  <c r="BF69" i="85"/>
  <c r="BF77" i="85"/>
  <c r="BF36" i="85"/>
  <c r="BF44" i="85"/>
  <c r="BF52" i="85"/>
  <c r="BF60" i="85"/>
  <c r="BF68" i="85"/>
  <c r="BF76" i="85"/>
  <c r="BF57" i="85"/>
  <c r="BF67" i="85"/>
  <c r="BF79" i="85"/>
  <c r="BF87" i="85"/>
  <c r="BF20" i="85"/>
  <c r="BF78" i="85"/>
  <c r="BF86" i="85"/>
  <c r="BF24" i="85"/>
  <c r="BF71" i="85"/>
  <c r="BF51" i="85"/>
  <c r="BF63" i="85"/>
  <c r="BF73" i="85"/>
  <c r="BF85" i="85"/>
  <c r="BF23" i="85"/>
  <c r="BF43" i="85"/>
  <c r="BF59" i="85"/>
  <c r="BF84" i="85"/>
  <c r="BF22" i="85"/>
  <c r="BF35" i="85"/>
  <c r="BF83" i="85"/>
  <c r="BF32" i="85"/>
  <c r="BF21" i="85"/>
  <c r="BF65" i="85"/>
  <c r="BF75" i="85"/>
  <c r="BF82" i="85"/>
  <c r="BF80" i="85"/>
  <c r="BF81" i="85"/>
  <c r="BF88" i="85"/>
  <c r="BF19" i="85"/>
  <c r="AO76" i="85"/>
  <c r="AO71" i="85"/>
  <c r="AO75" i="85"/>
  <c r="AO64" i="85"/>
  <c r="AO38" i="85"/>
  <c r="AO49" i="85"/>
  <c r="AO26" i="85"/>
  <c r="AO52" i="85"/>
  <c r="AN24" i="85"/>
  <c r="AO68" i="85"/>
  <c r="AO62" i="85"/>
  <c r="AO61" i="85"/>
  <c r="AO30" i="85"/>
  <c r="AO56" i="85"/>
  <c r="AO41" i="85"/>
  <c r="AO67" i="85"/>
  <c r="AO44" i="85"/>
  <c r="AO63" i="85"/>
  <c r="AO59" i="85"/>
  <c r="AO36" i="85"/>
  <c r="AO53" i="85"/>
  <c r="AO69" i="85"/>
  <c r="AO45" i="85"/>
  <c r="AO40" i="85"/>
  <c r="AO25" i="85"/>
  <c r="AO51" i="85"/>
  <c r="AO28" i="85"/>
  <c r="AO80" i="85"/>
  <c r="AO33" i="85"/>
  <c r="AP1" i="85"/>
  <c r="AP61" i="85" s="1"/>
  <c r="BG1" i="85"/>
  <c r="K1" i="86" s="1"/>
  <c r="AO73" i="85"/>
  <c r="AO66" i="85"/>
  <c r="AO37" i="85"/>
  <c r="AO47" i="85"/>
  <c r="AO32" i="85"/>
  <c r="AO58" i="85"/>
  <c r="AO43" i="85"/>
  <c r="AO13" i="85"/>
  <c r="BE31" i="85"/>
  <c r="AO77" i="85"/>
  <c r="AO48" i="85"/>
  <c r="AO72" i="85"/>
  <c r="AO55" i="85"/>
  <c r="AO78" i="85"/>
  <c r="AO74" i="85"/>
  <c r="AO29" i="85"/>
  <c r="AO39" i="85"/>
  <c r="AO17" i="85"/>
  <c r="AO50" i="85"/>
  <c r="AO35" i="85"/>
  <c r="AO14" i="85"/>
  <c r="AO81" i="85"/>
  <c r="AO31" i="85"/>
  <c r="AO12" i="85"/>
  <c r="AO70" i="85"/>
  <c r="AO54" i="85"/>
  <c r="AO65" i="85"/>
  <c r="AO42" i="85"/>
  <c r="AO27" i="85"/>
  <c r="AO79" i="85"/>
  <c r="AO15" i="85"/>
  <c r="AO46" i="85"/>
  <c r="AO16" i="85"/>
  <c r="AO57" i="85"/>
  <c r="AO34" i="85"/>
  <c r="K73" i="85"/>
  <c r="K81" i="85"/>
  <c r="K89" i="85"/>
  <c r="K82" i="85"/>
  <c r="K72" i="85"/>
  <c r="K80" i="85"/>
  <c r="K88" i="85"/>
  <c r="K96" i="85"/>
  <c r="K74" i="85"/>
  <c r="K79" i="85"/>
  <c r="K87" i="85"/>
  <c r="K95" i="85"/>
  <c r="K78" i="85"/>
  <c r="K86" i="85"/>
  <c r="K94" i="85"/>
  <c r="K77" i="85"/>
  <c r="K85" i="85"/>
  <c r="K93" i="85"/>
  <c r="K76" i="85"/>
  <c r="K84" i="85"/>
  <c r="K92" i="85"/>
  <c r="K90" i="85"/>
  <c r="K75" i="85"/>
  <c r="K83" i="85"/>
  <c r="K91" i="85"/>
  <c r="K71" i="85"/>
  <c r="M58" i="85"/>
  <c r="L64" i="85"/>
  <c r="L68" i="85" s="1"/>
  <c r="BH13" i="85" s="1"/>
  <c r="AB3" i="86" l="1"/>
  <c r="AB2" i="86"/>
  <c r="K8" i="86"/>
  <c r="K16" i="86"/>
  <c r="K24" i="86"/>
  <c r="K32" i="86"/>
  <c r="K40" i="86"/>
  <c r="K48" i="86"/>
  <c r="K15" i="86"/>
  <c r="K23" i="86"/>
  <c r="K31" i="86"/>
  <c r="K39" i="86"/>
  <c r="K47" i="86"/>
  <c r="K14" i="86"/>
  <c r="K22" i="86"/>
  <c r="K30" i="86"/>
  <c r="K38" i="86"/>
  <c r="K46" i="86"/>
  <c r="K13" i="86"/>
  <c r="K21" i="86"/>
  <c r="K29" i="86"/>
  <c r="K37" i="86"/>
  <c r="K45" i="86"/>
  <c r="K12" i="86"/>
  <c r="K20" i="86"/>
  <c r="K28" i="86"/>
  <c r="K36" i="86"/>
  <c r="K44" i="86"/>
  <c r="K11" i="86"/>
  <c r="K19" i="86"/>
  <c r="K27" i="86"/>
  <c r="K35" i="86"/>
  <c r="K43" i="86"/>
  <c r="K10" i="86"/>
  <c r="K18" i="86"/>
  <c r="K26" i="86"/>
  <c r="K34" i="86"/>
  <c r="K42" i="86"/>
  <c r="K50" i="86"/>
  <c r="K9" i="86"/>
  <c r="K17" i="86"/>
  <c r="K25" i="86"/>
  <c r="K33" i="86"/>
  <c r="K41" i="86"/>
  <c r="K49" i="86"/>
  <c r="K56" i="86"/>
  <c r="K64" i="86"/>
  <c r="K72" i="86"/>
  <c r="K80" i="86"/>
  <c r="K55" i="86"/>
  <c r="K63" i="86"/>
  <c r="K71" i="86"/>
  <c r="K79" i="86"/>
  <c r="K54" i="86"/>
  <c r="K62" i="86"/>
  <c r="K70" i="86"/>
  <c r="K78" i="86"/>
  <c r="K53" i="86"/>
  <c r="K61" i="86"/>
  <c r="K69" i="86"/>
  <c r="K77" i="86"/>
  <c r="K52" i="86"/>
  <c r="K60" i="86"/>
  <c r="K68" i="86"/>
  <c r="K76" i="86"/>
  <c r="K84" i="86"/>
  <c r="K51" i="86"/>
  <c r="K59" i="86"/>
  <c r="K67" i="86"/>
  <c r="K75" i="86"/>
  <c r="K83" i="86"/>
  <c r="K58" i="86"/>
  <c r="K66" i="86"/>
  <c r="K74" i="86"/>
  <c r="K82" i="86"/>
  <c r="K57" i="86"/>
  <c r="K65" i="86"/>
  <c r="K73" i="86"/>
  <c r="K81" i="86"/>
  <c r="BG35" i="85"/>
  <c r="BG43" i="85"/>
  <c r="BG51" i="85"/>
  <c r="BG59" i="85"/>
  <c r="BG67" i="85"/>
  <c r="BG75" i="85"/>
  <c r="BG34" i="85"/>
  <c r="BG42" i="85"/>
  <c r="BG50" i="85"/>
  <c r="BG33" i="85"/>
  <c r="BG41" i="85"/>
  <c r="BG49" i="85"/>
  <c r="BG57" i="85"/>
  <c r="BG65" i="85"/>
  <c r="BG73" i="85"/>
  <c r="BG40" i="85"/>
  <c r="BG48" i="85"/>
  <c r="BG56" i="85"/>
  <c r="BG39" i="85"/>
  <c r="BG47" i="85"/>
  <c r="BG55" i="85"/>
  <c r="BG63" i="85"/>
  <c r="BG71" i="85"/>
  <c r="BG38" i="85"/>
  <c r="BG46" i="85"/>
  <c r="BG54" i="85"/>
  <c r="BG62" i="85"/>
  <c r="BG70" i="85"/>
  <c r="BG37" i="85"/>
  <c r="BG45" i="85"/>
  <c r="BG53" i="85"/>
  <c r="BG61" i="85"/>
  <c r="BG69" i="85"/>
  <c r="BG77" i="85"/>
  <c r="BG64" i="85"/>
  <c r="BG74" i="85"/>
  <c r="BG80" i="85"/>
  <c r="BG60" i="85"/>
  <c r="BG79" i="85"/>
  <c r="BG87" i="85"/>
  <c r="BG20" i="85"/>
  <c r="BG78" i="85"/>
  <c r="BG86" i="85"/>
  <c r="BG24" i="85"/>
  <c r="BG66" i="85"/>
  <c r="BG76" i="85"/>
  <c r="BG85" i="85"/>
  <c r="BG32" i="85"/>
  <c r="BG23" i="85"/>
  <c r="BG81" i="85"/>
  <c r="BG52" i="85"/>
  <c r="BG84" i="85"/>
  <c r="BG22" i="85"/>
  <c r="BG88" i="85"/>
  <c r="BG19" i="85"/>
  <c r="BG44" i="85"/>
  <c r="BG72" i="85"/>
  <c r="BG83" i="85"/>
  <c r="BG21" i="85"/>
  <c r="BG36" i="85"/>
  <c r="BG58" i="85"/>
  <c r="BG68" i="85"/>
  <c r="BG82" i="85"/>
  <c r="AP67" i="85"/>
  <c r="AP40" i="85"/>
  <c r="AP13" i="85"/>
  <c r="AP54" i="85"/>
  <c r="AP39" i="85"/>
  <c r="AP51" i="85"/>
  <c r="AP58" i="85"/>
  <c r="AP60" i="85"/>
  <c r="AP72" i="85"/>
  <c r="AP71" i="85"/>
  <c r="AP16" i="85"/>
  <c r="AP35" i="85"/>
  <c r="AP17" i="85"/>
  <c r="AP74" i="85"/>
  <c r="AP76" i="85"/>
  <c r="AP57" i="85"/>
  <c r="AP53" i="85"/>
  <c r="AP28" i="85"/>
  <c r="AP63" i="85"/>
  <c r="AP25" i="85"/>
  <c r="AP37" i="85"/>
  <c r="AP77" i="85"/>
  <c r="AP55" i="85"/>
  <c r="AP42" i="85"/>
  <c r="AP69" i="85"/>
  <c r="AP73" i="85"/>
  <c r="AP62" i="85"/>
  <c r="AP31" i="85"/>
  <c r="AP65" i="85"/>
  <c r="AP50" i="85"/>
  <c r="AP27" i="85"/>
  <c r="AP45" i="85"/>
  <c r="AP46" i="85"/>
  <c r="AP34" i="85"/>
  <c r="AP29" i="85"/>
  <c r="AP78" i="85"/>
  <c r="AP64" i="85"/>
  <c r="AP52" i="85"/>
  <c r="AP70" i="85"/>
  <c r="AP75" i="85"/>
  <c r="AP38" i="85"/>
  <c r="AP56" i="85"/>
  <c r="AP41" i="85"/>
  <c r="AP26" i="85"/>
  <c r="AP44" i="85"/>
  <c r="AP14" i="85"/>
  <c r="AP15" i="85"/>
  <c r="AP49" i="85"/>
  <c r="AP79" i="85"/>
  <c r="AP81" i="85"/>
  <c r="AP30" i="85"/>
  <c r="AP48" i="85"/>
  <c r="AP33" i="85"/>
  <c r="AP59" i="85"/>
  <c r="AP36" i="85"/>
  <c r="AP12" i="85"/>
  <c r="AP80" i="85"/>
  <c r="AP68" i="85"/>
  <c r="AP47" i="85"/>
  <c r="AP32" i="85"/>
  <c r="AP66" i="85"/>
  <c r="AP43" i="85"/>
  <c r="AO24" i="85"/>
  <c r="AQ1" i="85"/>
  <c r="AQ46" i="85" s="1"/>
  <c r="BH1" i="85"/>
  <c r="L1" i="86" s="1"/>
  <c r="BF31" i="85"/>
  <c r="L74" i="85"/>
  <c r="L82" i="85"/>
  <c r="L90" i="85"/>
  <c r="L71" i="85"/>
  <c r="L73" i="85"/>
  <c r="L81" i="85"/>
  <c r="L89" i="85"/>
  <c r="L72" i="85"/>
  <c r="L80" i="85"/>
  <c r="L88" i="85"/>
  <c r="L96" i="85"/>
  <c r="L91" i="85"/>
  <c r="L79" i="85"/>
  <c r="L87" i="85"/>
  <c r="L95" i="85"/>
  <c r="L75" i="85"/>
  <c r="L78" i="85"/>
  <c r="L86" i="85"/>
  <c r="L94" i="85"/>
  <c r="L77" i="85"/>
  <c r="L85" i="85"/>
  <c r="L93" i="85"/>
  <c r="L83" i="85"/>
  <c r="L76" i="85"/>
  <c r="L84" i="85"/>
  <c r="L92" i="85"/>
  <c r="N58" i="85"/>
  <c r="M64" i="85"/>
  <c r="M68" i="85" s="1"/>
  <c r="BI13" i="85" s="1"/>
  <c r="AC2" i="86" l="1"/>
  <c r="AC3" i="86"/>
  <c r="L9" i="86"/>
  <c r="L17" i="86"/>
  <c r="L25" i="86"/>
  <c r="L33" i="86"/>
  <c r="L41" i="86"/>
  <c r="L49" i="86"/>
  <c r="L8" i="86"/>
  <c r="L16" i="86"/>
  <c r="L24" i="86"/>
  <c r="L32" i="86"/>
  <c r="L40" i="86"/>
  <c r="L48" i="86"/>
  <c r="L15" i="86"/>
  <c r="L23" i="86"/>
  <c r="L31" i="86"/>
  <c r="L39" i="86"/>
  <c r="L47" i="86"/>
  <c r="L14" i="86"/>
  <c r="L22" i="86"/>
  <c r="L30" i="86"/>
  <c r="L38" i="86"/>
  <c r="L46" i="86"/>
  <c r="L13" i="86"/>
  <c r="L21" i="86"/>
  <c r="L29" i="86"/>
  <c r="L37" i="86"/>
  <c r="L45" i="86"/>
  <c r="L12" i="86"/>
  <c r="L20" i="86"/>
  <c r="L28" i="86"/>
  <c r="L36" i="86"/>
  <c r="L44" i="86"/>
  <c r="L11" i="86"/>
  <c r="L19" i="86"/>
  <c r="L27" i="86"/>
  <c r="L35" i="86"/>
  <c r="L43" i="86"/>
  <c r="L10" i="86"/>
  <c r="L18" i="86"/>
  <c r="L26" i="86"/>
  <c r="L34" i="86"/>
  <c r="L42" i="86"/>
  <c r="L50" i="86"/>
  <c r="L57" i="86"/>
  <c r="L65" i="86"/>
  <c r="L73" i="86"/>
  <c r="L81" i="86"/>
  <c r="L56" i="86"/>
  <c r="L64" i="86"/>
  <c r="L72" i="86"/>
  <c r="L80" i="86"/>
  <c r="L55" i="86"/>
  <c r="L63" i="86"/>
  <c r="L71" i="86"/>
  <c r="L79" i="86"/>
  <c r="L54" i="86"/>
  <c r="L62" i="86"/>
  <c r="L70" i="86"/>
  <c r="L78" i="86"/>
  <c r="L53" i="86"/>
  <c r="L61" i="86"/>
  <c r="L69" i="86"/>
  <c r="L77" i="86"/>
  <c r="L52" i="86"/>
  <c r="L60" i="86"/>
  <c r="L68" i="86"/>
  <c r="L76" i="86"/>
  <c r="L84" i="86"/>
  <c r="L51" i="86"/>
  <c r="L59" i="86"/>
  <c r="L67" i="86"/>
  <c r="L75" i="86"/>
  <c r="L83" i="86"/>
  <c r="L58" i="86"/>
  <c r="L66" i="86"/>
  <c r="L74" i="86"/>
  <c r="L82" i="86"/>
  <c r="BH36" i="85"/>
  <c r="BH44" i="85"/>
  <c r="BH52" i="85"/>
  <c r="BH60" i="85"/>
  <c r="BH68" i="85"/>
  <c r="BH76" i="85"/>
  <c r="BH35" i="85"/>
  <c r="BH43" i="85"/>
  <c r="BH51" i="85"/>
  <c r="BH34" i="85"/>
  <c r="BH42" i="85"/>
  <c r="BH50" i="85"/>
  <c r="BH58" i="85"/>
  <c r="BH66" i="85"/>
  <c r="BH74" i="85"/>
  <c r="BH33" i="85"/>
  <c r="BH41" i="85"/>
  <c r="BH49" i="85"/>
  <c r="BH40" i="85"/>
  <c r="BH48" i="85"/>
  <c r="BH56" i="85"/>
  <c r="BH64" i="85"/>
  <c r="BH72" i="85"/>
  <c r="BH39" i="85"/>
  <c r="BH47" i="85"/>
  <c r="BH55" i="85"/>
  <c r="BH63" i="85"/>
  <c r="BH71" i="85"/>
  <c r="BH38" i="85"/>
  <c r="BH46" i="85"/>
  <c r="BH54" i="85"/>
  <c r="BH62" i="85"/>
  <c r="BH70" i="85"/>
  <c r="BH37" i="85"/>
  <c r="BH53" i="85"/>
  <c r="BH81" i="85"/>
  <c r="BH88" i="85"/>
  <c r="BH19" i="85"/>
  <c r="BH57" i="85"/>
  <c r="BH67" i="85"/>
  <c r="BH77" i="85"/>
  <c r="BH80" i="85"/>
  <c r="BH45" i="85"/>
  <c r="BH79" i="85"/>
  <c r="BH87" i="85"/>
  <c r="BH32" i="85"/>
  <c r="BH20" i="85"/>
  <c r="BH82" i="85"/>
  <c r="BH73" i="85"/>
  <c r="BH78" i="85"/>
  <c r="BH86" i="85"/>
  <c r="BH24" i="85"/>
  <c r="BH59" i="85"/>
  <c r="BH69" i="85"/>
  <c r="BH85" i="85"/>
  <c r="BH23" i="85"/>
  <c r="BH61" i="85"/>
  <c r="BH84" i="85"/>
  <c r="BH22" i="85"/>
  <c r="BH65" i="85"/>
  <c r="BH75" i="85"/>
  <c r="BH83" i="85"/>
  <c r="BH21" i="85"/>
  <c r="AP24" i="85"/>
  <c r="AQ32" i="85"/>
  <c r="AQ66" i="85"/>
  <c r="AQ51" i="85"/>
  <c r="AQ38" i="85"/>
  <c r="AQ61" i="85"/>
  <c r="AQ55" i="85"/>
  <c r="AQ79" i="85"/>
  <c r="AQ74" i="85"/>
  <c r="AQ71" i="85"/>
  <c r="AQ15" i="85"/>
  <c r="AQ47" i="85"/>
  <c r="AQ17" i="85"/>
  <c r="AQ58" i="85"/>
  <c r="AQ43" i="85"/>
  <c r="AQ53" i="85"/>
  <c r="AQ30" i="85"/>
  <c r="AQ65" i="85"/>
  <c r="AQ50" i="85"/>
  <c r="AQ35" i="85"/>
  <c r="AQ45" i="85"/>
  <c r="AQ12" i="85"/>
  <c r="AQ72" i="85"/>
  <c r="AQ31" i="85"/>
  <c r="AQ57" i="85"/>
  <c r="AQ42" i="85"/>
  <c r="AQ27" i="85"/>
  <c r="AQ37" i="85"/>
  <c r="AQ13" i="85"/>
  <c r="BG31" i="85"/>
  <c r="AQ80" i="85"/>
  <c r="AQ60" i="85"/>
  <c r="AQ75" i="85"/>
  <c r="AQ16" i="85"/>
  <c r="AQ49" i="85"/>
  <c r="AQ34" i="85"/>
  <c r="AQ52" i="85"/>
  <c r="AQ29" i="85"/>
  <c r="AQ14" i="85"/>
  <c r="AQ76" i="85"/>
  <c r="AQ81" i="85"/>
  <c r="AQ77" i="85"/>
  <c r="AQ56" i="85"/>
  <c r="AQ41" i="85"/>
  <c r="AQ26" i="85"/>
  <c r="AQ44" i="85"/>
  <c r="AQ62" i="85"/>
  <c r="AR1" i="85"/>
  <c r="AR55" i="85" s="1"/>
  <c r="BI1" i="85"/>
  <c r="M1" i="86" s="1"/>
  <c r="AQ39" i="85"/>
  <c r="AQ73" i="85"/>
  <c r="AQ69" i="85"/>
  <c r="AQ48" i="85"/>
  <c r="AQ33" i="85"/>
  <c r="AQ67" i="85"/>
  <c r="AQ36" i="85"/>
  <c r="AQ54" i="85"/>
  <c r="AQ68" i="85"/>
  <c r="AQ78" i="85"/>
  <c r="AQ70" i="85"/>
  <c r="AQ64" i="85"/>
  <c r="AQ63" i="85"/>
  <c r="AQ40" i="85"/>
  <c r="AQ25" i="85"/>
  <c r="AQ59" i="85"/>
  <c r="AQ28" i="85"/>
  <c r="M75" i="85"/>
  <c r="M83" i="85"/>
  <c r="M91" i="85"/>
  <c r="M74" i="85"/>
  <c r="M82" i="85"/>
  <c r="M90" i="85"/>
  <c r="M71" i="85"/>
  <c r="M73" i="85"/>
  <c r="M81" i="85"/>
  <c r="M89" i="85"/>
  <c r="M72" i="85"/>
  <c r="M80" i="85"/>
  <c r="M88" i="85"/>
  <c r="M96" i="85"/>
  <c r="M84" i="85"/>
  <c r="M79" i="85"/>
  <c r="M87" i="85"/>
  <c r="M95" i="85"/>
  <c r="M92" i="85"/>
  <c r="M78" i="85"/>
  <c r="M86" i="85"/>
  <c r="M94" i="85"/>
  <c r="M76" i="85"/>
  <c r="M77" i="85"/>
  <c r="M85" i="85"/>
  <c r="M93" i="85"/>
  <c r="O58" i="85"/>
  <c r="N64" i="85"/>
  <c r="N68" i="85" s="1"/>
  <c r="BJ13" i="85" s="1"/>
  <c r="AD3" i="86" l="1"/>
  <c r="AD2" i="86"/>
  <c r="M10" i="86"/>
  <c r="M18" i="86"/>
  <c r="M26" i="86"/>
  <c r="M34" i="86"/>
  <c r="M42" i="86"/>
  <c r="M9" i="86"/>
  <c r="M17" i="86"/>
  <c r="M25" i="86"/>
  <c r="M33" i="86"/>
  <c r="M41" i="86"/>
  <c r="M49" i="86"/>
  <c r="M8" i="86"/>
  <c r="M16" i="86"/>
  <c r="M24" i="86"/>
  <c r="M32" i="86"/>
  <c r="M40" i="86"/>
  <c r="M48" i="86"/>
  <c r="M15" i="86"/>
  <c r="M23" i="86"/>
  <c r="M31" i="86"/>
  <c r="M39" i="86"/>
  <c r="M47" i="86"/>
  <c r="M14" i="86"/>
  <c r="M22" i="86"/>
  <c r="M30" i="86"/>
  <c r="M38" i="86"/>
  <c r="M46" i="86"/>
  <c r="M13" i="86"/>
  <c r="M21" i="86"/>
  <c r="M29" i="86"/>
  <c r="M37" i="86"/>
  <c r="M45" i="86"/>
  <c r="M12" i="86"/>
  <c r="M20" i="86"/>
  <c r="M28" i="86"/>
  <c r="M36" i="86"/>
  <c r="M44" i="86"/>
  <c r="M11" i="86"/>
  <c r="M19" i="86"/>
  <c r="M27" i="86"/>
  <c r="M35" i="86"/>
  <c r="M43" i="86"/>
  <c r="M50" i="86"/>
  <c r="M58" i="86"/>
  <c r="M66" i="86"/>
  <c r="M74" i="86"/>
  <c r="M82" i="86"/>
  <c r="M57" i="86"/>
  <c r="M65" i="86"/>
  <c r="M73" i="86"/>
  <c r="M81" i="86"/>
  <c r="M56" i="86"/>
  <c r="M64" i="86"/>
  <c r="M72" i="86"/>
  <c r="M80" i="86"/>
  <c r="M55" i="86"/>
  <c r="M63" i="86"/>
  <c r="M71" i="86"/>
  <c r="M79" i="86"/>
  <c r="M54" i="86"/>
  <c r="M62" i="86"/>
  <c r="M70" i="86"/>
  <c r="M78" i="86"/>
  <c r="M53" i="86"/>
  <c r="M61" i="86"/>
  <c r="M69" i="86"/>
  <c r="M77" i="86"/>
  <c r="M52" i="86"/>
  <c r="M60" i="86"/>
  <c r="M68" i="86"/>
  <c r="M76" i="86"/>
  <c r="M84" i="86"/>
  <c r="M51" i="86"/>
  <c r="M59" i="86"/>
  <c r="M67" i="86"/>
  <c r="M75" i="86"/>
  <c r="M83" i="86"/>
  <c r="BI37" i="85"/>
  <c r="BI45" i="85"/>
  <c r="BI53" i="85"/>
  <c r="BI61" i="85"/>
  <c r="BI69" i="85"/>
  <c r="BI77" i="85"/>
  <c r="BI36" i="85"/>
  <c r="BI44" i="85"/>
  <c r="BI35" i="85"/>
  <c r="BI43" i="85"/>
  <c r="BI51" i="85"/>
  <c r="BI59" i="85"/>
  <c r="BI67" i="85"/>
  <c r="BI75" i="85"/>
  <c r="BI34" i="85"/>
  <c r="BI42" i="85"/>
  <c r="BI50" i="85"/>
  <c r="BI33" i="85"/>
  <c r="BI41" i="85"/>
  <c r="BI49" i="85"/>
  <c r="BI57" i="85"/>
  <c r="BI65" i="85"/>
  <c r="BI73" i="85"/>
  <c r="BI40" i="85"/>
  <c r="BI48" i="85"/>
  <c r="BI56" i="85"/>
  <c r="BI64" i="85"/>
  <c r="BI72" i="85"/>
  <c r="BI39" i="85"/>
  <c r="BI47" i="85"/>
  <c r="BI55" i="85"/>
  <c r="BI63" i="85"/>
  <c r="BI71" i="85"/>
  <c r="BI82" i="85"/>
  <c r="BI21" i="85"/>
  <c r="BI46" i="85"/>
  <c r="BI74" i="85"/>
  <c r="BI81" i="85"/>
  <c r="BI88" i="85"/>
  <c r="BI32" i="85"/>
  <c r="BI19" i="85"/>
  <c r="BI58" i="85"/>
  <c r="BI38" i="85"/>
  <c r="BI60" i="85"/>
  <c r="BI70" i="85"/>
  <c r="BI80" i="85"/>
  <c r="BI79" i="85"/>
  <c r="BI87" i="85"/>
  <c r="BI20" i="85"/>
  <c r="BI54" i="85"/>
  <c r="BI66" i="85"/>
  <c r="BI76" i="85"/>
  <c r="BI78" i="85"/>
  <c r="BI86" i="85"/>
  <c r="BI24" i="85"/>
  <c r="BI68" i="85"/>
  <c r="BI52" i="85"/>
  <c r="BI62" i="85"/>
  <c r="BI85" i="85"/>
  <c r="BI23" i="85"/>
  <c r="BI83" i="85"/>
  <c r="BI84" i="85"/>
  <c r="BI22" i="85"/>
  <c r="AR79" i="85"/>
  <c r="AR48" i="85"/>
  <c r="AR52" i="85"/>
  <c r="AR32" i="85"/>
  <c r="AR36" i="85"/>
  <c r="AR41" i="85"/>
  <c r="AR53" i="85"/>
  <c r="AR81" i="85"/>
  <c r="AR25" i="85"/>
  <c r="AR54" i="85"/>
  <c r="AR80" i="85"/>
  <c r="AR75" i="85"/>
  <c r="AR58" i="85"/>
  <c r="AR38" i="85"/>
  <c r="AR63" i="85"/>
  <c r="AR59" i="85"/>
  <c r="AR77" i="85"/>
  <c r="AR26" i="85"/>
  <c r="AR61" i="85"/>
  <c r="AR16" i="85"/>
  <c r="AR64" i="85"/>
  <c r="AR43" i="85"/>
  <c r="AR13" i="85"/>
  <c r="AR73" i="85"/>
  <c r="AR78" i="85"/>
  <c r="AR17" i="85"/>
  <c r="AR50" i="85"/>
  <c r="AR35" i="85"/>
  <c r="AR45" i="85"/>
  <c r="AR47" i="85"/>
  <c r="AR76" i="85"/>
  <c r="AR57" i="85"/>
  <c r="AR27" i="85"/>
  <c r="AR29" i="85"/>
  <c r="AR39" i="85"/>
  <c r="AR70" i="85"/>
  <c r="AR42" i="85"/>
  <c r="AR15" i="85"/>
  <c r="AR74" i="85"/>
  <c r="AR65" i="85"/>
  <c r="AR49" i="85"/>
  <c r="AR34" i="85"/>
  <c r="AR60" i="85"/>
  <c r="AR62" i="85"/>
  <c r="AR31" i="85"/>
  <c r="AR71" i="85"/>
  <c r="AR68" i="85"/>
  <c r="AR56" i="85"/>
  <c r="AR33" i="85"/>
  <c r="AR67" i="85"/>
  <c r="AR44" i="85"/>
  <c r="AR46" i="85"/>
  <c r="AR12" i="85"/>
  <c r="AR72" i="85"/>
  <c r="AR69" i="85"/>
  <c r="AR40" i="85"/>
  <c r="AR66" i="85"/>
  <c r="AR51" i="85"/>
  <c r="AR28" i="85"/>
  <c r="AR30" i="85"/>
  <c r="AQ24" i="85"/>
  <c r="AR14" i="85"/>
  <c r="AR37" i="85"/>
  <c r="AS1" i="85"/>
  <c r="AS13" i="85" s="1"/>
  <c r="BJ1" i="85"/>
  <c r="N1" i="86" s="1"/>
  <c r="BH31" i="85"/>
  <c r="N76" i="85"/>
  <c r="N84" i="85"/>
  <c r="N92" i="85"/>
  <c r="N77" i="85"/>
  <c r="N75" i="85"/>
  <c r="N83" i="85"/>
  <c r="N91" i="85"/>
  <c r="N74" i="85"/>
  <c r="N82" i="85"/>
  <c r="N90" i="85"/>
  <c r="N71" i="85"/>
  <c r="N85" i="85"/>
  <c r="N73" i="85"/>
  <c r="N81" i="85"/>
  <c r="N89" i="85"/>
  <c r="N72" i="85"/>
  <c r="N80" i="85"/>
  <c r="N88" i="85"/>
  <c r="N96" i="85"/>
  <c r="N79" i="85"/>
  <c r="N87" i="85"/>
  <c r="N95" i="85"/>
  <c r="N93" i="85"/>
  <c r="N78" i="85"/>
  <c r="N86" i="85"/>
  <c r="N94" i="85"/>
  <c r="P58" i="85"/>
  <c r="P64" i="85" s="1"/>
  <c r="P68" i="85" s="1"/>
  <c r="BL13" i="85" s="1"/>
  <c r="O64" i="85"/>
  <c r="O68" i="85" s="1"/>
  <c r="BK13" i="85" s="1"/>
  <c r="AE2" i="86" l="1"/>
  <c r="AE3" i="86"/>
  <c r="N11" i="86"/>
  <c r="N19" i="86"/>
  <c r="N27" i="86"/>
  <c r="N35" i="86"/>
  <c r="N43" i="86"/>
  <c r="N10" i="86"/>
  <c r="N18" i="86"/>
  <c r="N26" i="86"/>
  <c r="N34" i="86"/>
  <c r="N42" i="86"/>
  <c r="N9" i="86"/>
  <c r="AF3" i="86" s="1"/>
  <c r="N17" i="86"/>
  <c r="N25" i="86"/>
  <c r="N33" i="86"/>
  <c r="N41" i="86"/>
  <c r="N49" i="86"/>
  <c r="N8" i="86"/>
  <c r="N16" i="86"/>
  <c r="N24" i="86"/>
  <c r="N32" i="86"/>
  <c r="N40" i="86"/>
  <c r="N48" i="86"/>
  <c r="N15" i="86"/>
  <c r="N23" i="86"/>
  <c r="N31" i="86"/>
  <c r="N39" i="86"/>
  <c r="N47" i="86"/>
  <c r="N14" i="86"/>
  <c r="N22" i="86"/>
  <c r="N30" i="86"/>
  <c r="N38" i="86"/>
  <c r="N46" i="86"/>
  <c r="N13" i="86"/>
  <c r="N21" i="86"/>
  <c r="N29" i="86"/>
  <c r="N37" i="86"/>
  <c r="N45" i="86"/>
  <c r="N12" i="86"/>
  <c r="N20" i="86"/>
  <c r="N28" i="86"/>
  <c r="N36" i="86"/>
  <c r="N44" i="86"/>
  <c r="N51" i="86"/>
  <c r="N59" i="86"/>
  <c r="N67" i="86"/>
  <c r="N75" i="86"/>
  <c r="N83" i="86"/>
  <c r="N50" i="86"/>
  <c r="N58" i="86"/>
  <c r="N66" i="86"/>
  <c r="N74" i="86"/>
  <c r="N82" i="86"/>
  <c r="N57" i="86"/>
  <c r="N65" i="86"/>
  <c r="N73" i="86"/>
  <c r="N81" i="86"/>
  <c r="N56" i="86"/>
  <c r="N64" i="86"/>
  <c r="N72" i="86"/>
  <c r="N80" i="86"/>
  <c r="N55" i="86"/>
  <c r="N63" i="86"/>
  <c r="N71" i="86"/>
  <c r="N79" i="86"/>
  <c r="N54" i="86"/>
  <c r="N62" i="86"/>
  <c r="N70" i="86"/>
  <c r="N78" i="86"/>
  <c r="N53" i="86"/>
  <c r="N61" i="86"/>
  <c r="N69" i="86"/>
  <c r="N77" i="86"/>
  <c r="N52" i="86"/>
  <c r="N60" i="86"/>
  <c r="N68" i="86"/>
  <c r="N76" i="86"/>
  <c r="N84" i="86"/>
  <c r="BJ38" i="85"/>
  <c r="BJ46" i="85"/>
  <c r="BJ54" i="85"/>
  <c r="BJ62" i="85"/>
  <c r="BJ70" i="85"/>
  <c r="BJ37" i="85"/>
  <c r="BJ45" i="85"/>
  <c r="BJ36" i="85"/>
  <c r="BJ44" i="85"/>
  <c r="BJ52" i="85"/>
  <c r="BJ60" i="85"/>
  <c r="BJ68" i="85"/>
  <c r="BJ76" i="85"/>
  <c r="BJ35" i="85"/>
  <c r="BJ43" i="85"/>
  <c r="BJ51" i="85"/>
  <c r="BJ34" i="85"/>
  <c r="BJ42" i="85"/>
  <c r="BJ50" i="85"/>
  <c r="BJ58" i="85"/>
  <c r="BJ66" i="85"/>
  <c r="BJ74" i="85"/>
  <c r="BJ33" i="85"/>
  <c r="BJ41" i="85"/>
  <c r="BJ49" i="85"/>
  <c r="BJ57" i="85"/>
  <c r="BJ65" i="85"/>
  <c r="BJ73" i="85"/>
  <c r="BJ40" i="85"/>
  <c r="BJ48" i="85"/>
  <c r="BJ56" i="85"/>
  <c r="BJ64" i="85"/>
  <c r="BJ72" i="85"/>
  <c r="BJ55" i="85"/>
  <c r="BJ61" i="85"/>
  <c r="BJ71" i="85"/>
  <c r="BJ83" i="85"/>
  <c r="BJ32" i="85"/>
  <c r="BJ21" i="85"/>
  <c r="BJ53" i="85"/>
  <c r="BJ82" i="85"/>
  <c r="BJ67" i="85"/>
  <c r="BJ77" i="85"/>
  <c r="BJ81" i="85"/>
  <c r="BJ88" i="85"/>
  <c r="BJ19" i="85"/>
  <c r="BJ75" i="85"/>
  <c r="BJ47" i="85"/>
  <c r="BJ63" i="85"/>
  <c r="BJ80" i="85"/>
  <c r="BJ84" i="85"/>
  <c r="BJ39" i="85"/>
  <c r="BJ79" i="85"/>
  <c r="BJ87" i="85"/>
  <c r="BJ20" i="85"/>
  <c r="BJ22" i="85"/>
  <c r="BJ59" i="85"/>
  <c r="BJ69" i="85"/>
  <c r="BJ78" i="85"/>
  <c r="BJ86" i="85"/>
  <c r="BJ24" i="85"/>
  <c r="BJ85" i="85"/>
  <c r="BJ23" i="85"/>
  <c r="AS80" i="85"/>
  <c r="AS70" i="85"/>
  <c r="AS26" i="85"/>
  <c r="AS61" i="85"/>
  <c r="AS31" i="85"/>
  <c r="AS73" i="85"/>
  <c r="AS79" i="85"/>
  <c r="AS67" i="85"/>
  <c r="AS53" i="85"/>
  <c r="AS64" i="85"/>
  <c r="AS71" i="85"/>
  <c r="AS74" i="85"/>
  <c r="AS15" i="85"/>
  <c r="AS49" i="85"/>
  <c r="AS43" i="85"/>
  <c r="AS54" i="85"/>
  <c r="AS48" i="85"/>
  <c r="AS29" i="85"/>
  <c r="AS75" i="85"/>
  <c r="AS41" i="85"/>
  <c r="AS35" i="85"/>
  <c r="AS38" i="85"/>
  <c r="AS17" i="85"/>
  <c r="AS66" i="85"/>
  <c r="AS52" i="85"/>
  <c r="AS30" i="85"/>
  <c r="AS12" i="85"/>
  <c r="AS51" i="85"/>
  <c r="AS77" i="85"/>
  <c r="AS58" i="85"/>
  <c r="AS44" i="85"/>
  <c r="AS63" i="85"/>
  <c r="AS14" i="85"/>
  <c r="AS56" i="85"/>
  <c r="AS25" i="85"/>
  <c r="AS69" i="85"/>
  <c r="AS50" i="85"/>
  <c r="AS28" i="85"/>
  <c r="AS39" i="85"/>
  <c r="AS72" i="85"/>
  <c r="AS76" i="85"/>
  <c r="AS65" i="85"/>
  <c r="AS42" i="85"/>
  <c r="AS27" i="85"/>
  <c r="AS45" i="85"/>
  <c r="AS55" i="85"/>
  <c r="AS40" i="85"/>
  <c r="AS81" i="85"/>
  <c r="AS68" i="85"/>
  <c r="AS57" i="85"/>
  <c r="AS34" i="85"/>
  <c r="AS60" i="85"/>
  <c r="AS37" i="85"/>
  <c r="AS47" i="85"/>
  <c r="AS32" i="85"/>
  <c r="AS62" i="85"/>
  <c r="AS78" i="85"/>
  <c r="AS33" i="85"/>
  <c r="AS59" i="85"/>
  <c r="AS36" i="85"/>
  <c r="AS46" i="85"/>
  <c r="AS16" i="85"/>
  <c r="AR24" i="85"/>
  <c r="AU1" i="85"/>
  <c r="AU13" i="85" s="1"/>
  <c r="BL1" i="85"/>
  <c r="P1" i="86" s="1"/>
  <c r="BI31" i="85"/>
  <c r="AT1" i="85"/>
  <c r="AT49" i="85" s="1"/>
  <c r="BK1" i="85"/>
  <c r="O1" i="86" s="1"/>
  <c r="O77" i="85"/>
  <c r="O85" i="85"/>
  <c r="O93" i="85"/>
  <c r="O76" i="85"/>
  <c r="O84" i="85"/>
  <c r="O92" i="85"/>
  <c r="O75" i="85"/>
  <c r="O83" i="85"/>
  <c r="O91" i="85"/>
  <c r="O94" i="85"/>
  <c r="O74" i="85"/>
  <c r="O82" i="85"/>
  <c r="O90" i="85"/>
  <c r="O71" i="85"/>
  <c r="O73" i="85"/>
  <c r="O81" i="85"/>
  <c r="O89" i="85"/>
  <c r="O86" i="85"/>
  <c r="O72" i="85"/>
  <c r="O80" i="85"/>
  <c r="O88" i="85"/>
  <c r="O96" i="85"/>
  <c r="O78" i="85"/>
  <c r="O79" i="85"/>
  <c r="O87" i="85"/>
  <c r="O95" i="85"/>
  <c r="P78" i="85"/>
  <c r="P86" i="85"/>
  <c r="P94" i="85"/>
  <c r="P77" i="85"/>
  <c r="P85" i="85"/>
  <c r="P93" i="85"/>
  <c r="P76" i="85"/>
  <c r="P84" i="85"/>
  <c r="P92" i="85"/>
  <c r="P87" i="85"/>
  <c r="P75" i="85"/>
  <c r="P83" i="85"/>
  <c r="P91" i="85"/>
  <c r="P74" i="85"/>
  <c r="P82" i="85"/>
  <c r="P90" i="85"/>
  <c r="P71" i="85"/>
  <c r="P95" i="85"/>
  <c r="P73" i="85"/>
  <c r="P81" i="85"/>
  <c r="P89" i="85"/>
  <c r="P79" i="85"/>
  <c r="P72" i="85"/>
  <c r="P80" i="85"/>
  <c r="P88" i="85"/>
  <c r="P96" i="85"/>
  <c r="AF2" i="86" l="1"/>
  <c r="P13" i="86"/>
  <c r="P21" i="86"/>
  <c r="P29" i="86"/>
  <c r="P37" i="86"/>
  <c r="P45" i="86"/>
  <c r="P12" i="86"/>
  <c r="P20" i="86"/>
  <c r="P28" i="86"/>
  <c r="P36" i="86"/>
  <c r="P44" i="86"/>
  <c r="P11" i="86"/>
  <c r="P19" i="86"/>
  <c r="P27" i="86"/>
  <c r="P35" i="86"/>
  <c r="P43" i="86"/>
  <c r="P10" i="86"/>
  <c r="P18" i="86"/>
  <c r="P26" i="86"/>
  <c r="P34" i="86"/>
  <c r="P42" i="86"/>
  <c r="P9" i="86"/>
  <c r="P17" i="86"/>
  <c r="P25" i="86"/>
  <c r="P33" i="86"/>
  <c r="P41" i="86"/>
  <c r="P49" i="86"/>
  <c r="P8" i="86"/>
  <c r="P16" i="86"/>
  <c r="P24" i="86"/>
  <c r="P32" i="86"/>
  <c r="P40" i="86"/>
  <c r="P48" i="86"/>
  <c r="P15" i="86"/>
  <c r="P23" i="86"/>
  <c r="P31" i="86"/>
  <c r="P39" i="86"/>
  <c r="P47" i="86"/>
  <c r="P14" i="86"/>
  <c r="P22" i="86"/>
  <c r="P30" i="86"/>
  <c r="P38" i="86"/>
  <c r="P46" i="86"/>
  <c r="P53" i="86"/>
  <c r="P61" i="86"/>
  <c r="P69" i="86"/>
  <c r="P77" i="86"/>
  <c r="P52" i="86"/>
  <c r="P60" i="86"/>
  <c r="P68" i="86"/>
  <c r="P76" i="86"/>
  <c r="P84" i="86"/>
  <c r="P51" i="86"/>
  <c r="P59" i="86"/>
  <c r="P67" i="86"/>
  <c r="P75" i="86"/>
  <c r="P83" i="86"/>
  <c r="P50" i="86"/>
  <c r="P58" i="86"/>
  <c r="P66" i="86"/>
  <c r="P74" i="86"/>
  <c r="P82" i="86"/>
  <c r="P57" i="86"/>
  <c r="P65" i="86"/>
  <c r="P73" i="86"/>
  <c r="P81" i="86"/>
  <c r="P56" i="86"/>
  <c r="P64" i="86"/>
  <c r="P72" i="86"/>
  <c r="P80" i="86"/>
  <c r="P55" i="86"/>
  <c r="P63" i="86"/>
  <c r="P71" i="86"/>
  <c r="P79" i="86"/>
  <c r="P54" i="86"/>
  <c r="P62" i="86"/>
  <c r="P70" i="86"/>
  <c r="P78" i="86"/>
  <c r="O12" i="86"/>
  <c r="O20" i="86"/>
  <c r="O28" i="86"/>
  <c r="O36" i="86"/>
  <c r="O44" i="86"/>
  <c r="O11" i="86"/>
  <c r="O19" i="86"/>
  <c r="O27" i="86"/>
  <c r="O35" i="86"/>
  <c r="O43" i="86"/>
  <c r="O10" i="86"/>
  <c r="O18" i="86"/>
  <c r="O26" i="86"/>
  <c r="O34" i="86"/>
  <c r="O42" i="86"/>
  <c r="O9" i="86"/>
  <c r="O17" i="86"/>
  <c r="O25" i="86"/>
  <c r="O33" i="86"/>
  <c r="O41" i="86"/>
  <c r="O49" i="86"/>
  <c r="O8" i="86"/>
  <c r="O16" i="86"/>
  <c r="O24" i="86"/>
  <c r="O32" i="86"/>
  <c r="O40" i="86"/>
  <c r="O48" i="86"/>
  <c r="O15" i="86"/>
  <c r="O23" i="86"/>
  <c r="O31" i="86"/>
  <c r="O39" i="86"/>
  <c r="O47" i="86"/>
  <c r="O14" i="86"/>
  <c r="O22" i="86"/>
  <c r="O30" i="86"/>
  <c r="O38" i="86"/>
  <c r="O46" i="86"/>
  <c r="O13" i="86"/>
  <c r="O21" i="86"/>
  <c r="O29" i="86"/>
  <c r="O37" i="86"/>
  <c r="O45" i="86"/>
  <c r="O52" i="86"/>
  <c r="O60" i="86"/>
  <c r="O68" i="86"/>
  <c r="O76" i="86"/>
  <c r="O84" i="86"/>
  <c r="O51" i="86"/>
  <c r="O59" i="86"/>
  <c r="O67" i="86"/>
  <c r="O75" i="86"/>
  <c r="O83" i="86"/>
  <c r="O50" i="86"/>
  <c r="O58" i="86"/>
  <c r="O66" i="86"/>
  <c r="O74" i="86"/>
  <c r="O82" i="86"/>
  <c r="O57" i="86"/>
  <c r="O65" i="86"/>
  <c r="O73" i="86"/>
  <c r="O81" i="86"/>
  <c r="O56" i="86"/>
  <c r="O64" i="86"/>
  <c r="O72" i="86"/>
  <c r="O80" i="86"/>
  <c r="O55" i="86"/>
  <c r="O63" i="86"/>
  <c r="O71" i="86"/>
  <c r="O79" i="86"/>
  <c r="O54" i="86"/>
  <c r="O62" i="86"/>
  <c r="O70" i="86"/>
  <c r="O78" i="86"/>
  <c r="O53" i="86"/>
  <c r="O61" i="86"/>
  <c r="O69" i="86"/>
  <c r="O77" i="86"/>
  <c r="AT36" i="85"/>
  <c r="BK39" i="85"/>
  <c r="BK47" i="85"/>
  <c r="BK55" i="85"/>
  <c r="BK63" i="85"/>
  <c r="BK71" i="85"/>
  <c r="BK38" i="85"/>
  <c r="BK46" i="85"/>
  <c r="BK37" i="85"/>
  <c r="BK45" i="85"/>
  <c r="BK53" i="85"/>
  <c r="BK61" i="85"/>
  <c r="BK69" i="85"/>
  <c r="BK77" i="85"/>
  <c r="BK36" i="85"/>
  <c r="BK44" i="85"/>
  <c r="BK52" i="85"/>
  <c r="BK35" i="85"/>
  <c r="BK43" i="85"/>
  <c r="BK51" i="85"/>
  <c r="BK59" i="85"/>
  <c r="BK67" i="85"/>
  <c r="BK75" i="85"/>
  <c r="BK34" i="85"/>
  <c r="BK42" i="85"/>
  <c r="BK50" i="85"/>
  <c r="BK58" i="85"/>
  <c r="BK66" i="85"/>
  <c r="BK74" i="85"/>
  <c r="BK33" i="85"/>
  <c r="BK41" i="85"/>
  <c r="BK49" i="85"/>
  <c r="BK57" i="85"/>
  <c r="BK65" i="85"/>
  <c r="BK73" i="85"/>
  <c r="BK68" i="85"/>
  <c r="BK84" i="85"/>
  <c r="BK22" i="85"/>
  <c r="BK64" i="85"/>
  <c r="BK83" i="85"/>
  <c r="BK21" i="85"/>
  <c r="BK82" i="85"/>
  <c r="BK85" i="85"/>
  <c r="BK32" i="85"/>
  <c r="BK60" i="85"/>
  <c r="BK70" i="85"/>
  <c r="BK81" i="85"/>
  <c r="BK88" i="85"/>
  <c r="BK19" i="85"/>
  <c r="BK56" i="85"/>
  <c r="BK80" i="85"/>
  <c r="BK48" i="85"/>
  <c r="BK54" i="85"/>
  <c r="BK76" i="85"/>
  <c r="BK79" i="85"/>
  <c r="BK87" i="85"/>
  <c r="BK20" i="85"/>
  <c r="BK40" i="85"/>
  <c r="BK62" i="85"/>
  <c r="BK72" i="85"/>
  <c r="BK78" i="85"/>
  <c r="BK86" i="85"/>
  <c r="BK24" i="85"/>
  <c r="BK23" i="85"/>
  <c r="BL40" i="85"/>
  <c r="BL48" i="85"/>
  <c r="BL56" i="85"/>
  <c r="BL64" i="85"/>
  <c r="BL72" i="85"/>
  <c r="BL39" i="85"/>
  <c r="BL47" i="85"/>
  <c r="BL38" i="85"/>
  <c r="BL46" i="85"/>
  <c r="BL54" i="85"/>
  <c r="BL62" i="85"/>
  <c r="BL70" i="85"/>
  <c r="BL37" i="85"/>
  <c r="BL45" i="85"/>
  <c r="BL53" i="85"/>
  <c r="BL36" i="85"/>
  <c r="BL44" i="85"/>
  <c r="BL52" i="85"/>
  <c r="BL60" i="85"/>
  <c r="BL68" i="85"/>
  <c r="BL76" i="85"/>
  <c r="BL35" i="85"/>
  <c r="BL43" i="85"/>
  <c r="BL51" i="85"/>
  <c r="BL59" i="85"/>
  <c r="BL67" i="85"/>
  <c r="BL75" i="85"/>
  <c r="BL34" i="85"/>
  <c r="BL42" i="85"/>
  <c r="BL50" i="85"/>
  <c r="BL58" i="85"/>
  <c r="BL66" i="85"/>
  <c r="BL74" i="85"/>
  <c r="BL41" i="85"/>
  <c r="BL85" i="85"/>
  <c r="BL23" i="85"/>
  <c r="BL33" i="85"/>
  <c r="BL55" i="85"/>
  <c r="BL61" i="85"/>
  <c r="BL71" i="85"/>
  <c r="BL84" i="85"/>
  <c r="BL22" i="85"/>
  <c r="BL57" i="85"/>
  <c r="BL83" i="85"/>
  <c r="BL21" i="85"/>
  <c r="BL49" i="85"/>
  <c r="BL77" i="85"/>
  <c r="BL82" i="85"/>
  <c r="BL65" i="85"/>
  <c r="BL63" i="85"/>
  <c r="BL73" i="85"/>
  <c r="BL81" i="85"/>
  <c r="BL88" i="85"/>
  <c r="BL19" i="85"/>
  <c r="BL78" i="85"/>
  <c r="BL80" i="85"/>
  <c r="BL86" i="85"/>
  <c r="BL24" i="85"/>
  <c r="BL69" i="85"/>
  <c r="BL79" i="85"/>
  <c r="BL87" i="85"/>
  <c r="BL32" i="85"/>
  <c r="BL20" i="85"/>
  <c r="AT63" i="85"/>
  <c r="AT69" i="85"/>
  <c r="AT72" i="85"/>
  <c r="AT34" i="85"/>
  <c r="AT39" i="85"/>
  <c r="AT75" i="85"/>
  <c r="AT68" i="85"/>
  <c r="AT54" i="85"/>
  <c r="AT16" i="85"/>
  <c r="AT59" i="85"/>
  <c r="AT73" i="85"/>
  <c r="AT52" i="85"/>
  <c r="AT17" i="85"/>
  <c r="AT57" i="85"/>
  <c r="AT13" i="85"/>
  <c r="AT29" i="85"/>
  <c r="AT61" i="85"/>
  <c r="AT56" i="85"/>
  <c r="AT74" i="85"/>
  <c r="AT70" i="85"/>
  <c r="AT58" i="85"/>
  <c r="AT35" i="85"/>
  <c r="AT53" i="85"/>
  <c r="AT30" i="85"/>
  <c r="AT48" i="85"/>
  <c r="AT33" i="85"/>
  <c r="AT43" i="85"/>
  <c r="AT41" i="85"/>
  <c r="AT78" i="85"/>
  <c r="AT79" i="85"/>
  <c r="AT50" i="85"/>
  <c r="AT27" i="85"/>
  <c r="AT45" i="85"/>
  <c r="AT55" i="85"/>
  <c r="AT40" i="85"/>
  <c r="AT25" i="85"/>
  <c r="AT66" i="85"/>
  <c r="AT38" i="85"/>
  <c r="AT15" i="85"/>
  <c r="AT71" i="85"/>
  <c r="AT42" i="85"/>
  <c r="AT60" i="85"/>
  <c r="AT37" i="85"/>
  <c r="AT47" i="85"/>
  <c r="AT32" i="85"/>
  <c r="AT12" i="85"/>
  <c r="AT76" i="85"/>
  <c r="AT80" i="85"/>
  <c r="AT26" i="85"/>
  <c r="AT44" i="85"/>
  <c r="AT62" i="85"/>
  <c r="AT31" i="85"/>
  <c r="AT65" i="85"/>
  <c r="AT14" i="85"/>
  <c r="AT81" i="85"/>
  <c r="AT77" i="85"/>
  <c r="AT67" i="85"/>
  <c r="AT51" i="85"/>
  <c r="AT28" i="85"/>
  <c r="AT46" i="85"/>
  <c r="AT64" i="85"/>
  <c r="AU14" i="85"/>
  <c r="AS24" i="85"/>
  <c r="AU46" i="85"/>
  <c r="AU16" i="85"/>
  <c r="AU49" i="85"/>
  <c r="AU15" i="85"/>
  <c r="AU70" i="85"/>
  <c r="AU34" i="85"/>
  <c r="AU59" i="85"/>
  <c r="AU28" i="85"/>
  <c r="AU75" i="85"/>
  <c r="AU79" i="85"/>
  <c r="AU51" i="85"/>
  <c r="AU61" i="85"/>
  <c r="AU38" i="85"/>
  <c r="AU56" i="85"/>
  <c r="AU41" i="85"/>
  <c r="AU26" i="85"/>
  <c r="AU60" i="85"/>
  <c r="AU71" i="85"/>
  <c r="AU43" i="85"/>
  <c r="AU53" i="85"/>
  <c r="AU30" i="85"/>
  <c r="AU48" i="85"/>
  <c r="AU33" i="85"/>
  <c r="AU76" i="85"/>
  <c r="AU80" i="85"/>
  <c r="AU45" i="85"/>
  <c r="AU63" i="85"/>
  <c r="AU40" i="85"/>
  <c r="AU25" i="85"/>
  <c r="AU35" i="85"/>
  <c r="AU68" i="85"/>
  <c r="AU72" i="85"/>
  <c r="AU27" i="85"/>
  <c r="AU37" i="85"/>
  <c r="AU55" i="85"/>
  <c r="AU32" i="85"/>
  <c r="AU66" i="85"/>
  <c r="AU64" i="85"/>
  <c r="AU81" i="85"/>
  <c r="AU52" i="85"/>
  <c r="AU29" i="85"/>
  <c r="AU47" i="85"/>
  <c r="AU17" i="85"/>
  <c r="AU58" i="85"/>
  <c r="AU74" i="85"/>
  <c r="AU77" i="85"/>
  <c r="AU73" i="85"/>
  <c r="AU44" i="85"/>
  <c r="AU62" i="85"/>
  <c r="AU39" i="85"/>
  <c r="AU65" i="85"/>
  <c r="AU50" i="85"/>
  <c r="AU12" i="85"/>
  <c r="AU78" i="85"/>
  <c r="AU69" i="85"/>
  <c r="AU67" i="85"/>
  <c r="AU36" i="85"/>
  <c r="AU54" i="85"/>
  <c r="AU31" i="85"/>
  <c r="AU57" i="85"/>
  <c r="AU42" i="85"/>
  <c r="BJ31" i="85"/>
  <c r="AH3" i="86" l="1"/>
  <c r="AG3" i="86"/>
  <c r="AG2" i="86"/>
  <c r="AH2" i="86"/>
  <c r="AT24" i="85"/>
  <c r="AU24" i="85"/>
  <c r="BK31" i="85"/>
  <c r="BL31" i="85"/>
  <c r="AJ29" i="64"/>
  <c r="AK29" i="64"/>
  <c r="AL29" i="64"/>
  <c r="AM29" i="64"/>
  <c r="AN29" i="64"/>
  <c r="AO29" i="64"/>
  <c r="AP29" i="64"/>
  <c r="AQ29" i="64"/>
  <c r="AR29" i="64"/>
  <c r="AS29" i="64"/>
  <c r="AT29" i="64"/>
  <c r="AT19" i="64" l="1"/>
  <c r="AT20" i="64"/>
  <c r="AT21" i="64"/>
  <c r="AT22" i="64"/>
  <c r="AT23" i="64"/>
  <c r="AT24" i="64"/>
  <c r="AR19" i="64"/>
  <c r="AR20" i="64"/>
  <c r="AR21" i="64"/>
  <c r="AR22" i="64"/>
  <c r="AR23" i="64"/>
  <c r="AR24" i="64"/>
  <c r="AP19" i="64"/>
  <c r="AP20" i="64"/>
  <c r="AP21" i="64"/>
  <c r="AP22" i="64"/>
  <c r="AP23" i="64"/>
  <c r="AP24" i="64"/>
  <c r="AN19" i="64"/>
  <c r="AN20" i="64"/>
  <c r="AN21" i="64"/>
  <c r="AN22" i="64"/>
  <c r="AN23" i="64"/>
  <c r="AN24" i="64"/>
  <c r="AL19" i="64"/>
  <c r="AL20" i="64"/>
  <c r="AL21" i="64"/>
  <c r="AL22" i="64"/>
  <c r="AL23" i="64"/>
  <c r="AL24" i="64"/>
  <c r="AJ24" i="64" l="1"/>
  <c r="AK24" i="64"/>
  <c r="AM24" i="64"/>
  <c r="AO24" i="64"/>
  <c r="AQ24" i="64"/>
  <c r="AS24" i="64"/>
  <c r="AJ20" i="64"/>
  <c r="AK20" i="64"/>
  <c r="AM20" i="64"/>
  <c r="AO20" i="64"/>
  <c r="AQ20" i="64"/>
  <c r="AS20" i="64"/>
  <c r="AJ21" i="64"/>
  <c r="AK21" i="64"/>
  <c r="AM21" i="64"/>
  <c r="AO21" i="64"/>
  <c r="AQ21" i="64"/>
  <c r="AS21" i="64"/>
  <c r="AJ22" i="64"/>
  <c r="AK22" i="64"/>
  <c r="AM22" i="64"/>
  <c r="AO22" i="64"/>
  <c r="AQ22" i="64"/>
  <c r="AS22" i="64"/>
  <c r="AJ23" i="64"/>
  <c r="AK23" i="64"/>
  <c r="AM23" i="64"/>
  <c r="AO23" i="64"/>
  <c r="AQ23" i="64"/>
  <c r="AS23" i="64"/>
  <c r="AK19" i="64"/>
  <c r="AM19" i="64"/>
  <c r="AO19" i="64"/>
  <c r="AQ19" i="64"/>
  <c r="AS19" i="64"/>
  <c r="AJ19" i="64"/>
  <c r="AG43" i="64"/>
  <c r="AF43" i="64"/>
  <c r="AE43" i="64"/>
  <c r="AD43" i="64"/>
  <c r="AC43" i="64"/>
  <c r="AB43" i="64"/>
  <c r="AA43" i="64"/>
  <c r="Z43" i="64"/>
  <c r="Y43" i="64"/>
  <c r="X43" i="64"/>
  <c r="W43" i="64"/>
  <c r="T43" i="64"/>
  <c r="AG36" i="64"/>
  <c r="AF36" i="64"/>
  <c r="AE36" i="64"/>
  <c r="AD36" i="64"/>
  <c r="AC36" i="64"/>
  <c r="AB36" i="64"/>
  <c r="AA36" i="64"/>
  <c r="Z36" i="64"/>
  <c r="Y36" i="64"/>
  <c r="X36" i="64"/>
  <c r="W36" i="64"/>
  <c r="T36" i="64"/>
  <c r="AG29" i="64"/>
  <c r="AF29" i="64"/>
  <c r="AE29" i="64"/>
  <c r="AD29" i="64"/>
  <c r="AC29" i="64"/>
  <c r="AB29" i="64"/>
  <c r="AA29" i="64"/>
  <c r="Z29" i="64"/>
  <c r="Y29" i="64"/>
  <c r="X29" i="64"/>
  <c r="W29" i="64"/>
  <c r="T29" i="64"/>
  <c r="AG22" i="64"/>
  <c r="AF22" i="64"/>
  <c r="AE22" i="64"/>
  <c r="AD22" i="64"/>
  <c r="AC22" i="64"/>
  <c r="AB22" i="64"/>
  <c r="AA22" i="64"/>
  <c r="Z22" i="64"/>
  <c r="Y22" i="64"/>
  <c r="X22" i="64"/>
  <c r="W22" i="64"/>
  <c r="T22" i="64"/>
  <c r="AG15" i="64"/>
  <c r="AF15" i="64"/>
  <c r="AE15" i="64"/>
  <c r="AD15" i="64"/>
  <c r="AC15" i="64"/>
  <c r="AB15" i="64"/>
  <c r="AA15" i="64"/>
  <c r="Z15" i="64"/>
  <c r="Y15" i="64"/>
  <c r="X15" i="64"/>
  <c r="W15" i="64"/>
  <c r="T15" i="64"/>
  <c r="AG8" i="64"/>
  <c r="AF8" i="64"/>
  <c r="AE8" i="64"/>
  <c r="AD8" i="64"/>
  <c r="AC8" i="64"/>
  <c r="AB8" i="64"/>
  <c r="AA8" i="64"/>
  <c r="Z8" i="64"/>
  <c r="Y8" i="64"/>
  <c r="X8" i="64"/>
  <c r="W8" i="64"/>
  <c r="T8" i="64"/>
  <c r="BC13" i="66" l="1"/>
  <c r="BD13" i="66"/>
  <c r="BE13" i="66"/>
  <c r="BF13" i="66"/>
  <c r="BG13" i="66"/>
  <c r="BH13" i="66"/>
  <c r="BI13" i="66"/>
  <c r="BJ13" i="66"/>
  <c r="BK13" i="66"/>
  <c r="BL13" i="66"/>
  <c r="BM13" i="66"/>
  <c r="BN13" i="66"/>
  <c r="BO13" i="66"/>
  <c r="BP13" i="66"/>
  <c r="BQ13" i="66"/>
  <c r="BD14" i="66"/>
  <c r="BG14" i="66"/>
  <c r="BM14" i="66"/>
  <c r="BN14" i="66"/>
  <c r="BA18" i="66" l="1"/>
  <c r="Z1" i="66"/>
  <c r="H1" i="66" s="1"/>
  <c r="H1" i="59" s="1"/>
  <c r="BH10" i="66"/>
  <c r="BG10" i="66"/>
  <c r="BF10" i="66"/>
  <c r="BJ7" i="66"/>
  <c r="AH136" i="66"/>
  <c r="AG136" i="66"/>
  <c r="AF136" i="66"/>
  <c r="AE136" i="66"/>
  <c r="AD136" i="66"/>
  <c r="AC136" i="66"/>
  <c r="AB136" i="66"/>
  <c r="AA136" i="66"/>
  <c r="Z136" i="66"/>
  <c r="Y136" i="66"/>
  <c r="X136" i="66"/>
  <c r="W136" i="66"/>
  <c r="V136" i="66"/>
  <c r="U136" i="66"/>
  <c r="T136" i="66"/>
  <c r="AY73" i="66"/>
  <c r="AX73" i="66"/>
  <c r="AW73" i="66"/>
  <c r="AW81" i="66" s="1"/>
  <c r="AW82" i="66" s="1"/>
  <c r="AV73" i="66"/>
  <c r="AV81" i="66" s="1"/>
  <c r="AV82" i="66" s="1"/>
  <c r="AU73" i="66"/>
  <c r="AT73" i="66"/>
  <c r="AS73" i="66"/>
  <c r="AR73" i="66"/>
  <c r="AQ73" i="66"/>
  <c r="AQ81" i="66" s="1"/>
  <c r="AQ82" i="66" s="1"/>
  <c r="AP73" i="66"/>
  <c r="AO73" i="66"/>
  <c r="AN73" i="66"/>
  <c r="AN81" i="66" s="1"/>
  <c r="AN82" i="66" s="1"/>
  <c r="AM73" i="66"/>
  <c r="AL73" i="66"/>
  <c r="AK73" i="66"/>
  <c r="AY72" i="66"/>
  <c r="AX72" i="66"/>
  <c r="AW72" i="66"/>
  <c r="AV72" i="66"/>
  <c r="AU72" i="66"/>
  <c r="AT72" i="66"/>
  <c r="AS72" i="66"/>
  <c r="AR72" i="66"/>
  <c r="AQ72" i="66"/>
  <c r="AP72" i="66"/>
  <c r="AO72" i="66"/>
  <c r="AN72" i="66"/>
  <c r="AM72" i="66"/>
  <c r="AL72" i="66"/>
  <c r="AK72" i="66"/>
  <c r="AY71" i="66"/>
  <c r="AX71" i="66"/>
  <c r="AW71" i="66"/>
  <c r="AV71" i="66"/>
  <c r="AU71" i="66"/>
  <c r="AT71" i="66"/>
  <c r="AS71" i="66"/>
  <c r="AR71" i="66"/>
  <c r="AQ71" i="66"/>
  <c r="AP71" i="66"/>
  <c r="AO71" i="66"/>
  <c r="AN71" i="66"/>
  <c r="AM71" i="66"/>
  <c r="AL71" i="66"/>
  <c r="AK71" i="66"/>
  <c r="AY64" i="66"/>
  <c r="AX64" i="66"/>
  <c r="AW64" i="66"/>
  <c r="AV64" i="66"/>
  <c r="AU64" i="66"/>
  <c r="AT64" i="66"/>
  <c r="AS64" i="66"/>
  <c r="AR64" i="66"/>
  <c r="AQ64" i="66"/>
  <c r="AP64" i="66"/>
  <c r="AO64" i="66"/>
  <c r="AN64" i="66"/>
  <c r="AM64" i="66"/>
  <c r="AL64" i="66"/>
  <c r="AK64" i="66"/>
  <c r="AH61" i="66"/>
  <c r="AG61" i="66"/>
  <c r="AF61" i="66"/>
  <c r="AE61" i="66"/>
  <c r="AD61" i="66"/>
  <c r="AC61" i="66"/>
  <c r="AB61" i="66"/>
  <c r="AA61" i="66"/>
  <c r="Z61" i="66"/>
  <c r="Y61" i="66"/>
  <c r="X61" i="66"/>
  <c r="W61" i="66"/>
  <c r="V61" i="66"/>
  <c r="U61" i="66"/>
  <c r="T61" i="66"/>
  <c r="AH60" i="66"/>
  <c r="AG60" i="66"/>
  <c r="AF60" i="66"/>
  <c r="AE60" i="66"/>
  <c r="AD60" i="66"/>
  <c r="AC60" i="66"/>
  <c r="AB60" i="66"/>
  <c r="AA60" i="66"/>
  <c r="Z60" i="66"/>
  <c r="Y60" i="66"/>
  <c r="X60" i="66"/>
  <c r="W60" i="66"/>
  <c r="V60" i="66"/>
  <c r="U60" i="66"/>
  <c r="T60" i="66"/>
  <c r="AY59" i="66"/>
  <c r="AX59" i="66"/>
  <c r="AW59" i="66"/>
  <c r="AV59" i="66"/>
  <c r="AU59" i="66"/>
  <c r="AT59" i="66"/>
  <c r="AS59" i="66"/>
  <c r="AR59" i="66"/>
  <c r="AQ59" i="66"/>
  <c r="AP59" i="66"/>
  <c r="AO59" i="66"/>
  <c r="AN59" i="66"/>
  <c r="AM59" i="66"/>
  <c r="AL59" i="66"/>
  <c r="AK59" i="66"/>
  <c r="AH59" i="66"/>
  <c r="AG59" i="66"/>
  <c r="AF59" i="66"/>
  <c r="AE59" i="66"/>
  <c r="AD59" i="66"/>
  <c r="AC59" i="66"/>
  <c r="AB59" i="66"/>
  <c r="AA59" i="66"/>
  <c r="Z59" i="66"/>
  <c r="Y59" i="66"/>
  <c r="X59" i="66"/>
  <c r="W59" i="66"/>
  <c r="V59" i="66"/>
  <c r="U59" i="66"/>
  <c r="T59" i="66"/>
  <c r="AH58" i="66"/>
  <c r="AG58" i="66"/>
  <c r="AF58" i="66"/>
  <c r="AE58" i="66"/>
  <c r="AD58" i="66"/>
  <c r="AC58" i="66"/>
  <c r="AB58" i="66"/>
  <c r="AA58" i="66"/>
  <c r="Z58" i="66"/>
  <c r="Y58" i="66"/>
  <c r="X58" i="66"/>
  <c r="W58" i="66"/>
  <c r="V58" i="66"/>
  <c r="U58" i="66"/>
  <c r="T58" i="66"/>
  <c r="AH57" i="66"/>
  <c r="AG57" i="66"/>
  <c r="AF57" i="66"/>
  <c r="AE57" i="66"/>
  <c r="AD57" i="66"/>
  <c r="AC57" i="66"/>
  <c r="AB57" i="66"/>
  <c r="AA57" i="66"/>
  <c r="Z57" i="66"/>
  <c r="Y57" i="66"/>
  <c r="X57" i="66"/>
  <c r="W57" i="66"/>
  <c r="V57" i="66"/>
  <c r="U57" i="66"/>
  <c r="T57" i="66"/>
  <c r="AH56" i="66"/>
  <c r="AG56" i="66"/>
  <c r="AF56" i="66"/>
  <c r="AE56" i="66"/>
  <c r="AD56" i="66"/>
  <c r="AC56" i="66"/>
  <c r="AB56" i="66"/>
  <c r="AA56" i="66"/>
  <c r="Z56" i="66"/>
  <c r="Y56" i="66"/>
  <c r="X56" i="66"/>
  <c r="W56" i="66"/>
  <c r="V56" i="66"/>
  <c r="U56" i="66"/>
  <c r="T56" i="66"/>
  <c r="AH55" i="66"/>
  <c r="AG55" i="66"/>
  <c r="AF55" i="66"/>
  <c r="AE55" i="66"/>
  <c r="AD55" i="66"/>
  <c r="AC55" i="66"/>
  <c r="AB55" i="66"/>
  <c r="AA55" i="66"/>
  <c r="Z55" i="66"/>
  <c r="Y55" i="66"/>
  <c r="X55" i="66"/>
  <c r="W55" i="66"/>
  <c r="V55" i="66"/>
  <c r="U55" i="66"/>
  <c r="T55" i="66"/>
  <c r="AY54" i="66"/>
  <c r="AX54" i="66"/>
  <c r="AW54" i="66"/>
  <c r="AV54" i="66"/>
  <c r="AU54" i="66"/>
  <c r="AT54" i="66"/>
  <c r="AS54" i="66"/>
  <c r="AR54" i="66"/>
  <c r="AQ54" i="66"/>
  <c r="AP54" i="66"/>
  <c r="AO54" i="66"/>
  <c r="AN54" i="66"/>
  <c r="AM54" i="66"/>
  <c r="AL54" i="66"/>
  <c r="AK54" i="66"/>
  <c r="AH54" i="66"/>
  <c r="AG54" i="66"/>
  <c r="AF54" i="66"/>
  <c r="AE54" i="66"/>
  <c r="AD54" i="66"/>
  <c r="AC54" i="66"/>
  <c r="AB54" i="66"/>
  <c r="AA54" i="66"/>
  <c r="Z54" i="66"/>
  <c r="Y54" i="66"/>
  <c r="X54" i="66"/>
  <c r="W54" i="66"/>
  <c r="V54" i="66"/>
  <c r="U54" i="66"/>
  <c r="T54" i="66"/>
  <c r="AH53" i="66"/>
  <c r="AG53" i="66"/>
  <c r="AF53" i="66"/>
  <c r="AE53" i="66"/>
  <c r="AD53" i="66"/>
  <c r="AC53" i="66"/>
  <c r="AB53" i="66"/>
  <c r="AA53" i="66"/>
  <c r="Z53" i="66"/>
  <c r="Y53" i="66"/>
  <c r="X53" i="66"/>
  <c r="W53" i="66"/>
  <c r="V53" i="66"/>
  <c r="U53" i="66"/>
  <c r="T53" i="66"/>
  <c r="AY52" i="66"/>
  <c r="AX52" i="66"/>
  <c r="AW52" i="66"/>
  <c r="AV52" i="66"/>
  <c r="AU52" i="66"/>
  <c r="AT52" i="66"/>
  <c r="AS52" i="66"/>
  <c r="AR52" i="66"/>
  <c r="AQ52" i="66"/>
  <c r="AP52" i="66"/>
  <c r="AO52" i="66"/>
  <c r="AN52" i="66"/>
  <c r="AM52" i="66"/>
  <c r="AL52" i="66"/>
  <c r="AK52" i="66"/>
  <c r="AH52" i="66"/>
  <c r="AG52" i="66"/>
  <c r="AF52" i="66"/>
  <c r="AE52" i="66"/>
  <c r="AD52" i="66"/>
  <c r="AC52" i="66"/>
  <c r="AB52" i="66"/>
  <c r="AA52" i="66"/>
  <c r="Z52" i="66"/>
  <c r="Y52" i="66"/>
  <c r="X52" i="66"/>
  <c r="W52" i="66"/>
  <c r="V52" i="66"/>
  <c r="U52" i="66"/>
  <c r="T52" i="66"/>
  <c r="AH51" i="66"/>
  <c r="AG51" i="66"/>
  <c r="AF51" i="66"/>
  <c r="AE51" i="66"/>
  <c r="AD51" i="66"/>
  <c r="AC51" i="66"/>
  <c r="AB51" i="66"/>
  <c r="AA51" i="66"/>
  <c r="Z51" i="66"/>
  <c r="Y51" i="66"/>
  <c r="X51" i="66"/>
  <c r="W51" i="66"/>
  <c r="V51" i="66"/>
  <c r="U51" i="66"/>
  <c r="T51" i="66"/>
  <c r="AH50" i="66"/>
  <c r="AG50" i="66"/>
  <c r="AF50" i="66"/>
  <c r="AE50" i="66"/>
  <c r="AD50" i="66"/>
  <c r="AC50" i="66"/>
  <c r="AB50" i="66"/>
  <c r="AA50" i="66"/>
  <c r="Z50" i="66"/>
  <c r="Y50" i="66"/>
  <c r="X50" i="66"/>
  <c r="W50" i="66"/>
  <c r="V50" i="66"/>
  <c r="U50" i="66"/>
  <c r="T50" i="66"/>
  <c r="AH49" i="66"/>
  <c r="AG49" i="66"/>
  <c r="AF49" i="66"/>
  <c r="AE49" i="66"/>
  <c r="AD49" i="66"/>
  <c r="AC49" i="66"/>
  <c r="AB49" i="66"/>
  <c r="AA49" i="66"/>
  <c r="Z49" i="66"/>
  <c r="Y49" i="66"/>
  <c r="X49" i="66"/>
  <c r="W49" i="66"/>
  <c r="V49" i="66"/>
  <c r="U49" i="66"/>
  <c r="T49" i="66"/>
  <c r="AH48" i="66"/>
  <c r="AG48" i="66"/>
  <c r="AF48" i="66"/>
  <c r="AE48" i="66"/>
  <c r="AD48" i="66"/>
  <c r="AC48" i="66"/>
  <c r="AB48" i="66"/>
  <c r="AA48" i="66"/>
  <c r="Z48" i="66"/>
  <c r="Y48" i="66"/>
  <c r="X48" i="66"/>
  <c r="W48" i="66"/>
  <c r="V48" i="66"/>
  <c r="U48" i="66"/>
  <c r="T48" i="66"/>
  <c r="AY47" i="66"/>
  <c r="AX47" i="66"/>
  <c r="AW47" i="66"/>
  <c r="AV47" i="66"/>
  <c r="AU47" i="66"/>
  <c r="AT47" i="66"/>
  <c r="AS47" i="66"/>
  <c r="AR47" i="66"/>
  <c r="AQ47" i="66"/>
  <c r="AP47" i="66"/>
  <c r="AO47" i="66"/>
  <c r="AN47" i="66"/>
  <c r="AM47" i="66"/>
  <c r="AL47" i="66"/>
  <c r="AK47" i="66"/>
  <c r="AH47" i="66"/>
  <c r="AG47" i="66"/>
  <c r="AF47" i="66"/>
  <c r="AE47" i="66"/>
  <c r="AD47" i="66"/>
  <c r="AC47" i="66"/>
  <c r="AB47" i="66"/>
  <c r="AA47" i="66"/>
  <c r="Z47" i="66"/>
  <c r="Y47" i="66"/>
  <c r="X47" i="66"/>
  <c r="W47" i="66"/>
  <c r="V47" i="66"/>
  <c r="U47" i="66"/>
  <c r="T47" i="66"/>
  <c r="AH46" i="66"/>
  <c r="AG46" i="66"/>
  <c r="AF46" i="66"/>
  <c r="AE46" i="66"/>
  <c r="AD46" i="66"/>
  <c r="AC46" i="66"/>
  <c r="AB46" i="66"/>
  <c r="AA46" i="66"/>
  <c r="Z46" i="66"/>
  <c r="Y46" i="66"/>
  <c r="X46" i="66"/>
  <c r="W46" i="66"/>
  <c r="V46" i="66"/>
  <c r="U46" i="66"/>
  <c r="T46" i="66"/>
  <c r="AH45" i="66"/>
  <c r="AG45" i="66"/>
  <c r="AF45" i="66"/>
  <c r="AE45" i="66"/>
  <c r="AD45" i="66"/>
  <c r="AC45" i="66"/>
  <c r="AB45" i="66"/>
  <c r="AA45" i="66"/>
  <c r="Z45" i="66"/>
  <c r="Y45" i="66"/>
  <c r="X45" i="66"/>
  <c r="W45" i="66"/>
  <c r="V45" i="66"/>
  <c r="U45" i="66"/>
  <c r="T45" i="66"/>
  <c r="AH44" i="66"/>
  <c r="AG44" i="66"/>
  <c r="AF44" i="66"/>
  <c r="AE44" i="66"/>
  <c r="AD44" i="66"/>
  <c r="AC44" i="66"/>
  <c r="AB44" i="66"/>
  <c r="AA44" i="66"/>
  <c r="Z44" i="66"/>
  <c r="Y44" i="66"/>
  <c r="X44" i="66"/>
  <c r="W44" i="66"/>
  <c r="V44" i="66"/>
  <c r="U44" i="66"/>
  <c r="T44" i="66"/>
  <c r="AH43" i="66"/>
  <c r="AG43" i="66"/>
  <c r="AF43" i="66"/>
  <c r="AE43" i="66"/>
  <c r="AD43" i="66"/>
  <c r="AC43" i="66"/>
  <c r="AB43" i="66"/>
  <c r="AA43" i="66"/>
  <c r="Z43" i="66"/>
  <c r="Y43" i="66"/>
  <c r="X43" i="66"/>
  <c r="W43" i="66"/>
  <c r="V43" i="66"/>
  <c r="U43" i="66"/>
  <c r="T43" i="66"/>
  <c r="AY42" i="66"/>
  <c r="AX42" i="66"/>
  <c r="AW42" i="66"/>
  <c r="AV42" i="66"/>
  <c r="AU42" i="66"/>
  <c r="AT42" i="66"/>
  <c r="AS42" i="66"/>
  <c r="AR42" i="66"/>
  <c r="AQ42" i="66"/>
  <c r="AP42" i="66"/>
  <c r="AO42" i="66"/>
  <c r="AN42" i="66"/>
  <c r="AM42" i="66"/>
  <c r="AL42" i="66"/>
  <c r="AK42" i="66"/>
  <c r="AH42" i="66"/>
  <c r="AG42" i="66"/>
  <c r="AF42" i="66"/>
  <c r="AE42" i="66"/>
  <c r="AD42" i="66"/>
  <c r="AC42" i="66"/>
  <c r="AB42" i="66"/>
  <c r="AA42" i="66"/>
  <c r="Z42" i="66"/>
  <c r="Y42" i="66"/>
  <c r="X42" i="66"/>
  <c r="W42" i="66"/>
  <c r="V42" i="66"/>
  <c r="U42" i="66"/>
  <c r="T42" i="66"/>
  <c r="AH41" i="66"/>
  <c r="AG41" i="66"/>
  <c r="AF41" i="66"/>
  <c r="AE41" i="66"/>
  <c r="AD41" i="66"/>
  <c r="AC41" i="66"/>
  <c r="AB41" i="66"/>
  <c r="AA41" i="66"/>
  <c r="Z41" i="66"/>
  <c r="Y41" i="66"/>
  <c r="X41" i="66"/>
  <c r="W41" i="66"/>
  <c r="V41" i="66"/>
  <c r="U41" i="66"/>
  <c r="T41" i="66"/>
  <c r="BA40" i="66"/>
  <c r="AH40" i="66"/>
  <c r="AG40" i="66"/>
  <c r="AF40" i="66"/>
  <c r="AE40" i="66"/>
  <c r="AD40" i="66"/>
  <c r="AC40" i="66"/>
  <c r="AB40" i="66"/>
  <c r="AA40" i="66"/>
  <c r="Z40" i="66"/>
  <c r="Y40" i="66"/>
  <c r="X40" i="66"/>
  <c r="W40" i="66"/>
  <c r="V40" i="66"/>
  <c r="U40" i="66"/>
  <c r="T40" i="66"/>
  <c r="AH39" i="66"/>
  <c r="AG39" i="66"/>
  <c r="AF39" i="66"/>
  <c r="AE39" i="66"/>
  <c r="AD39" i="66"/>
  <c r="AC39" i="66"/>
  <c r="AB39" i="66"/>
  <c r="AA39" i="66"/>
  <c r="Z39" i="66"/>
  <c r="Y39" i="66"/>
  <c r="X39" i="66"/>
  <c r="W39" i="66"/>
  <c r="V39" i="66"/>
  <c r="U39" i="66"/>
  <c r="T39" i="66"/>
  <c r="AH38" i="66"/>
  <c r="AG38" i="66"/>
  <c r="AF38" i="66"/>
  <c r="AE38" i="66"/>
  <c r="AD38" i="66"/>
  <c r="AC38" i="66"/>
  <c r="AB38" i="66"/>
  <c r="AA38" i="66"/>
  <c r="Z38" i="66"/>
  <c r="Y38" i="66"/>
  <c r="X38" i="66"/>
  <c r="W38" i="66"/>
  <c r="V38" i="66"/>
  <c r="U38" i="66"/>
  <c r="T38" i="66"/>
  <c r="AH37" i="66"/>
  <c r="AG37" i="66"/>
  <c r="AF37" i="66"/>
  <c r="AE37" i="66"/>
  <c r="AD37" i="66"/>
  <c r="AC37" i="66"/>
  <c r="AB37" i="66"/>
  <c r="AA37" i="66"/>
  <c r="Z37" i="66"/>
  <c r="Y37" i="66"/>
  <c r="X37" i="66"/>
  <c r="W37" i="66"/>
  <c r="V37" i="66"/>
  <c r="U37" i="66"/>
  <c r="T37" i="66"/>
  <c r="AY36" i="66"/>
  <c r="AY60" i="66" s="1"/>
  <c r="AX36" i="66"/>
  <c r="AX37" i="66" s="1"/>
  <c r="AX38" i="66" s="1"/>
  <c r="AW36" i="66"/>
  <c r="AV36" i="66"/>
  <c r="AU36" i="66"/>
  <c r="AU37" i="66" s="1"/>
  <c r="AT36" i="66"/>
  <c r="AT60" i="66" s="1"/>
  <c r="AS36" i="66"/>
  <c r="AS37" i="66" s="1"/>
  <c r="AS38" i="66" s="1"/>
  <c r="AR36" i="66"/>
  <c r="AQ36" i="66"/>
  <c r="AQ60" i="66" s="1"/>
  <c r="AP36" i="66"/>
  <c r="AP37" i="66" s="1"/>
  <c r="AP38" i="66" s="1"/>
  <c r="AO36" i="66"/>
  <c r="AN36" i="66"/>
  <c r="AN48" i="66" s="1"/>
  <c r="AM36" i="66"/>
  <c r="AM37" i="66" s="1"/>
  <c r="AL36" i="66"/>
  <c r="AL48" i="66" s="1"/>
  <c r="AK36" i="66"/>
  <c r="AK60" i="66" s="1"/>
  <c r="BA35" i="66"/>
  <c r="AY31" i="66"/>
  <c r="AX31" i="66"/>
  <c r="AX32" i="66" s="1"/>
  <c r="AW31" i="66"/>
  <c r="AV31" i="66"/>
  <c r="AU31" i="66"/>
  <c r="AU43" i="66" s="1"/>
  <c r="AT31" i="66"/>
  <c r="AT32" i="66" s="1"/>
  <c r="AT33" i="66" s="1"/>
  <c r="AS31" i="66"/>
  <c r="AS55" i="66" s="1"/>
  <c r="AR31" i="66"/>
  <c r="AQ31" i="66"/>
  <c r="AP31" i="66"/>
  <c r="AP32" i="66" s="1"/>
  <c r="AO31" i="66"/>
  <c r="AN31" i="66"/>
  <c r="AM31" i="66"/>
  <c r="AM43" i="66" s="1"/>
  <c r="AL31" i="66"/>
  <c r="AL32" i="66" s="1"/>
  <c r="AL33" i="66" s="1"/>
  <c r="AK31" i="66"/>
  <c r="BA30" i="66"/>
  <c r="BA28" i="66"/>
  <c r="BA27" i="66"/>
  <c r="BA26" i="66"/>
  <c r="BA25" i="66"/>
  <c r="BA24" i="66"/>
  <c r="BA23" i="66"/>
  <c r="BA22" i="66"/>
  <c r="BA21" i="66"/>
  <c r="BA20" i="66"/>
  <c r="BA19" i="66"/>
  <c r="AH1" i="66"/>
  <c r="AG1" i="66"/>
  <c r="O1" i="66" s="1"/>
  <c r="O1" i="59" s="1"/>
  <c r="AF1" i="66"/>
  <c r="AE1" i="66"/>
  <c r="M1" i="66" s="1"/>
  <c r="M1" i="59" s="1"/>
  <c r="AD1" i="66"/>
  <c r="L1" i="66" s="1"/>
  <c r="L1" i="59" s="1"/>
  <c r="AC1" i="66"/>
  <c r="K1" i="66" s="1"/>
  <c r="K1" i="59" s="1"/>
  <c r="AB1" i="66"/>
  <c r="AA1" i="66"/>
  <c r="I1" i="66" s="1"/>
  <c r="I1" i="59" s="1"/>
  <c r="Y1" i="66"/>
  <c r="G1" i="66" s="1"/>
  <c r="G1" i="59" s="1"/>
  <c r="X1" i="66"/>
  <c r="W1" i="66"/>
  <c r="E1" i="66" s="1"/>
  <c r="E1" i="59" s="1"/>
  <c r="V1" i="66"/>
  <c r="U1" i="66"/>
  <c r="C1" i="66" s="1"/>
  <c r="T1" i="66"/>
  <c r="A1" i="66"/>
  <c r="C1" i="59" l="1"/>
  <c r="AY81" i="66"/>
  <c r="AY82" i="66" s="1"/>
  <c r="AR81" i="66"/>
  <c r="AR82" i="66" s="1"/>
  <c r="AX79" i="66"/>
  <c r="AX80" i="66" s="1"/>
  <c r="AX44" i="66"/>
  <c r="AX33" i="66"/>
  <c r="AX57" i="66" s="1"/>
  <c r="AQ37" i="66"/>
  <c r="AQ49" i="66" s="1"/>
  <c r="AT79" i="66"/>
  <c r="AT80" i="66" s="1"/>
  <c r="AT37" i="66"/>
  <c r="AT61" i="66" s="1"/>
  <c r="AU55" i="66"/>
  <c r="BA31" i="66"/>
  <c r="BI10" i="66"/>
  <c r="BA36" i="66"/>
  <c r="AY37" i="66"/>
  <c r="AY49" i="66" s="1"/>
  <c r="AQ79" i="66"/>
  <c r="AQ80" i="66" s="1"/>
  <c r="AY79" i="66"/>
  <c r="AY80" i="66" s="1"/>
  <c r="AL37" i="66"/>
  <c r="AL61" i="66" s="1"/>
  <c r="AP79" i="66"/>
  <c r="AP80" i="66" s="1"/>
  <c r="AK81" i="66"/>
  <c r="AK82" i="66" s="1"/>
  <c r="AS81" i="66"/>
  <c r="AS82" i="66" s="1"/>
  <c r="AL81" i="66"/>
  <c r="AL82" i="66" s="1"/>
  <c r="AT81" i="66"/>
  <c r="AT82" i="66" s="1"/>
  <c r="AL79" i="66"/>
  <c r="AL80" i="66" s="1"/>
  <c r="AM79" i="66"/>
  <c r="AM80" i="66" s="1"/>
  <c r="AU79" i="66"/>
  <c r="AU80" i="66" s="1"/>
  <c r="AO81" i="66"/>
  <c r="AO82" i="66" s="1"/>
  <c r="BK7" i="66"/>
  <c r="BJ10" i="66"/>
  <c r="AL57" i="66"/>
  <c r="AL34" i="66"/>
  <c r="AL45" i="66"/>
  <c r="V89" i="66"/>
  <c r="V117" i="66" s="1"/>
  <c r="V87" i="66"/>
  <c r="V115" i="66" s="1"/>
  <c r="V83" i="66"/>
  <c r="V111" i="66" s="1"/>
  <c r="V77" i="66"/>
  <c r="V105" i="66" s="1"/>
  <c r="V85" i="66"/>
  <c r="V113" i="66" s="1"/>
  <c r="V79" i="66"/>
  <c r="V107" i="66" s="1"/>
  <c r="V75" i="66"/>
  <c r="V103" i="66" s="1"/>
  <c r="V72" i="66"/>
  <c r="V100" i="66" s="1"/>
  <c r="V81" i="66"/>
  <c r="V109" i="66" s="1"/>
  <c r="V76" i="66"/>
  <c r="V104" i="66" s="1"/>
  <c r="V88" i="66"/>
  <c r="V116" i="66" s="1"/>
  <c r="V71" i="66"/>
  <c r="V99" i="66" s="1"/>
  <c r="V82" i="66"/>
  <c r="V110" i="66" s="1"/>
  <c r="V78" i="66"/>
  <c r="V70" i="66"/>
  <c r="V98" i="66" s="1"/>
  <c r="V67" i="66"/>
  <c r="V95" i="66" s="1"/>
  <c r="V80" i="66"/>
  <c r="V108" i="66" s="1"/>
  <c r="V84" i="66"/>
  <c r="V112" i="66" s="1"/>
  <c r="V68" i="66"/>
  <c r="V96" i="66" s="1"/>
  <c r="V74" i="66"/>
  <c r="V102" i="66" s="1"/>
  <c r="V86" i="66"/>
  <c r="V114" i="66" s="1"/>
  <c r="V73" i="66"/>
  <c r="V101" i="66" s="1"/>
  <c r="V65" i="66"/>
  <c r="V93" i="66" s="1"/>
  <c r="V69" i="66"/>
  <c r="V97" i="66" s="1"/>
  <c r="V66" i="66"/>
  <c r="V94" i="66" s="1"/>
  <c r="AO55" i="66"/>
  <c r="AO43" i="66"/>
  <c r="D1" i="66"/>
  <c r="D1" i="59" s="1"/>
  <c r="W71" i="66"/>
  <c r="W99" i="66" s="1"/>
  <c r="W85" i="66"/>
  <c r="W113" i="66" s="1"/>
  <c r="W79" i="66"/>
  <c r="W107" i="66" s="1"/>
  <c r="W75" i="66"/>
  <c r="W103" i="66" s="1"/>
  <c r="W72" i="66"/>
  <c r="W100" i="66" s="1"/>
  <c r="W82" i="66"/>
  <c r="W110" i="66" s="1"/>
  <c r="W88" i="66"/>
  <c r="W116" i="66" s="1"/>
  <c r="W78" i="66"/>
  <c r="W106" i="66" s="1"/>
  <c r="W70" i="66"/>
  <c r="W98" i="66" s="1"/>
  <c r="W67" i="66"/>
  <c r="W95" i="66" s="1"/>
  <c r="W89" i="66"/>
  <c r="W117" i="66" s="1"/>
  <c r="W80" i="66"/>
  <c r="W108" i="66" s="1"/>
  <c r="W87" i="66"/>
  <c r="W115" i="66" s="1"/>
  <c r="W84" i="66"/>
  <c r="W112" i="66" s="1"/>
  <c r="W68" i="66"/>
  <c r="W96" i="66" s="1"/>
  <c r="W77" i="66"/>
  <c r="W105" i="66" s="1"/>
  <c r="W74" i="66"/>
  <c r="W102" i="66" s="1"/>
  <c r="W86" i="66"/>
  <c r="W114" i="66" s="1"/>
  <c r="W73" i="66"/>
  <c r="W101" i="66" s="1"/>
  <c r="W83" i="66"/>
  <c r="W111" i="66" s="1"/>
  <c r="W81" i="66"/>
  <c r="W109" i="66" s="1"/>
  <c r="W76" i="66"/>
  <c r="W104" i="66" s="1"/>
  <c r="W69" i="66"/>
  <c r="W97" i="66" s="1"/>
  <c r="W66" i="66"/>
  <c r="W94" i="66" s="1"/>
  <c r="W65" i="66"/>
  <c r="W93" i="66" s="1"/>
  <c r="AE88" i="66"/>
  <c r="AE116" i="66" s="1"/>
  <c r="AE71" i="66"/>
  <c r="AE99" i="66" s="1"/>
  <c r="AE85" i="66"/>
  <c r="AE113" i="66" s="1"/>
  <c r="AE79" i="66"/>
  <c r="AE107" i="66" s="1"/>
  <c r="AE75" i="66"/>
  <c r="AE103" i="66" s="1"/>
  <c r="AE72" i="66"/>
  <c r="AE100" i="66" s="1"/>
  <c r="AE82" i="66"/>
  <c r="AE110" i="66" s="1"/>
  <c r="AE77" i="66"/>
  <c r="AE105" i="66" s="1"/>
  <c r="AE74" i="66"/>
  <c r="AE102" i="66" s="1"/>
  <c r="AE86" i="66"/>
  <c r="AE114" i="66" s="1"/>
  <c r="AE89" i="66"/>
  <c r="AE117" i="66" s="1"/>
  <c r="AE83" i="66"/>
  <c r="AE111" i="66" s="1"/>
  <c r="AE81" i="66"/>
  <c r="AE109" i="66" s="1"/>
  <c r="AE76" i="66"/>
  <c r="AE104" i="66" s="1"/>
  <c r="AE70" i="66"/>
  <c r="AE98" i="66" s="1"/>
  <c r="AE67" i="66"/>
  <c r="AE95" i="66" s="1"/>
  <c r="AE68" i="66"/>
  <c r="AE96" i="66" s="1"/>
  <c r="AE78" i="66"/>
  <c r="AE106" i="66" s="1"/>
  <c r="AE80" i="66"/>
  <c r="AE108" i="66" s="1"/>
  <c r="AE87" i="66"/>
  <c r="AE115" i="66" s="1"/>
  <c r="AE84" i="66"/>
  <c r="AE112" i="66" s="1"/>
  <c r="AE69" i="66"/>
  <c r="AE97" i="66" s="1"/>
  <c r="AE65" i="66"/>
  <c r="AE93" i="66" s="1"/>
  <c r="AE73" i="66"/>
  <c r="AE101" i="66" s="1"/>
  <c r="AE66" i="66"/>
  <c r="AE94" i="66" s="1"/>
  <c r="AS32" i="66"/>
  <c r="AR60" i="66"/>
  <c r="AR48" i="66"/>
  <c r="AR37" i="66"/>
  <c r="AD89" i="66"/>
  <c r="AD117" i="66" s="1"/>
  <c r="AD87" i="66"/>
  <c r="AD115" i="66" s="1"/>
  <c r="AD83" i="66"/>
  <c r="AD111" i="66" s="1"/>
  <c r="AD77" i="66"/>
  <c r="AD105" i="66" s="1"/>
  <c r="AD85" i="66"/>
  <c r="AD113" i="66" s="1"/>
  <c r="AD79" i="66"/>
  <c r="AD107" i="66" s="1"/>
  <c r="AD75" i="66"/>
  <c r="AD103" i="66" s="1"/>
  <c r="AD72" i="66"/>
  <c r="AD100" i="66" s="1"/>
  <c r="AD84" i="66"/>
  <c r="AD112" i="66" s="1"/>
  <c r="AD74" i="66"/>
  <c r="AD102" i="66" s="1"/>
  <c r="AD86" i="66"/>
  <c r="AD114" i="66" s="1"/>
  <c r="AD73" i="66"/>
  <c r="AD101" i="66" s="1"/>
  <c r="AD81" i="66"/>
  <c r="AD109" i="66" s="1"/>
  <c r="AD76" i="66"/>
  <c r="AD104" i="66" s="1"/>
  <c r="AD70" i="66"/>
  <c r="AD98" i="66" s="1"/>
  <c r="AD67" i="66"/>
  <c r="AD95" i="66" s="1"/>
  <c r="AD88" i="66"/>
  <c r="AD116" i="66" s="1"/>
  <c r="AD71" i="66"/>
  <c r="AD99" i="66" s="1"/>
  <c r="AD68" i="66"/>
  <c r="AD96" i="66" s="1"/>
  <c r="AD82" i="66"/>
  <c r="AD110" i="66" s="1"/>
  <c r="AD78" i="66"/>
  <c r="AD106" i="66" s="1"/>
  <c r="AD80" i="66"/>
  <c r="AD108" i="66" s="1"/>
  <c r="AD65" i="66"/>
  <c r="AD93" i="66" s="1"/>
  <c r="AD69" i="66"/>
  <c r="AD97" i="66" s="1"/>
  <c r="AD66" i="66"/>
  <c r="AD94" i="66" s="1"/>
  <c r="AW43" i="66"/>
  <c r="AW55" i="66"/>
  <c r="X89" i="66"/>
  <c r="X117" i="66" s="1"/>
  <c r="X88" i="66"/>
  <c r="X116" i="66" s="1"/>
  <c r="X84" i="66"/>
  <c r="X112" i="66" s="1"/>
  <c r="X81" i="66"/>
  <c r="X109" i="66" s="1"/>
  <c r="X78" i="66"/>
  <c r="X106" i="66" s="1"/>
  <c r="X74" i="66"/>
  <c r="X102" i="66" s="1"/>
  <c r="X82" i="66"/>
  <c r="X110" i="66" s="1"/>
  <c r="X86" i="66"/>
  <c r="X114" i="66" s="1"/>
  <c r="X76" i="66"/>
  <c r="X104" i="66" s="1"/>
  <c r="X85" i="66"/>
  <c r="X113" i="66" s="1"/>
  <c r="X80" i="66"/>
  <c r="X108" i="66" s="1"/>
  <c r="X75" i="66"/>
  <c r="X103" i="66" s="1"/>
  <c r="X87" i="66"/>
  <c r="X115" i="66" s="1"/>
  <c r="X68" i="66"/>
  <c r="X96" i="66" s="1"/>
  <c r="X77" i="66"/>
  <c r="X105" i="66" s="1"/>
  <c r="X73" i="66"/>
  <c r="X101" i="66" s="1"/>
  <c r="X65" i="66"/>
  <c r="X93" i="66" s="1"/>
  <c r="X83" i="66"/>
  <c r="X111" i="66" s="1"/>
  <c r="X79" i="66"/>
  <c r="X107" i="66" s="1"/>
  <c r="X72" i="66"/>
  <c r="X100" i="66" s="1"/>
  <c r="X66" i="66"/>
  <c r="X94" i="66" s="1"/>
  <c r="X71" i="66"/>
  <c r="X99" i="66" s="1"/>
  <c r="X70" i="66"/>
  <c r="X98" i="66" s="1"/>
  <c r="X67" i="66"/>
  <c r="X95" i="66" s="1"/>
  <c r="X69" i="66"/>
  <c r="X97" i="66" s="1"/>
  <c r="AF88" i="66"/>
  <c r="AF116" i="66" s="1"/>
  <c r="AF89" i="66"/>
  <c r="AF117" i="66" s="1"/>
  <c r="AF84" i="66"/>
  <c r="AF112" i="66" s="1"/>
  <c r="AF81" i="66"/>
  <c r="AF109" i="66" s="1"/>
  <c r="AF78" i="66"/>
  <c r="AF106" i="66" s="1"/>
  <c r="AF74" i="66"/>
  <c r="AF102" i="66" s="1"/>
  <c r="AF82" i="66"/>
  <c r="AF110" i="66" s="1"/>
  <c r="AF86" i="66"/>
  <c r="AF114" i="66" s="1"/>
  <c r="AF76" i="66"/>
  <c r="AF104" i="66" s="1"/>
  <c r="AF83" i="66"/>
  <c r="AF111" i="66" s="1"/>
  <c r="AF79" i="66"/>
  <c r="AF107" i="66" s="1"/>
  <c r="AF72" i="66"/>
  <c r="AF100" i="66" s="1"/>
  <c r="AF68" i="66"/>
  <c r="AF96" i="66" s="1"/>
  <c r="AF85" i="66"/>
  <c r="AF113" i="66" s="1"/>
  <c r="AF71" i="66"/>
  <c r="AF99" i="66" s="1"/>
  <c r="AF80" i="66"/>
  <c r="AF108" i="66" s="1"/>
  <c r="AF75" i="66"/>
  <c r="AF103" i="66" s="1"/>
  <c r="AF65" i="66"/>
  <c r="AF93" i="66" s="1"/>
  <c r="AF87" i="66"/>
  <c r="AF115" i="66" s="1"/>
  <c r="AF77" i="66"/>
  <c r="AF105" i="66" s="1"/>
  <c r="AF66" i="66"/>
  <c r="AF94" i="66" s="1"/>
  <c r="AF70" i="66"/>
  <c r="AF98" i="66" s="1"/>
  <c r="AF67" i="66"/>
  <c r="AF95" i="66" s="1"/>
  <c r="AF73" i="66"/>
  <c r="AF101" i="66" s="1"/>
  <c r="AF69" i="66"/>
  <c r="AF97" i="66" s="1"/>
  <c r="AQ55" i="66"/>
  <c r="AQ43" i="66"/>
  <c r="AQ32" i="66"/>
  <c r="AY55" i="66"/>
  <c r="AY32" i="66"/>
  <c r="AY43" i="66"/>
  <c r="AT56" i="66"/>
  <c r="AT44" i="66"/>
  <c r="AS49" i="66"/>
  <c r="AS61" i="66"/>
  <c r="AX50" i="66"/>
  <c r="AX39" i="66"/>
  <c r="AP44" i="66"/>
  <c r="AP56" i="66"/>
  <c r="F1" i="66"/>
  <c r="F1" i="59" s="1"/>
  <c r="N1" i="66"/>
  <c r="N1" i="59" s="1"/>
  <c r="Y89" i="66"/>
  <c r="Y117" i="66" s="1"/>
  <c r="Y86" i="66"/>
  <c r="Y114" i="66" s="1"/>
  <c r="Y76" i="66"/>
  <c r="Y104" i="66" s="1"/>
  <c r="Y80" i="66"/>
  <c r="Y108" i="66" s="1"/>
  <c r="Y73" i="66"/>
  <c r="Y101" i="66" s="1"/>
  <c r="Y88" i="66"/>
  <c r="Y116" i="66" s="1"/>
  <c r="Y85" i="66"/>
  <c r="Y113" i="66" s="1"/>
  <c r="Y78" i="66"/>
  <c r="Y106" i="66" s="1"/>
  <c r="Y75" i="66"/>
  <c r="Y103" i="66" s="1"/>
  <c r="Y87" i="66"/>
  <c r="Y115" i="66" s="1"/>
  <c r="Y82" i="66"/>
  <c r="Y110" i="66" s="1"/>
  <c r="Y68" i="66"/>
  <c r="Y96" i="66" s="1"/>
  <c r="Y84" i="66"/>
  <c r="Y112" i="66" s="1"/>
  <c r="Y77" i="66"/>
  <c r="Y105" i="66" s="1"/>
  <c r="Y74" i="66"/>
  <c r="Y102" i="66" s="1"/>
  <c r="Y65" i="66"/>
  <c r="Y93" i="66" s="1"/>
  <c r="Y83" i="66"/>
  <c r="Y111" i="66" s="1"/>
  <c r="Y69" i="66"/>
  <c r="Y97" i="66" s="1"/>
  <c r="Y81" i="66"/>
  <c r="Y109" i="66" s="1"/>
  <c r="Y79" i="66"/>
  <c r="Y107" i="66" s="1"/>
  <c r="Y72" i="66"/>
  <c r="Y100" i="66" s="1"/>
  <c r="Y70" i="66"/>
  <c r="Y98" i="66" s="1"/>
  <c r="Y67" i="66"/>
  <c r="Y95" i="66" s="1"/>
  <c r="Y66" i="66"/>
  <c r="Y94" i="66" s="1"/>
  <c r="Y71" i="66"/>
  <c r="Y99" i="66" s="1"/>
  <c r="AG88" i="66"/>
  <c r="AG116" i="66" s="1"/>
  <c r="AG89" i="66"/>
  <c r="AG117" i="66" s="1"/>
  <c r="AG86" i="66"/>
  <c r="AG114" i="66" s="1"/>
  <c r="AG76" i="66"/>
  <c r="AG104" i="66" s="1"/>
  <c r="AG80" i="66"/>
  <c r="AG108" i="66" s="1"/>
  <c r="AG73" i="66"/>
  <c r="AG101" i="66" s="1"/>
  <c r="AG83" i="66"/>
  <c r="AG111" i="66" s="1"/>
  <c r="AG81" i="66"/>
  <c r="AG109" i="66" s="1"/>
  <c r="AG79" i="66"/>
  <c r="AG107" i="66" s="1"/>
  <c r="AG68" i="66"/>
  <c r="AG96" i="66" s="1"/>
  <c r="AG85" i="66"/>
  <c r="AG113" i="66" s="1"/>
  <c r="AG71" i="66"/>
  <c r="AG99" i="66" s="1"/>
  <c r="AG78" i="66"/>
  <c r="AG106" i="66" s="1"/>
  <c r="AG75" i="66"/>
  <c r="AG103" i="66" s="1"/>
  <c r="AG65" i="66"/>
  <c r="AG93" i="66" s="1"/>
  <c r="AG87" i="66"/>
  <c r="AG115" i="66" s="1"/>
  <c r="AG82" i="66"/>
  <c r="AG110" i="66" s="1"/>
  <c r="AG69" i="66"/>
  <c r="AG97" i="66" s="1"/>
  <c r="AG84" i="66"/>
  <c r="AG112" i="66" s="1"/>
  <c r="AG77" i="66"/>
  <c r="AG105" i="66" s="1"/>
  <c r="AG74" i="66"/>
  <c r="AG102" i="66" s="1"/>
  <c r="AG66" i="66"/>
  <c r="AG94" i="66" s="1"/>
  <c r="AG72" i="66"/>
  <c r="AG100" i="66" s="1"/>
  <c r="AG70" i="66"/>
  <c r="AG98" i="66" s="1"/>
  <c r="AG67" i="66"/>
  <c r="AG95" i="66" s="1"/>
  <c r="AR55" i="66"/>
  <c r="AR43" i="66"/>
  <c r="AR32" i="66"/>
  <c r="AW32" i="66"/>
  <c r="AX62" i="66"/>
  <c r="Z89" i="66"/>
  <c r="Z117" i="66" s="1"/>
  <c r="Z85" i="66"/>
  <c r="Z113" i="66" s="1"/>
  <c r="Z79" i="66"/>
  <c r="Z107" i="66" s="1"/>
  <c r="Z75" i="66"/>
  <c r="Z103" i="66" s="1"/>
  <c r="Z72" i="66"/>
  <c r="Z100" i="66" s="1"/>
  <c r="Z80" i="66"/>
  <c r="Z108" i="66" s="1"/>
  <c r="Z73" i="66"/>
  <c r="Z101" i="66" s="1"/>
  <c r="Z87" i="66"/>
  <c r="Z115" i="66" s="1"/>
  <c r="Z83" i="66"/>
  <c r="Z111" i="66" s="1"/>
  <c r="Z77" i="66"/>
  <c r="Z105" i="66" s="1"/>
  <c r="Z78" i="66"/>
  <c r="Z106" i="66" s="1"/>
  <c r="Z82" i="66"/>
  <c r="Z110" i="66" s="1"/>
  <c r="Z84" i="66"/>
  <c r="Z112" i="66" s="1"/>
  <c r="Z74" i="66"/>
  <c r="Z102" i="66" s="1"/>
  <c r="Z65" i="66"/>
  <c r="Z93" i="66" s="1"/>
  <c r="Z69" i="66"/>
  <c r="Z97" i="66" s="1"/>
  <c r="Z86" i="66"/>
  <c r="Z114" i="66" s="1"/>
  <c r="Z81" i="66"/>
  <c r="Z109" i="66" s="1"/>
  <c r="Z66" i="66"/>
  <c r="Z94" i="66" s="1"/>
  <c r="Z76" i="66"/>
  <c r="Z104" i="66" s="1"/>
  <c r="Z88" i="66"/>
  <c r="Z116" i="66" s="1"/>
  <c r="Z71" i="66"/>
  <c r="Z99" i="66" s="1"/>
  <c r="Z70" i="66"/>
  <c r="Z98" i="66" s="1"/>
  <c r="Z67" i="66"/>
  <c r="Z95" i="66" s="1"/>
  <c r="Z68" i="66"/>
  <c r="Z96" i="66" s="1"/>
  <c r="AH88" i="66"/>
  <c r="AH116" i="66" s="1"/>
  <c r="AH89" i="66"/>
  <c r="AH117" i="66" s="1"/>
  <c r="AH85" i="66"/>
  <c r="AH113" i="66" s="1"/>
  <c r="AH79" i="66"/>
  <c r="AH107" i="66" s="1"/>
  <c r="AH75" i="66"/>
  <c r="AH103" i="66" s="1"/>
  <c r="AH72" i="66"/>
  <c r="AH100" i="66" s="1"/>
  <c r="AH80" i="66"/>
  <c r="AH108" i="66" s="1"/>
  <c r="AH73" i="66"/>
  <c r="AH101" i="66" s="1"/>
  <c r="AH87" i="66"/>
  <c r="AH115" i="66" s="1"/>
  <c r="AH83" i="66"/>
  <c r="AH111" i="66" s="1"/>
  <c r="AH77" i="66"/>
  <c r="AH105" i="66" s="1"/>
  <c r="AH86" i="66"/>
  <c r="AH114" i="66" s="1"/>
  <c r="AH81" i="66"/>
  <c r="AH109" i="66" s="1"/>
  <c r="AH76" i="66"/>
  <c r="AH104" i="66" s="1"/>
  <c r="AH71" i="66"/>
  <c r="AH99" i="66" s="1"/>
  <c r="AH78" i="66"/>
  <c r="AH106" i="66" s="1"/>
  <c r="AH65" i="66"/>
  <c r="AH93" i="66" s="1"/>
  <c r="AH82" i="66"/>
  <c r="AH110" i="66" s="1"/>
  <c r="AH69" i="66"/>
  <c r="AH97" i="66" s="1"/>
  <c r="AH84" i="66"/>
  <c r="AH112" i="66" s="1"/>
  <c r="AH66" i="66"/>
  <c r="AH74" i="66"/>
  <c r="AH102" i="66" s="1"/>
  <c r="AH70" i="66"/>
  <c r="AH98" i="66" s="1"/>
  <c r="AH67" i="66"/>
  <c r="AH95" i="66" s="1"/>
  <c r="AH68" i="66"/>
  <c r="AH96" i="66" s="1"/>
  <c r="AK55" i="66"/>
  <c r="AK43" i="66"/>
  <c r="AM49" i="66"/>
  <c r="AM61" i="66"/>
  <c r="AM38" i="66"/>
  <c r="AU49" i="66"/>
  <c r="AU61" i="66"/>
  <c r="AU38" i="66"/>
  <c r="P1" i="66"/>
  <c r="P1" i="59" s="1"/>
  <c r="AA89" i="66"/>
  <c r="AA117" i="66" s="1"/>
  <c r="AA82" i="66"/>
  <c r="AA110" i="66" s="1"/>
  <c r="AA87" i="66"/>
  <c r="AA115" i="66" s="1"/>
  <c r="AA83" i="66"/>
  <c r="AA111" i="66" s="1"/>
  <c r="AA77" i="66"/>
  <c r="AA105" i="66" s="1"/>
  <c r="AA71" i="66"/>
  <c r="AA99" i="66" s="1"/>
  <c r="AA75" i="66"/>
  <c r="AA103" i="66" s="1"/>
  <c r="AA84" i="66"/>
  <c r="AA112" i="66" s="1"/>
  <c r="AA80" i="66"/>
  <c r="AA108" i="66" s="1"/>
  <c r="AA74" i="66"/>
  <c r="AA102" i="66" s="1"/>
  <c r="AA65" i="66"/>
  <c r="AA93" i="66" s="1"/>
  <c r="AA69" i="66"/>
  <c r="AA97" i="66" s="1"/>
  <c r="AA86" i="66"/>
  <c r="AA114" i="66" s="1"/>
  <c r="AA81" i="66"/>
  <c r="AA109" i="66" s="1"/>
  <c r="AA73" i="66"/>
  <c r="AA101" i="66" s="1"/>
  <c r="AA66" i="66"/>
  <c r="AA94" i="66" s="1"/>
  <c r="AA79" i="66"/>
  <c r="AA107" i="66" s="1"/>
  <c r="AA76" i="66"/>
  <c r="AA104" i="66" s="1"/>
  <c r="AA72" i="66"/>
  <c r="AA100" i="66" s="1"/>
  <c r="AA88" i="66"/>
  <c r="AA116" i="66" s="1"/>
  <c r="AA85" i="66"/>
  <c r="AA113" i="66" s="1"/>
  <c r="AA78" i="66"/>
  <c r="AA106" i="66" s="1"/>
  <c r="AA68" i="66"/>
  <c r="AA96" i="66" s="1"/>
  <c r="AA70" i="66"/>
  <c r="AA98" i="66" s="1"/>
  <c r="AA67" i="66"/>
  <c r="AA95" i="66" s="1"/>
  <c r="AK32" i="66"/>
  <c r="AP33" i="66"/>
  <c r="AN60" i="66"/>
  <c r="AN37" i="66"/>
  <c r="AV60" i="66"/>
  <c r="AV37" i="66"/>
  <c r="AV48" i="66"/>
  <c r="AS43" i="66"/>
  <c r="T89" i="66"/>
  <c r="T117" i="66" s="1"/>
  <c r="T86" i="66"/>
  <c r="T114" i="66" s="1"/>
  <c r="T76" i="66"/>
  <c r="T104" i="66" s="1"/>
  <c r="T71" i="66"/>
  <c r="T99" i="66" s="1"/>
  <c r="T88" i="66"/>
  <c r="T116" i="66" s="1"/>
  <c r="T84" i="66"/>
  <c r="T112" i="66" s="1"/>
  <c r="T81" i="66"/>
  <c r="T109" i="66" s="1"/>
  <c r="T78" i="66"/>
  <c r="T106" i="66" s="1"/>
  <c r="T74" i="66"/>
  <c r="T102" i="66" s="1"/>
  <c r="T83" i="66"/>
  <c r="T111" i="66" s="1"/>
  <c r="T79" i="66"/>
  <c r="T107" i="66" s="1"/>
  <c r="T69" i="66"/>
  <c r="T97" i="66" s="1"/>
  <c r="T85" i="66"/>
  <c r="T113" i="66" s="1"/>
  <c r="T66" i="66"/>
  <c r="T94" i="66" s="1"/>
  <c r="T75" i="66"/>
  <c r="T103" i="66" s="1"/>
  <c r="T82" i="66"/>
  <c r="T110" i="66" s="1"/>
  <c r="T80" i="66"/>
  <c r="T108" i="66" s="1"/>
  <c r="T70" i="66"/>
  <c r="T98" i="66" s="1"/>
  <c r="T67" i="66"/>
  <c r="T95" i="66" s="1"/>
  <c r="T87" i="66"/>
  <c r="T115" i="66" s="1"/>
  <c r="T77" i="66"/>
  <c r="T105" i="66" s="1"/>
  <c r="T68" i="66"/>
  <c r="T96" i="66" s="1"/>
  <c r="T72" i="66"/>
  <c r="T100" i="66" s="1"/>
  <c r="T65" i="66"/>
  <c r="T93" i="66" s="1"/>
  <c r="T73" i="66"/>
  <c r="T101" i="66" s="1"/>
  <c r="AB89" i="66"/>
  <c r="AB117" i="66" s="1"/>
  <c r="AB86" i="66"/>
  <c r="AB114" i="66" s="1"/>
  <c r="AB76" i="66"/>
  <c r="AB104" i="66" s="1"/>
  <c r="AB71" i="66"/>
  <c r="AB99" i="66" s="1"/>
  <c r="AB88" i="66"/>
  <c r="AB116" i="66" s="1"/>
  <c r="AB84" i="66"/>
  <c r="AB112" i="66" s="1"/>
  <c r="AB81" i="66"/>
  <c r="AB109" i="66" s="1"/>
  <c r="AB78" i="66"/>
  <c r="AB106" i="66" s="1"/>
  <c r="AB74" i="66"/>
  <c r="AB102" i="66" s="1"/>
  <c r="AB82" i="66"/>
  <c r="AB110" i="66" s="1"/>
  <c r="AB80" i="66"/>
  <c r="AB108" i="66" s="1"/>
  <c r="AB87" i="66"/>
  <c r="AB115" i="66" s="1"/>
  <c r="AB77" i="66"/>
  <c r="AB105" i="66" s="1"/>
  <c r="AB69" i="66"/>
  <c r="AB97" i="66" s="1"/>
  <c r="AB73" i="66"/>
  <c r="AB101" i="66" s="1"/>
  <c r="AB66" i="66"/>
  <c r="AB94" i="66" s="1"/>
  <c r="AB83" i="66"/>
  <c r="AB111" i="66" s="1"/>
  <c r="AB79" i="66"/>
  <c r="AB107" i="66" s="1"/>
  <c r="AB72" i="66"/>
  <c r="AB100" i="66" s="1"/>
  <c r="AB70" i="66"/>
  <c r="AB98" i="66" s="1"/>
  <c r="AB67" i="66"/>
  <c r="AB95" i="66" s="1"/>
  <c r="AB85" i="66"/>
  <c r="AB113" i="66" s="1"/>
  <c r="AB75" i="66"/>
  <c r="AB103" i="66" s="1"/>
  <c r="AB68" i="66"/>
  <c r="AB96" i="66" s="1"/>
  <c r="AB65" i="66"/>
  <c r="AB93" i="66" s="1"/>
  <c r="AL56" i="66"/>
  <c r="AL44" i="66"/>
  <c r="AO60" i="66"/>
  <c r="AO37" i="66"/>
  <c r="AO48" i="66"/>
  <c r="AW48" i="66"/>
  <c r="AW60" i="66"/>
  <c r="AW37" i="66"/>
  <c r="AS62" i="66"/>
  <c r="AS50" i="66"/>
  <c r="AS39" i="66"/>
  <c r="AT57" i="66"/>
  <c r="AT34" i="66"/>
  <c r="AT45" i="66"/>
  <c r="B1" i="66"/>
  <c r="J1" i="66"/>
  <c r="J1" i="59" s="1"/>
  <c r="U89" i="66"/>
  <c r="U117" i="66" s="1"/>
  <c r="U80" i="66"/>
  <c r="U108" i="66" s="1"/>
  <c r="U73" i="66"/>
  <c r="U101" i="66" s="1"/>
  <c r="U88" i="66"/>
  <c r="U116" i="66" s="1"/>
  <c r="U84" i="66"/>
  <c r="U112" i="66" s="1"/>
  <c r="U81" i="66"/>
  <c r="U109" i="66" s="1"/>
  <c r="U78" i="66"/>
  <c r="U106" i="66" s="1"/>
  <c r="U74" i="66"/>
  <c r="U102" i="66" s="1"/>
  <c r="U86" i="66"/>
  <c r="U114" i="66" s="1"/>
  <c r="U83" i="66"/>
  <c r="U111" i="66" s="1"/>
  <c r="U79" i="66"/>
  <c r="U107" i="66" s="1"/>
  <c r="U76" i="66"/>
  <c r="U104" i="66" s="1"/>
  <c r="U85" i="66"/>
  <c r="U113" i="66" s="1"/>
  <c r="U66" i="66"/>
  <c r="U94" i="66" s="1"/>
  <c r="U75" i="66"/>
  <c r="U103" i="66" s="1"/>
  <c r="U71" i="66"/>
  <c r="U99" i="66" s="1"/>
  <c r="U82" i="66"/>
  <c r="U110" i="66" s="1"/>
  <c r="U70" i="66"/>
  <c r="U98" i="66" s="1"/>
  <c r="U67" i="66"/>
  <c r="U95" i="66" s="1"/>
  <c r="U87" i="66"/>
  <c r="U115" i="66" s="1"/>
  <c r="U77" i="66"/>
  <c r="U105" i="66" s="1"/>
  <c r="U69" i="66"/>
  <c r="U97" i="66" s="1"/>
  <c r="U68" i="66"/>
  <c r="U96" i="66" s="1"/>
  <c r="U65" i="66"/>
  <c r="U93" i="66" s="1"/>
  <c r="U72" i="66"/>
  <c r="U100" i="66" s="1"/>
  <c r="AC89" i="66"/>
  <c r="AC117" i="66" s="1"/>
  <c r="AC80" i="66"/>
  <c r="AC108" i="66" s="1"/>
  <c r="AC73" i="66"/>
  <c r="AC101" i="66" s="1"/>
  <c r="AC88" i="66"/>
  <c r="AC116" i="66" s="1"/>
  <c r="AC84" i="66"/>
  <c r="AC112" i="66" s="1"/>
  <c r="AC81" i="66"/>
  <c r="AC109" i="66" s="1"/>
  <c r="AC78" i="66"/>
  <c r="AC106" i="66" s="1"/>
  <c r="AC74" i="66"/>
  <c r="AC102" i="66" s="1"/>
  <c r="AC87" i="66"/>
  <c r="AC115" i="66" s="1"/>
  <c r="AC77" i="66"/>
  <c r="AC105" i="66" s="1"/>
  <c r="AC66" i="66"/>
  <c r="AC94" i="66" s="1"/>
  <c r="AC86" i="66"/>
  <c r="AC114" i="66" s="1"/>
  <c r="AC83" i="66"/>
  <c r="AC111" i="66" s="1"/>
  <c r="AC79" i="66"/>
  <c r="AC107" i="66" s="1"/>
  <c r="AC72" i="66"/>
  <c r="AC100" i="66" s="1"/>
  <c r="AC76" i="66"/>
  <c r="AC104" i="66" s="1"/>
  <c r="AC70" i="66"/>
  <c r="AC98" i="66" s="1"/>
  <c r="AC67" i="66"/>
  <c r="AC95" i="66" s="1"/>
  <c r="AC85" i="66"/>
  <c r="AC113" i="66" s="1"/>
  <c r="AC75" i="66"/>
  <c r="AC103" i="66" s="1"/>
  <c r="AC82" i="66"/>
  <c r="AC110" i="66" s="1"/>
  <c r="AC71" i="66"/>
  <c r="AC99" i="66" s="1"/>
  <c r="AC69" i="66"/>
  <c r="AC97" i="66" s="1"/>
  <c r="AC68" i="66"/>
  <c r="AC96" i="66" s="1"/>
  <c r="AC65" i="66"/>
  <c r="AC93" i="66" s="1"/>
  <c r="AN55" i="66"/>
  <c r="AN43" i="66"/>
  <c r="AN32" i="66"/>
  <c r="AV55" i="66"/>
  <c r="AV32" i="66"/>
  <c r="AV43" i="66"/>
  <c r="AO32" i="66"/>
  <c r="AP50" i="66"/>
  <c r="AP62" i="66"/>
  <c r="AP39" i="66"/>
  <c r="AL55" i="66"/>
  <c r="AL43" i="66"/>
  <c r="AT55" i="66"/>
  <c r="AT43" i="66"/>
  <c r="AM32" i="66"/>
  <c r="AU32" i="66"/>
  <c r="AP48" i="66"/>
  <c r="AP60" i="66"/>
  <c r="AX48" i="66"/>
  <c r="AX60" i="66"/>
  <c r="AL38" i="66"/>
  <c r="AX56" i="66"/>
  <c r="AK37" i="66"/>
  <c r="AQ48" i="66"/>
  <c r="AT48" i="66"/>
  <c r="AL49" i="66"/>
  <c r="AS60" i="66"/>
  <c r="AS48" i="66"/>
  <c r="AP55" i="66"/>
  <c r="AP43" i="66"/>
  <c r="AX43" i="66"/>
  <c r="AX55" i="66"/>
  <c r="AY48" i="66"/>
  <c r="AT49" i="66"/>
  <c r="AM55" i="66"/>
  <c r="AL60" i="66"/>
  <c r="AM60" i="66"/>
  <c r="AM48" i="66"/>
  <c r="AU60" i="66"/>
  <c r="AU48" i="66"/>
  <c r="AP61" i="66"/>
  <c r="AP49" i="66"/>
  <c r="AX61" i="66"/>
  <c r="AX49" i="66"/>
  <c r="AH94" i="66"/>
  <c r="AK48" i="66"/>
  <c r="AR79" i="66"/>
  <c r="AR80" i="66" s="1"/>
  <c r="AK79" i="66"/>
  <c r="AK80" i="66" s="1"/>
  <c r="AS79" i="66"/>
  <c r="AS80" i="66" s="1"/>
  <c r="V106" i="66"/>
  <c r="AN79" i="66"/>
  <c r="AN80" i="66" s="1"/>
  <c r="AV79" i="66"/>
  <c r="AV80" i="66" s="1"/>
  <c r="AM81" i="66"/>
  <c r="AM82" i="66" s="1"/>
  <c r="AU81" i="66"/>
  <c r="AU82" i="66" s="1"/>
  <c r="AO79" i="66"/>
  <c r="AO80" i="66" s="1"/>
  <c r="AW79" i="66"/>
  <c r="AW80" i="66" s="1"/>
  <c r="AP81" i="66"/>
  <c r="AP82" i="66" s="1"/>
  <c r="AX81" i="66"/>
  <c r="AX82" i="66" s="1"/>
  <c r="AT38" i="66" l="1"/>
  <c r="AT50" i="66" s="1"/>
  <c r="AQ61" i="66"/>
  <c r="AX34" i="66"/>
  <c r="AX46" i="66" s="1"/>
  <c r="AY61" i="66"/>
  <c r="AX45" i="66"/>
  <c r="AQ38" i="66"/>
  <c r="AQ50" i="66" s="1"/>
  <c r="AY38" i="66"/>
  <c r="AY62" i="66" s="1"/>
  <c r="B1" i="59"/>
  <c r="BL7" i="66"/>
  <c r="BK10" i="66"/>
  <c r="AF119" i="66"/>
  <c r="N2" i="66" s="1"/>
  <c r="W119" i="66"/>
  <c r="E2" i="66" s="1"/>
  <c r="AH119" i="66"/>
  <c r="P2" i="66" s="1"/>
  <c r="AF118" i="66"/>
  <c r="AF3" i="66" s="1"/>
  <c r="X118" i="66"/>
  <c r="X3" i="66" s="1"/>
  <c r="AB118" i="66"/>
  <c r="AB3" i="66" s="1"/>
  <c r="AA119" i="66"/>
  <c r="I2" i="66" s="1"/>
  <c r="W118" i="66"/>
  <c r="W3" i="66" s="1"/>
  <c r="Z119" i="66"/>
  <c r="H2" i="66" s="1"/>
  <c r="Y119" i="66"/>
  <c r="G2" i="66" s="1"/>
  <c r="T3" i="66"/>
  <c r="AH120" i="66"/>
  <c r="P3" i="66" s="1"/>
  <c r="Z118" i="66"/>
  <c r="Z3" i="66" s="1"/>
  <c r="AE119" i="66"/>
  <c r="M2" i="66" s="1"/>
  <c r="AB119" i="66"/>
  <c r="J2" i="66" s="1"/>
  <c r="Y118" i="66"/>
  <c r="Y3" i="66" s="1"/>
  <c r="Y120" i="66"/>
  <c r="G3" i="66" s="1"/>
  <c r="AG120" i="66"/>
  <c r="O3" i="66" s="1"/>
  <c r="AD118" i="66"/>
  <c r="AD3" i="66" s="1"/>
  <c r="V120" i="66"/>
  <c r="D3" i="66" s="1"/>
  <c r="AA118" i="66"/>
  <c r="AA3" i="66" s="1"/>
  <c r="AU62" i="66"/>
  <c r="AU50" i="66"/>
  <c r="AU39" i="66"/>
  <c r="AS56" i="66"/>
  <c r="AS44" i="66"/>
  <c r="AS33" i="66"/>
  <c r="AL58" i="66"/>
  <c r="AL46" i="66"/>
  <c r="U120" i="66"/>
  <c r="C3" i="66" s="1"/>
  <c r="V118" i="66"/>
  <c r="V3" i="66" s="1"/>
  <c r="AW49" i="66"/>
  <c r="AW61" i="66"/>
  <c r="AW38" i="66"/>
  <c r="AV61" i="66"/>
  <c r="AV49" i="66"/>
  <c r="AV38" i="66"/>
  <c r="AC120" i="66"/>
  <c r="K3" i="66" s="1"/>
  <c r="T120" i="66"/>
  <c r="B3" i="66" s="1"/>
  <c r="AE118" i="66"/>
  <c r="AE3" i="66" s="1"/>
  <c r="AG119" i="66"/>
  <c r="O2" i="66" s="1"/>
  <c r="W120" i="66"/>
  <c r="E3" i="66" s="1"/>
  <c r="V119" i="66"/>
  <c r="D2" i="66" s="1"/>
  <c r="AH118" i="66"/>
  <c r="AH3" i="66" s="1"/>
  <c r="AN56" i="66"/>
  <c r="AN44" i="66"/>
  <c r="AN33" i="66"/>
  <c r="AQ56" i="66"/>
  <c r="AQ44" i="66"/>
  <c r="AQ33" i="66"/>
  <c r="AA120" i="66"/>
  <c r="I3" i="66" s="1"/>
  <c r="Z120" i="66"/>
  <c r="H3" i="66" s="1"/>
  <c r="X119" i="66"/>
  <c r="F2" i="66" s="1"/>
  <c r="AN61" i="66"/>
  <c r="AN49" i="66"/>
  <c r="AN38" i="66"/>
  <c r="AM62" i="66"/>
  <c r="AM50" i="66"/>
  <c r="AM39" i="66"/>
  <c r="AW56" i="66"/>
  <c r="AW44" i="66"/>
  <c r="AW33" i="66"/>
  <c r="AT62" i="66"/>
  <c r="AR56" i="66"/>
  <c r="AR33" i="66"/>
  <c r="AR44" i="66"/>
  <c r="AO56" i="66"/>
  <c r="AO44" i="66"/>
  <c r="AO33" i="66"/>
  <c r="AT58" i="66"/>
  <c r="AT46" i="66"/>
  <c r="AF120" i="66"/>
  <c r="N3" i="66" s="1"/>
  <c r="AL62" i="66"/>
  <c r="AL50" i="66"/>
  <c r="AL39" i="66"/>
  <c r="AO61" i="66"/>
  <c r="AO49" i="66"/>
  <c r="AO38" i="66"/>
  <c r="AP57" i="66"/>
  <c r="AP34" i="66"/>
  <c r="AP45" i="66"/>
  <c r="AR49" i="66"/>
  <c r="AR61" i="66"/>
  <c r="AR38" i="66"/>
  <c r="AC118" i="66"/>
  <c r="AC3" i="66" s="1"/>
  <c r="AC119" i="66"/>
  <c r="K2" i="66" s="1"/>
  <c r="AU56" i="66"/>
  <c r="AU44" i="66"/>
  <c r="AU33" i="66"/>
  <c r="AV44" i="66"/>
  <c r="AV33" i="66"/>
  <c r="AV56" i="66"/>
  <c r="AS63" i="66"/>
  <c r="AS51" i="66"/>
  <c r="B10" i="66"/>
  <c r="AK44" i="66"/>
  <c r="AK56" i="66"/>
  <c r="AK33" i="66"/>
  <c r="BA32" i="66"/>
  <c r="AG118" i="66"/>
  <c r="AG3" i="66" s="1"/>
  <c r="AY56" i="66"/>
  <c r="AY44" i="66"/>
  <c r="AY33" i="66"/>
  <c r="X120" i="66"/>
  <c r="F3" i="66" s="1"/>
  <c r="AB120" i="66"/>
  <c r="J3" i="66" s="1"/>
  <c r="U118" i="66"/>
  <c r="U3" i="66" s="1"/>
  <c r="AE120" i="66"/>
  <c r="M3" i="66" s="1"/>
  <c r="AD120" i="66"/>
  <c r="L3" i="66" s="1"/>
  <c r="AD119" i="66"/>
  <c r="L2" i="66" s="1"/>
  <c r="AK49" i="66"/>
  <c r="AK61" i="66"/>
  <c r="BA37" i="66"/>
  <c r="AK38" i="66"/>
  <c r="U119" i="66"/>
  <c r="AM56" i="66"/>
  <c r="AM44" i="66"/>
  <c r="AM33" i="66"/>
  <c r="AP63" i="66"/>
  <c r="AP51" i="66"/>
  <c r="AX63" i="66"/>
  <c r="AX51" i="66"/>
  <c r="AQ39" i="66"/>
  <c r="AT39" i="66" l="1"/>
  <c r="AY39" i="66"/>
  <c r="AY63" i="66" s="1"/>
  <c r="AQ62" i="66"/>
  <c r="AX58" i="66"/>
  <c r="AY50" i="66"/>
  <c r="C2" i="59"/>
  <c r="M2" i="59"/>
  <c r="K2" i="59"/>
  <c r="G2" i="59"/>
  <c r="BI14" i="66"/>
  <c r="L2" i="59"/>
  <c r="F2" i="59"/>
  <c r="I2" i="59"/>
  <c r="D8" i="66"/>
  <c r="BE14" i="66" s="1"/>
  <c r="D2" i="59"/>
  <c r="O8" i="66"/>
  <c r="O2" i="59"/>
  <c r="P8" i="66"/>
  <c r="BQ14" i="66" s="1"/>
  <c r="P2" i="59"/>
  <c r="E8" i="66"/>
  <c r="BF14" i="66" s="1"/>
  <c r="E2" i="59"/>
  <c r="H2" i="59"/>
  <c r="N8" i="66"/>
  <c r="BO14" i="66" s="1"/>
  <c r="N2" i="59"/>
  <c r="J8" i="66"/>
  <c r="BK14" i="66" s="1"/>
  <c r="J2" i="59"/>
  <c r="BM7" i="66"/>
  <c r="BL10" i="66"/>
  <c r="AM45" i="66"/>
  <c r="AM57" i="66"/>
  <c r="AM34" i="66"/>
  <c r="AV57" i="66"/>
  <c r="AV45" i="66"/>
  <c r="AV34" i="66"/>
  <c r="AR57" i="66"/>
  <c r="AR45" i="66"/>
  <c r="AR34" i="66"/>
  <c r="BC14" i="66"/>
  <c r="AV50" i="66"/>
  <c r="AV62" i="66"/>
  <c r="AV39" i="66"/>
  <c r="AK57" i="66"/>
  <c r="AK34" i="66"/>
  <c r="BA33" i="66"/>
  <c r="AK45" i="66"/>
  <c r="AP46" i="66"/>
  <c r="AP58" i="66"/>
  <c r="AT63" i="66"/>
  <c r="AT51" i="66"/>
  <c r="AQ57" i="66"/>
  <c r="AQ45" i="66"/>
  <c r="AQ34" i="66"/>
  <c r="AS34" i="66"/>
  <c r="AS45" i="66"/>
  <c r="AS57" i="66"/>
  <c r="BH14" i="66"/>
  <c r="AM63" i="66"/>
  <c r="AM51" i="66"/>
  <c r="AU45" i="66"/>
  <c r="AU57" i="66"/>
  <c r="AU34" i="66"/>
  <c r="AN50" i="66"/>
  <c r="AN62" i="66"/>
  <c r="AN39" i="66"/>
  <c r="AK62" i="66"/>
  <c r="AK50" i="66"/>
  <c r="BA38" i="66"/>
  <c r="AK39" i="66"/>
  <c r="AO62" i="66"/>
  <c r="AO50" i="66"/>
  <c r="AO39" i="66"/>
  <c r="AW62" i="66"/>
  <c r="AW50" i="66"/>
  <c r="AW39" i="66"/>
  <c r="AO57" i="66"/>
  <c r="AO45" i="66"/>
  <c r="AO34" i="66"/>
  <c r="AW57" i="66"/>
  <c r="AW45" i="66"/>
  <c r="AW34" i="66"/>
  <c r="AN57" i="66"/>
  <c r="AN45" i="66"/>
  <c r="AN34" i="66"/>
  <c r="AU63" i="66"/>
  <c r="AU51" i="66"/>
  <c r="BJ14" i="66"/>
  <c r="BL14" i="66"/>
  <c r="AY45" i="66"/>
  <c r="AY57" i="66"/>
  <c r="AY34" i="66"/>
  <c r="AQ63" i="66"/>
  <c r="AQ51" i="66"/>
  <c r="AR62" i="66"/>
  <c r="AR50" i="66"/>
  <c r="AR39" i="66"/>
  <c r="AL63" i="66"/>
  <c r="AL51" i="66"/>
  <c r="AY51" i="66" l="1"/>
  <c r="P9" i="66"/>
  <c r="BQ15" i="66" s="1"/>
  <c r="D9" i="66"/>
  <c r="BE15" i="66" s="1"/>
  <c r="N9" i="66"/>
  <c r="BO15" i="66" s="1"/>
  <c r="BI15" i="66"/>
  <c r="E9" i="66"/>
  <c r="BF15" i="66" s="1"/>
  <c r="O9" i="66"/>
  <c r="BP15" i="66" s="1"/>
  <c r="BP14" i="66"/>
  <c r="J9" i="66"/>
  <c r="BK15" i="66" s="1"/>
  <c r="BN7" i="66"/>
  <c r="BM10" i="66"/>
  <c r="AO58" i="66"/>
  <c r="AO46" i="66"/>
  <c r="BL15" i="66"/>
  <c r="BJ15" i="66"/>
  <c r="AQ46" i="66"/>
  <c r="AQ58" i="66"/>
  <c r="AO63" i="66"/>
  <c r="AO51" i="66"/>
  <c r="AN63" i="66"/>
  <c r="AN51" i="66"/>
  <c r="BC15" i="66"/>
  <c r="AM58" i="66"/>
  <c r="AM46" i="66"/>
  <c r="AV63" i="66"/>
  <c r="AV51" i="66"/>
  <c r="BD15" i="66"/>
  <c r="L9" i="66"/>
  <c r="BM15" i="66" s="1"/>
  <c r="AK58" i="66"/>
  <c r="AK46" i="66"/>
  <c r="BA34" i="66"/>
  <c r="AR58" i="66"/>
  <c r="AR46" i="66"/>
  <c r="AN58" i="66"/>
  <c r="AN46" i="66"/>
  <c r="AW58" i="66"/>
  <c r="AW46" i="66"/>
  <c r="AY46" i="66"/>
  <c r="AY58" i="66"/>
  <c r="AW51" i="66"/>
  <c r="AW63" i="66"/>
  <c r="AK63" i="66"/>
  <c r="AK51" i="66"/>
  <c r="BA39" i="66"/>
  <c r="AU58" i="66"/>
  <c r="AU46" i="66"/>
  <c r="BH15" i="66"/>
  <c r="AS58" i="66"/>
  <c r="AS46" i="66"/>
  <c r="BG15" i="66"/>
  <c r="AR63" i="66"/>
  <c r="AR51" i="66"/>
  <c r="BN15" i="66"/>
  <c r="AV58" i="66"/>
  <c r="AV46" i="66"/>
  <c r="E10" i="66" l="1"/>
  <c r="BF16" i="66" s="1"/>
  <c r="D10" i="66"/>
  <c r="BE16" i="66" s="1"/>
  <c r="P10" i="66"/>
  <c r="BQ16" i="66" s="1"/>
  <c r="J10" i="66"/>
  <c r="BK16" i="66" s="1"/>
  <c r="N10" i="66"/>
  <c r="BO16" i="66" s="1"/>
  <c r="H10" i="66"/>
  <c r="BI16" i="66" s="1"/>
  <c r="BN10" i="66"/>
  <c r="BO7" i="66"/>
  <c r="BP7" i="66" s="1"/>
  <c r="O10" i="66"/>
  <c r="BP16" i="66" s="1"/>
  <c r="BC16" i="66"/>
  <c r="I10" i="66"/>
  <c r="BJ16" i="66" s="1"/>
  <c r="BD16" i="66"/>
  <c r="BG16" i="66"/>
  <c r="BN16" i="66"/>
  <c r="G10" i="66"/>
  <c r="BH16" i="66" s="1"/>
  <c r="K10" i="66"/>
  <c r="BL16" i="66" s="1"/>
  <c r="L10" i="66"/>
  <c r="BM16" i="66" s="1"/>
  <c r="E11" i="66" l="1"/>
  <c r="BF17" i="66" s="1"/>
  <c r="D11" i="66"/>
  <c r="BE17" i="66" s="1"/>
  <c r="N11" i="66"/>
  <c r="BO17" i="66" s="1"/>
  <c r="P11" i="66"/>
  <c r="BQ17" i="66" s="1"/>
  <c r="J11" i="66"/>
  <c r="BK17" i="66" s="1"/>
  <c r="H11" i="66"/>
  <c r="BO10" i="66"/>
  <c r="BP10" i="66"/>
  <c r="BP11" i="66" s="1"/>
  <c r="BP12" i="66" s="1"/>
  <c r="I11" i="66"/>
  <c r="BJ17" i="66" s="1"/>
  <c r="M11" i="66"/>
  <c r="BN17" i="66" s="1"/>
  <c r="F11" i="66"/>
  <c r="BG17" i="66" s="1"/>
  <c r="C11" i="66"/>
  <c r="BD17" i="66" s="1"/>
  <c r="B11" i="66"/>
  <c r="BC17" i="66" s="1"/>
  <c r="L11" i="66"/>
  <c r="BM17" i="66" s="1"/>
  <c r="K11" i="66"/>
  <c r="BL17" i="66" s="1"/>
  <c r="O11" i="66"/>
  <c r="BP17" i="66" s="1"/>
  <c r="G11" i="66"/>
  <c r="BH17" i="66" s="1"/>
  <c r="D12" i="66" l="1"/>
  <c r="BE18" i="66" s="1"/>
  <c r="BE19" i="66" s="1"/>
  <c r="D20" i="66" s="1"/>
  <c r="E12" i="66"/>
  <c r="E21" i="66" s="1"/>
  <c r="E22" i="66" s="1"/>
  <c r="E23" i="66" s="1"/>
  <c r="E24" i="66" s="1"/>
  <c r="E25" i="66" s="1"/>
  <c r="E26" i="66" s="1"/>
  <c r="E27" i="66" s="1"/>
  <c r="E28" i="66" s="1"/>
  <c r="E29" i="66" s="1"/>
  <c r="E30" i="66" s="1"/>
  <c r="E31" i="66" s="1"/>
  <c r="E32" i="66" s="1"/>
  <c r="E33" i="66" s="1"/>
  <c r="E34" i="66" s="1"/>
  <c r="E35" i="66" s="1"/>
  <c r="E36" i="66" s="1"/>
  <c r="E37" i="66" s="1"/>
  <c r="E38" i="66" s="1"/>
  <c r="E39" i="66" s="1"/>
  <c r="E40" i="66" s="1"/>
  <c r="E41" i="66" s="1"/>
  <c r="E42" i="66" s="1"/>
  <c r="E43" i="66" s="1"/>
  <c r="E44" i="66" s="1"/>
  <c r="E45" i="66" s="1"/>
  <c r="E46" i="66" s="1"/>
  <c r="E47" i="66" s="1"/>
  <c r="E48" i="66" s="1"/>
  <c r="E49" i="66" s="1"/>
  <c r="E50" i="66" s="1"/>
  <c r="E51" i="66" s="1"/>
  <c r="E52" i="66" s="1"/>
  <c r="E53" i="66" s="1"/>
  <c r="E54" i="66" s="1"/>
  <c r="E55" i="66" s="1"/>
  <c r="E56" i="66" s="1"/>
  <c r="E57" i="66" s="1"/>
  <c r="E58" i="66" s="1"/>
  <c r="E59" i="66" s="1"/>
  <c r="E60" i="66" s="1"/>
  <c r="E61" i="66" s="1"/>
  <c r="E62" i="66" s="1"/>
  <c r="E63" i="66" s="1"/>
  <c r="E64" i="66" s="1"/>
  <c r="E65" i="66" s="1"/>
  <c r="E66" i="66" s="1"/>
  <c r="E67" i="66" s="1"/>
  <c r="E68" i="66" s="1"/>
  <c r="E69" i="66" s="1"/>
  <c r="E70" i="66" s="1"/>
  <c r="E71" i="66" s="1"/>
  <c r="E72" i="66" s="1"/>
  <c r="E73" i="66" s="1"/>
  <c r="E74" i="66" s="1"/>
  <c r="E75" i="66" s="1"/>
  <c r="E76" i="66" s="1"/>
  <c r="E77" i="66" s="1"/>
  <c r="E78" i="66" s="1"/>
  <c r="E79" i="66" s="1"/>
  <c r="E80" i="66" s="1"/>
  <c r="E81" i="66" s="1"/>
  <c r="E82" i="66" s="1"/>
  <c r="E83" i="66" s="1"/>
  <c r="E84" i="66" s="1"/>
  <c r="E85" i="66" s="1"/>
  <c r="E86" i="66" s="1"/>
  <c r="E87" i="66" s="1"/>
  <c r="E88" i="66" s="1"/>
  <c r="E89" i="66" s="1"/>
  <c r="E90" i="66" s="1"/>
  <c r="E91" i="66" s="1"/>
  <c r="E92" i="66" s="1"/>
  <c r="E93" i="66" s="1"/>
  <c r="E94" i="66" s="1"/>
  <c r="E95" i="66" s="1"/>
  <c r="E96" i="66" s="1"/>
  <c r="E97" i="66" s="1"/>
  <c r="E98" i="66" s="1"/>
  <c r="E99" i="66" s="1"/>
  <c r="E100" i="66" s="1"/>
  <c r="E101" i="66" s="1"/>
  <c r="E102" i="66" s="1"/>
  <c r="E103" i="66" s="1"/>
  <c r="E104" i="66" s="1"/>
  <c r="E105" i="66" s="1"/>
  <c r="J12" i="66"/>
  <c r="P12" i="66"/>
  <c r="BQ18" i="66" s="1"/>
  <c r="BQ19" i="66" s="1"/>
  <c r="P20" i="66" s="1"/>
  <c r="BI17" i="66"/>
  <c r="H12" i="66"/>
  <c r="N12" i="66"/>
  <c r="BO18" i="66" s="1"/>
  <c r="BO19" i="66" s="1"/>
  <c r="N20" i="66" s="1"/>
  <c r="BK18" i="66"/>
  <c r="BK19" i="66" s="1"/>
  <c r="J20" i="66" s="1"/>
  <c r="B12" i="66"/>
  <c r="K12" i="66"/>
  <c r="M12" i="66"/>
  <c r="O12" i="66"/>
  <c r="C12" i="66"/>
  <c r="L12" i="66"/>
  <c r="G12" i="66"/>
  <c r="F12" i="66"/>
  <c r="F21" i="66" s="1"/>
  <c r="I12" i="66"/>
  <c r="J21" i="66"/>
  <c r="J22" i="66" s="1"/>
  <c r="J23" i="66" s="1"/>
  <c r="J24" i="66" s="1"/>
  <c r="J25" i="66" s="1"/>
  <c r="J26" i="66" s="1"/>
  <c r="J27" i="66" s="1"/>
  <c r="J28" i="66" s="1"/>
  <c r="J29" i="66" s="1"/>
  <c r="J30" i="66" s="1"/>
  <c r="J31" i="66" s="1"/>
  <c r="J32" i="66" s="1"/>
  <c r="J33" i="66" s="1"/>
  <c r="J34" i="66" s="1"/>
  <c r="J35" i="66" s="1"/>
  <c r="J36" i="66" s="1"/>
  <c r="J37" i="66" s="1"/>
  <c r="J38" i="66" s="1"/>
  <c r="J39" i="66" s="1"/>
  <c r="J40" i="66" s="1"/>
  <c r="J41" i="66" s="1"/>
  <c r="J42" i="66" s="1"/>
  <c r="J43" i="66" s="1"/>
  <c r="J44" i="66" s="1"/>
  <c r="J45" i="66" s="1"/>
  <c r="J46" i="66" s="1"/>
  <c r="J47" i="66" s="1"/>
  <c r="J48" i="66" s="1"/>
  <c r="J49" i="66" s="1"/>
  <c r="J50" i="66" s="1"/>
  <c r="J51" i="66" s="1"/>
  <c r="J52" i="66" s="1"/>
  <c r="J53" i="66" s="1"/>
  <c r="J54" i="66" s="1"/>
  <c r="J55" i="66" s="1"/>
  <c r="J56" i="66" s="1"/>
  <c r="J57" i="66" s="1"/>
  <c r="J58" i="66" s="1"/>
  <c r="J59" i="66" s="1"/>
  <c r="J60" i="66" s="1"/>
  <c r="J61" i="66" s="1"/>
  <c r="J62" i="66" s="1"/>
  <c r="J63" i="66" s="1"/>
  <c r="J64" i="66" s="1"/>
  <c r="J65" i="66" s="1"/>
  <c r="J66" i="66" s="1"/>
  <c r="J67" i="66" s="1"/>
  <c r="J68" i="66" s="1"/>
  <c r="J69" i="66" s="1"/>
  <c r="J70" i="66" s="1"/>
  <c r="J71" i="66" s="1"/>
  <c r="J72" i="66" s="1"/>
  <c r="J73" i="66" s="1"/>
  <c r="J74" i="66" s="1"/>
  <c r="J75" i="66" s="1"/>
  <c r="J76" i="66" s="1"/>
  <c r="J77" i="66" s="1"/>
  <c r="J78" i="66" s="1"/>
  <c r="J79" i="66" s="1"/>
  <c r="J80" i="66" s="1"/>
  <c r="J81" i="66" s="1"/>
  <c r="J82" i="66" s="1"/>
  <c r="J83" i="66" s="1"/>
  <c r="J84" i="66" s="1"/>
  <c r="J85" i="66" s="1"/>
  <c r="J86" i="66" s="1"/>
  <c r="J87" i="66" s="1"/>
  <c r="J88" i="66" s="1"/>
  <c r="J89" i="66" s="1"/>
  <c r="J90" i="66" s="1"/>
  <c r="J91" i="66" s="1"/>
  <c r="J92" i="66" s="1"/>
  <c r="J93" i="66" s="1"/>
  <c r="J94" i="66" s="1"/>
  <c r="J95" i="66" s="1"/>
  <c r="J96" i="66" s="1"/>
  <c r="J97" i="66" s="1"/>
  <c r="J98" i="66" s="1"/>
  <c r="J99" i="66" s="1"/>
  <c r="J100" i="66" s="1"/>
  <c r="J101" i="66" s="1"/>
  <c r="J102" i="66" s="1"/>
  <c r="J103" i="66" s="1"/>
  <c r="J104" i="66" s="1"/>
  <c r="J105" i="66" s="1"/>
  <c r="D21" i="66" l="1"/>
  <c r="D22" i="66" s="1"/>
  <c r="D23" i="66" s="1"/>
  <c r="D24" i="66" s="1"/>
  <c r="D25" i="66" s="1"/>
  <c r="D26" i="66" s="1"/>
  <c r="D27" i="66" s="1"/>
  <c r="D28" i="66" s="1"/>
  <c r="D29" i="66" s="1"/>
  <c r="D30" i="66" s="1"/>
  <c r="D31" i="66" s="1"/>
  <c r="D32" i="66" s="1"/>
  <c r="D33" i="66" s="1"/>
  <c r="D34" i="66" s="1"/>
  <c r="D35" i="66" s="1"/>
  <c r="D36" i="66" s="1"/>
  <c r="D37" i="66" s="1"/>
  <c r="D38" i="66" s="1"/>
  <c r="D39" i="66" s="1"/>
  <c r="D40" i="66" s="1"/>
  <c r="D41" i="66" s="1"/>
  <c r="D42" i="66" s="1"/>
  <c r="D43" i="66" s="1"/>
  <c r="D44" i="66" s="1"/>
  <c r="D45" i="66" s="1"/>
  <c r="D46" i="66" s="1"/>
  <c r="D47" i="66" s="1"/>
  <c r="D48" i="66" s="1"/>
  <c r="D49" i="66" s="1"/>
  <c r="D50" i="66" s="1"/>
  <c r="D51" i="66" s="1"/>
  <c r="D52" i="66" s="1"/>
  <c r="D53" i="66" s="1"/>
  <c r="D54" i="66" s="1"/>
  <c r="D55" i="66" s="1"/>
  <c r="D56" i="66" s="1"/>
  <c r="D57" i="66" s="1"/>
  <c r="D58" i="66" s="1"/>
  <c r="D59" i="66" s="1"/>
  <c r="D60" i="66" s="1"/>
  <c r="D61" i="66" s="1"/>
  <c r="D62" i="66" s="1"/>
  <c r="D63" i="66" s="1"/>
  <c r="D64" i="66" s="1"/>
  <c r="D65" i="66" s="1"/>
  <c r="D66" i="66" s="1"/>
  <c r="D67" i="66" s="1"/>
  <c r="D68" i="66" s="1"/>
  <c r="D69" i="66" s="1"/>
  <c r="D70" i="66" s="1"/>
  <c r="D71" i="66" s="1"/>
  <c r="D72" i="66" s="1"/>
  <c r="D73" i="66" s="1"/>
  <c r="D74" i="66" s="1"/>
  <c r="D75" i="66" s="1"/>
  <c r="D76" i="66" s="1"/>
  <c r="D77" i="66" s="1"/>
  <c r="D78" i="66" s="1"/>
  <c r="D79" i="66" s="1"/>
  <c r="D80" i="66" s="1"/>
  <c r="D81" i="66" s="1"/>
  <c r="D82" i="66" s="1"/>
  <c r="D83" i="66" s="1"/>
  <c r="D84" i="66" s="1"/>
  <c r="D85" i="66" s="1"/>
  <c r="D86" i="66" s="1"/>
  <c r="D87" i="66" s="1"/>
  <c r="D88" i="66" s="1"/>
  <c r="D89" i="66" s="1"/>
  <c r="D90" i="66" s="1"/>
  <c r="D91" i="66" s="1"/>
  <c r="D92" i="66" s="1"/>
  <c r="D93" i="66" s="1"/>
  <c r="D94" i="66" s="1"/>
  <c r="D95" i="66" s="1"/>
  <c r="D96" i="66" s="1"/>
  <c r="D97" i="66" s="1"/>
  <c r="D98" i="66" s="1"/>
  <c r="D99" i="66" s="1"/>
  <c r="D100" i="66" s="1"/>
  <c r="D101" i="66" s="1"/>
  <c r="D102" i="66" s="1"/>
  <c r="D103" i="66" s="1"/>
  <c r="D104" i="66" s="1"/>
  <c r="D105" i="66" s="1"/>
  <c r="P21" i="66"/>
  <c r="P22" i="66" s="1"/>
  <c r="P23" i="66" s="1"/>
  <c r="P24" i="66" s="1"/>
  <c r="P25" i="66" s="1"/>
  <c r="P26" i="66" s="1"/>
  <c r="P27" i="66" s="1"/>
  <c r="P28" i="66" s="1"/>
  <c r="P29" i="66" s="1"/>
  <c r="P30" i="66" s="1"/>
  <c r="P31" i="66" s="1"/>
  <c r="P32" i="66" s="1"/>
  <c r="P33" i="66" s="1"/>
  <c r="P34" i="66" s="1"/>
  <c r="P35" i="66" s="1"/>
  <c r="P36" i="66" s="1"/>
  <c r="P37" i="66" s="1"/>
  <c r="P38" i="66" s="1"/>
  <c r="P39" i="66" s="1"/>
  <c r="P40" i="66" s="1"/>
  <c r="P41" i="66" s="1"/>
  <c r="P42" i="66" s="1"/>
  <c r="P43" i="66" s="1"/>
  <c r="P44" i="66" s="1"/>
  <c r="P45" i="66" s="1"/>
  <c r="P46" i="66" s="1"/>
  <c r="P47" i="66" s="1"/>
  <c r="P48" i="66" s="1"/>
  <c r="P49" i="66" s="1"/>
  <c r="P50" i="66" s="1"/>
  <c r="P51" i="66" s="1"/>
  <c r="P52" i="66" s="1"/>
  <c r="P53" i="66" s="1"/>
  <c r="P54" i="66" s="1"/>
  <c r="P55" i="66" s="1"/>
  <c r="P56" i="66" s="1"/>
  <c r="P57" i="66" s="1"/>
  <c r="P58" i="66" s="1"/>
  <c r="P59" i="66" s="1"/>
  <c r="P60" i="66" s="1"/>
  <c r="P61" i="66" s="1"/>
  <c r="P62" i="66" s="1"/>
  <c r="P63" i="66" s="1"/>
  <c r="P64" i="66" s="1"/>
  <c r="P65" i="66" s="1"/>
  <c r="P66" i="66" s="1"/>
  <c r="P67" i="66" s="1"/>
  <c r="P68" i="66" s="1"/>
  <c r="P69" i="66" s="1"/>
  <c r="P70" i="66" s="1"/>
  <c r="P71" i="66" s="1"/>
  <c r="P72" i="66" s="1"/>
  <c r="P73" i="66" s="1"/>
  <c r="P74" i="66" s="1"/>
  <c r="P75" i="66" s="1"/>
  <c r="P76" i="66" s="1"/>
  <c r="P77" i="66" s="1"/>
  <c r="P78" i="66" s="1"/>
  <c r="P79" i="66" s="1"/>
  <c r="P80" i="66" s="1"/>
  <c r="P81" i="66" s="1"/>
  <c r="P82" i="66" s="1"/>
  <c r="P83" i="66" s="1"/>
  <c r="P84" i="66" s="1"/>
  <c r="P85" i="66" s="1"/>
  <c r="P86" i="66" s="1"/>
  <c r="P87" i="66" s="1"/>
  <c r="P88" i="66" s="1"/>
  <c r="P89" i="66" s="1"/>
  <c r="P90" i="66" s="1"/>
  <c r="P91" i="66" s="1"/>
  <c r="P92" i="66" s="1"/>
  <c r="P93" i="66" s="1"/>
  <c r="P94" i="66" s="1"/>
  <c r="P95" i="66" s="1"/>
  <c r="P96" i="66" s="1"/>
  <c r="P97" i="66" s="1"/>
  <c r="P98" i="66" s="1"/>
  <c r="P99" i="66" s="1"/>
  <c r="P100" i="66" s="1"/>
  <c r="P101" i="66" s="1"/>
  <c r="P102" i="66" s="1"/>
  <c r="P103" i="66" s="1"/>
  <c r="P104" i="66" s="1"/>
  <c r="P105" i="66" s="1"/>
  <c r="BF18" i="66"/>
  <c r="BF19" i="66" s="1"/>
  <c r="E20" i="66" s="1"/>
  <c r="N21" i="66"/>
  <c r="N22" i="66" s="1"/>
  <c r="N23" i="66" s="1"/>
  <c r="N24" i="66" s="1"/>
  <c r="N25" i="66" s="1"/>
  <c r="N26" i="66" s="1"/>
  <c r="N27" i="66" s="1"/>
  <c r="N28" i="66" s="1"/>
  <c r="N29" i="66" s="1"/>
  <c r="N30" i="66" s="1"/>
  <c r="N31" i="66" s="1"/>
  <c r="N32" i="66" s="1"/>
  <c r="N33" i="66" s="1"/>
  <c r="N34" i="66" s="1"/>
  <c r="N35" i="66" s="1"/>
  <c r="N36" i="66" s="1"/>
  <c r="N37" i="66" s="1"/>
  <c r="N38" i="66" s="1"/>
  <c r="N39" i="66" s="1"/>
  <c r="N40" i="66" s="1"/>
  <c r="N41" i="66" s="1"/>
  <c r="N42" i="66" s="1"/>
  <c r="N43" i="66" s="1"/>
  <c r="N44" i="66" s="1"/>
  <c r="N45" i="66" s="1"/>
  <c r="N46" i="66" s="1"/>
  <c r="N47" i="66" s="1"/>
  <c r="N48" i="66" s="1"/>
  <c r="N49" i="66" s="1"/>
  <c r="N50" i="66" s="1"/>
  <c r="N51" i="66" s="1"/>
  <c r="N52" i="66" s="1"/>
  <c r="N53" i="66" s="1"/>
  <c r="N54" i="66" s="1"/>
  <c r="N55" i="66" s="1"/>
  <c r="N56" i="66" s="1"/>
  <c r="N57" i="66" s="1"/>
  <c r="N58" i="66" s="1"/>
  <c r="N59" i="66" s="1"/>
  <c r="N60" i="66" s="1"/>
  <c r="N61" i="66" s="1"/>
  <c r="N62" i="66" s="1"/>
  <c r="N63" i="66" s="1"/>
  <c r="N64" i="66" s="1"/>
  <c r="N65" i="66" s="1"/>
  <c r="N66" i="66" s="1"/>
  <c r="N67" i="66" s="1"/>
  <c r="N68" i="66" s="1"/>
  <c r="N69" i="66" s="1"/>
  <c r="N70" i="66" s="1"/>
  <c r="N71" i="66" s="1"/>
  <c r="N72" i="66" s="1"/>
  <c r="N73" i="66" s="1"/>
  <c r="N74" i="66" s="1"/>
  <c r="N75" i="66" s="1"/>
  <c r="N76" i="66" s="1"/>
  <c r="N77" i="66" s="1"/>
  <c r="N78" i="66" s="1"/>
  <c r="N79" i="66" s="1"/>
  <c r="N80" i="66" s="1"/>
  <c r="N81" i="66" s="1"/>
  <c r="N82" i="66" s="1"/>
  <c r="N83" i="66" s="1"/>
  <c r="N84" i="66" s="1"/>
  <c r="N85" i="66" s="1"/>
  <c r="N86" i="66" s="1"/>
  <c r="N87" i="66" s="1"/>
  <c r="N88" i="66" s="1"/>
  <c r="N89" i="66" s="1"/>
  <c r="N90" i="66" s="1"/>
  <c r="N91" i="66" s="1"/>
  <c r="N92" i="66" s="1"/>
  <c r="N93" i="66" s="1"/>
  <c r="N94" i="66" s="1"/>
  <c r="N95" i="66" s="1"/>
  <c r="N96" i="66" s="1"/>
  <c r="N97" i="66" s="1"/>
  <c r="N98" i="66" s="1"/>
  <c r="N99" i="66" s="1"/>
  <c r="N100" i="66" s="1"/>
  <c r="N101" i="66" s="1"/>
  <c r="N102" i="66" s="1"/>
  <c r="N103" i="66" s="1"/>
  <c r="N104" i="66" s="1"/>
  <c r="N105" i="66" s="1"/>
  <c r="BM18" i="66"/>
  <c r="BM19" i="66" s="1"/>
  <c r="L20" i="66" s="1"/>
  <c r="BG18" i="66"/>
  <c r="BG19" i="66" s="1"/>
  <c r="F20" i="66" s="1"/>
  <c r="BL18" i="66"/>
  <c r="BL19" i="66" s="1"/>
  <c r="K20" i="66" s="1"/>
  <c r="BH18" i="66"/>
  <c r="BH19" i="66" s="1"/>
  <c r="G20" i="66" s="1"/>
  <c r="BC18" i="66"/>
  <c r="BC19" i="66" s="1"/>
  <c r="B20" i="66" s="1"/>
  <c r="H21" i="66"/>
  <c r="BJ18" i="66"/>
  <c r="BJ19" i="66" s="1"/>
  <c r="I20" i="66" s="1"/>
  <c r="BD18" i="66"/>
  <c r="BD19" i="66" s="1"/>
  <c r="C20" i="66" s="1"/>
  <c r="BP18" i="66"/>
  <c r="BP19" i="66" s="1"/>
  <c r="O20" i="66" s="1"/>
  <c r="BI18" i="66"/>
  <c r="BI19" i="66" s="1"/>
  <c r="H20" i="66" s="1"/>
  <c r="M21" i="66"/>
  <c r="M22" i="66" s="1"/>
  <c r="M23" i="66" s="1"/>
  <c r="M24" i="66" s="1"/>
  <c r="M25" i="66" s="1"/>
  <c r="M26" i="66" s="1"/>
  <c r="M27" i="66" s="1"/>
  <c r="M28" i="66" s="1"/>
  <c r="M29" i="66" s="1"/>
  <c r="M30" i="66" s="1"/>
  <c r="M31" i="66" s="1"/>
  <c r="M32" i="66" s="1"/>
  <c r="M33" i="66" s="1"/>
  <c r="M34" i="66" s="1"/>
  <c r="M35" i="66" s="1"/>
  <c r="M36" i="66" s="1"/>
  <c r="M37" i="66" s="1"/>
  <c r="M38" i="66" s="1"/>
  <c r="M39" i="66" s="1"/>
  <c r="M40" i="66" s="1"/>
  <c r="M41" i="66" s="1"/>
  <c r="M42" i="66" s="1"/>
  <c r="M43" i="66" s="1"/>
  <c r="M44" i="66" s="1"/>
  <c r="M45" i="66" s="1"/>
  <c r="M46" i="66" s="1"/>
  <c r="M47" i="66" s="1"/>
  <c r="M48" i="66" s="1"/>
  <c r="M49" i="66" s="1"/>
  <c r="M50" i="66" s="1"/>
  <c r="M51" i="66" s="1"/>
  <c r="M52" i="66" s="1"/>
  <c r="M53" i="66" s="1"/>
  <c r="M54" i="66" s="1"/>
  <c r="M55" i="66" s="1"/>
  <c r="M56" i="66" s="1"/>
  <c r="M57" i="66" s="1"/>
  <c r="M58" i="66" s="1"/>
  <c r="M59" i="66" s="1"/>
  <c r="M60" i="66" s="1"/>
  <c r="M61" i="66" s="1"/>
  <c r="M62" i="66" s="1"/>
  <c r="M63" i="66" s="1"/>
  <c r="M64" i="66" s="1"/>
  <c r="M65" i="66" s="1"/>
  <c r="M66" i="66" s="1"/>
  <c r="M67" i="66" s="1"/>
  <c r="M68" i="66" s="1"/>
  <c r="M69" i="66" s="1"/>
  <c r="M70" i="66" s="1"/>
  <c r="M71" i="66" s="1"/>
  <c r="M72" i="66" s="1"/>
  <c r="M73" i="66" s="1"/>
  <c r="M74" i="66" s="1"/>
  <c r="M75" i="66" s="1"/>
  <c r="M76" i="66" s="1"/>
  <c r="M77" i="66" s="1"/>
  <c r="M78" i="66" s="1"/>
  <c r="M79" i="66" s="1"/>
  <c r="M80" i="66" s="1"/>
  <c r="M81" i="66" s="1"/>
  <c r="M82" i="66" s="1"/>
  <c r="M83" i="66" s="1"/>
  <c r="M84" i="66" s="1"/>
  <c r="M85" i="66" s="1"/>
  <c r="M86" i="66" s="1"/>
  <c r="M87" i="66" s="1"/>
  <c r="M88" i="66" s="1"/>
  <c r="M89" i="66" s="1"/>
  <c r="M90" i="66" s="1"/>
  <c r="M91" i="66" s="1"/>
  <c r="M92" i="66" s="1"/>
  <c r="M93" i="66" s="1"/>
  <c r="M94" i="66" s="1"/>
  <c r="M95" i="66" s="1"/>
  <c r="M96" i="66" s="1"/>
  <c r="M97" i="66" s="1"/>
  <c r="M98" i="66" s="1"/>
  <c r="M99" i="66" s="1"/>
  <c r="M100" i="66" s="1"/>
  <c r="M101" i="66" s="1"/>
  <c r="M102" i="66" s="1"/>
  <c r="M103" i="66" s="1"/>
  <c r="M104" i="66" s="1"/>
  <c r="M105" i="66" s="1"/>
  <c r="BN18" i="66"/>
  <c r="BN19" i="66" s="1"/>
  <c r="M20" i="66" s="1"/>
  <c r="G21" i="66"/>
  <c r="G22" i="66" s="1"/>
  <c r="G23" i="66" s="1"/>
  <c r="G24" i="66" s="1"/>
  <c r="G25" i="66" s="1"/>
  <c r="G26" i="66" s="1"/>
  <c r="G27" i="66" s="1"/>
  <c r="G28" i="66" s="1"/>
  <c r="G29" i="66" s="1"/>
  <c r="G30" i="66" s="1"/>
  <c r="G31" i="66" s="1"/>
  <c r="G32" i="66" s="1"/>
  <c r="G33" i="66" s="1"/>
  <c r="G34" i="66" s="1"/>
  <c r="G35" i="66" s="1"/>
  <c r="G36" i="66" s="1"/>
  <c r="G37" i="66" s="1"/>
  <c r="G38" i="66" s="1"/>
  <c r="G39" i="66" s="1"/>
  <c r="G40" i="66" s="1"/>
  <c r="G41" i="66" s="1"/>
  <c r="G42" i="66" s="1"/>
  <c r="G43" i="66" s="1"/>
  <c r="G44" i="66" s="1"/>
  <c r="G45" i="66" s="1"/>
  <c r="G46" i="66" s="1"/>
  <c r="G47" i="66" s="1"/>
  <c r="G48" i="66" s="1"/>
  <c r="G49" i="66" s="1"/>
  <c r="G50" i="66" s="1"/>
  <c r="G51" i="66" s="1"/>
  <c r="G52" i="66" s="1"/>
  <c r="G53" i="66" s="1"/>
  <c r="G54" i="66" s="1"/>
  <c r="G55" i="66" s="1"/>
  <c r="G56" i="66" s="1"/>
  <c r="G57" i="66" s="1"/>
  <c r="G58" i="66" s="1"/>
  <c r="G59" i="66" s="1"/>
  <c r="G60" i="66" s="1"/>
  <c r="G61" i="66" s="1"/>
  <c r="G62" i="66" s="1"/>
  <c r="G63" i="66" s="1"/>
  <c r="G64" i="66" s="1"/>
  <c r="G65" i="66" s="1"/>
  <c r="G66" i="66" s="1"/>
  <c r="G67" i="66" s="1"/>
  <c r="G68" i="66" s="1"/>
  <c r="G69" i="66" s="1"/>
  <c r="G70" i="66" s="1"/>
  <c r="G71" i="66" s="1"/>
  <c r="G72" i="66" s="1"/>
  <c r="G73" i="66" s="1"/>
  <c r="G74" i="66" s="1"/>
  <c r="G75" i="66" s="1"/>
  <c r="G76" i="66" s="1"/>
  <c r="G77" i="66" s="1"/>
  <c r="G78" i="66" s="1"/>
  <c r="G79" i="66" s="1"/>
  <c r="G80" i="66" s="1"/>
  <c r="G81" i="66" s="1"/>
  <c r="G82" i="66" s="1"/>
  <c r="G83" i="66" s="1"/>
  <c r="G84" i="66" s="1"/>
  <c r="G85" i="66" s="1"/>
  <c r="G86" i="66" s="1"/>
  <c r="G87" i="66" s="1"/>
  <c r="G88" i="66" s="1"/>
  <c r="G89" i="66" s="1"/>
  <c r="G90" i="66" s="1"/>
  <c r="G91" i="66" s="1"/>
  <c r="G92" i="66" s="1"/>
  <c r="G93" i="66" s="1"/>
  <c r="G94" i="66" s="1"/>
  <c r="G95" i="66" s="1"/>
  <c r="G96" i="66" s="1"/>
  <c r="G97" i="66" s="1"/>
  <c r="G98" i="66" s="1"/>
  <c r="G99" i="66" s="1"/>
  <c r="G100" i="66" s="1"/>
  <c r="G101" i="66" s="1"/>
  <c r="G102" i="66" s="1"/>
  <c r="G103" i="66" s="1"/>
  <c r="G104" i="66" s="1"/>
  <c r="G105" i="66" s="1"/>
  <c r="B21" i="66"/>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65" i="66" s="1"/>
  <c r="B66" i="66" s="1"/>
  <c r="B67" i="66" s="1"/>
  <c r="B68" i="66" s="1"/>
  <c r="B69" i="66" s="1"/>
  <c r="B70" i="66" s="1"/>
  <c r="B71" i="66" s="1"/>
  <c r="B72" i="66" s="1"/>
  <c r="B73" i="66" s="1"/>
  <c r="B74" i="66" s="1"/>
  <c r="B75" i="66" s="1"/>
  <c r="B76" i="66" s="1"/>
  <c r="B77" i="66" s="1"/>
  <c r="B78" i="66" s="1"/>
  <c r="B79" i="66" s="1"/>
  <c r="B80" i="66" s="1"/>
  <c r="B81" i="66" s="1"/>
  <c r="B82" i="66" s="1"/>
  <c r="B83" i="66" s="1"/>
  <c r="B84" i="66" s="1"/>
  <c r="B85" i="66" s="1"/>
  <c r="B86" i="66" s="1"/>
  <c r="B87" i="66" s="1"/>
  <c r="B88" i="66" s="1"/>
  <c r="B89" i="66" s="1"/>
  <c r="B90" i="66" s="1"/>
  <c r="B91" i="66" s="1"/>
  <c r="B92" i="66" s="1"/>
  <c r="B93" i="66" s="1"/>
  <c r="B94" i="66" s="1"/>
  <c r="B95" i="66" s="1"/>
  <c r="B96" i="66" s="1"/>
  <c r="B97" i="66" s="1"/>
  <c r="B98" i="66" s="1"/>
  <c r="B99" i="66" s="1"/>
  <c r="B100" i="66" s="1"/>
  <c r="B101" i="66" s="1"/>
  <c r="B102" i="66" s="1"/>
  <c r="B103" i="66" s="1"/>
  <c r="B104" i="66" s="1"/>
  <c r="B105" i="66" s="1"/>
  <c r="O21" i="66"/>
  <c r="O22" i="66" s="1"/>
  <c r="O23" i="66" s="1"/>
  <c r="O24" i="66" s="1"/>
  <c r="O25" i="66" s="1"/>
  <c r="O26" i="66" s="1"/>
  <c r="O27" i="66" s="1"/>
  <c r="O28" i="66" s="1"/>
  <c r="O29" i="66" s="1"/>
  <c r="O30" i="66" s="1"/>
  <c r="O31" i="66" s="1"/>
  <c r="O32" i="66" s="1"/>
  <c r="O33" i="66" s="1"/>
  <c r="O34" i="66" s="1"/>
  <c r="O35" i="66" s="1"/>
  <c r="O36" i="66" s="1"/>
  <c r="O37" i="66" s="1"/>
  <c r="O38" i="66" s="1"/>
  <c r="O39" i="66" s="1"/>
  <c r="O40" i="66" s="1"/>
  <c r="O41" i="66" s="1"/>
  <c r="O42" i="66" s="1"/>
  <c r="O43" i="66" s="1"/>
  <c r="O44" i="66" s="1"/>
  <c r="O45" i="66" s="1"/>
  <c r="O46" i="66" s="1"/>
  <c r="O47" i="66" s="1"/>
  <c r="O48" i="66" s="1"/>
  <c r="O49" i="66" s="1"/>
  <c r="O50" i="66" s="1"/>
  <c r="O51" i="66" s="1"/>
  <c r="O52" i="66" s="1"/>
  <c r="O53" i="66" s="1"/>
  <c r="O54" i="66" s="1"/>
  <c r="O55" i="66" s="1"/>
  <c r="O56" i="66" s="1"/>
  <c r="O57" i="66" s="1"/>
  <c r="O58" i="66" s="1"/>
  <c r="O59" i="66" s="1"/>
  <c r="O60" i="66" s="1"/>
  <c r="O61" i="66" s="1"/>
  <c r="O62" i="66" s="1"/>
  <c r="O63" i="66" s="1"/>
  <c r="O64" i="66" s="1"/>
  <c r="O65" i="66" s="1"/>
  <c r="O66" i="66" s="1"/>
  <c r="O67" i="66" s="1"/>
  <c r="O68" i="66" s="1"/>
  <c r="O69" i="66" s="1"/>
  <c r="O70" i="66" s="1"/>
  <c r="O71" i="66" s="1"/>
  <c r="O72" i="66" s="1"/>
  <c r="O73" i="66" s="1"/>
  <c r="O74" i="66" s="1"/>
  <c r="O75" i="66" s="1"/>
  <c r="O76" i="66" s="1"/>
  <c r="O77" i="66" s="1"/>
  <c r="O78" i="66" s="1"/>
  <c r="O79" i="66" s="1"/>
  <c r="O80" i="66" s="1"/>
  <c r="O81" i="66" s="1"/>
  <c r="O82" i="66" s="1"/>
  <c r="O83" i="66" s="1"/>
  <c r="O84" i="66" s="1"/>
  <c r="O85" i="66" s="1"/>
  <c r="O86" i="66" s="1"/>
  <c r="O87" i="66" s="1"/>
  <c r="O88" i="66" s="1"/>
  <c r="O89" i="66" s="1"/>
  <c r="O90" i="66" s="1"/>
  <c r="O91" i="66" s="1"/>
  <c r="O92" i="66" s="1"/>
  <c r="O93" i="66" s="1"/>
  <c r="O94" i="66" s="1"/>
  <c r="O95" i="66" s="1"/>
  <c r="O96" i="66" s="1"/>
  <c r="O97" i="66" s="1"/>
  <c r="O98" i="66" s="1"/>
  <c r="O99" i="66" s="1"/>
  <c r="O100" i="66" s="1"/>
  <c r="O101" i="66" s="1"/>
  <c r="O102" i="66" s="1"/>
  <c r="O103" i="66" s="1"/>
  <c r="O104" i="66" s="1"/>
  <c r="O105" i="66" s="1"/>
  <c r="I21" i="66"/>
  <c r="I22" i="66" s="1"/>
  <c r="I23" i="66" s="1"/>
  <c r="I24" i="66" s="1"/>
  <c r="I25" i="66" s="1"/>
  <c r="I26" i="66" s="1"/>
  <c r="I27" i="66" s="1"/>
  <c r="I28" i="66" s="1"/>
  <c r="I29" i="66" s="1"/>
  <c r="I30" i="66" s="1"/>
  <c r="I31" i="66" s="1"/>
  <c r="I32" i="66" s="1"/>
  <c r="I33" i="66" s="1"/>
  <c r="I34" i="66" s="1"/>
  <c r="I35" i="66" s="1"/>
  <c r="I36" i="66" s="1"/>
  <c r="I37" i="66" s="1"/>
  <c r="I38" i="66" s="1"/>
  <c r="I39" i="66" s="1"/>
  <c r="I40" i="66" s="1"/>
  <c r="I41" i="66" s="1"/>
  <c r="I42" i="66" s="1"/>
  <c r="I43" i="66" s="1"/>
  <c r="I44" i="66" s="1"/>
  <c r="I45" i="66" s="1"/>
  <c r="I46" i="66" s="1"/>
  <c r="I47" i="66" s="1"/>
  <c r="I48" i="66" s="1"/>
  <c r="I49" i="66" s="1"/>
  <c r="I50" i="66" s="1"/>
  <c r="I51" i="66" s="1"/>
  <c r="I52" i="66" s="1"/>
  <c r="I53" i="66" s="1"/>
  <c r="I54" i="66" s="1"/>
  <c r="I55" i="66" s="1"/>
  <c r="I56" i="66" s="1"/>
  <c r="I57" i="66" s="1"/>
  <c r="I58" i="66" s="1"/>
  <c r="I59" i="66" s="1"/>
  <c r="I60" i="66" s="1"/>
  <c r="I61" i="66" s="1"/>
  <c r="I62" i="66" s="1"/>
  <c r="I63" i="66" s="1"/>
  <c r="I64" i="66" s="1"/>
  <c r="I65" i="66" s="1"/>
  <c r="I66" i="66" s="1"/>
  <c r="I67" i="66" s="1"/>
  <c r="I68" i="66" s="1"/>
  <c r="I69" i="66" s="1"/>
  <c r="I70" i="66" s="1"/>
  <c r="I71" i="66" s="1"/>
  <c r="I72" i="66" s="1"/>
  <c r="I73" i="66" s="1"/>
  <c r="I74" i="66" s="1"/>
  <c r="I75" i="66" s="1"/>
  <c r="I76" i="66" s="1"/>
  <c r="I77" i="66" s="1"/>
  <c r="I78" i="66" s="1"/>
  <c r="I79" i="66" s="1"/>
  <c r="I80" i="66" s="1"/>
  <c r="I81" i="66" s="1"/>
  <c r="I82" i="66" s="1"/>
  <c r="I83" i="66" s="1"/>
  <c r="I84" i="66" s="1"/>
  <c r="I85" i="66" s="1"/>
  <c r="I86" i="66" s="1"/>
  <c r="I87" i="66" s="1"/>
  <c r="I88" i="66" s="1"/>
  <c r="I89" i="66" s="1"/>
  <c r="I90" i="66" s="1"/>
  <c r="I91" i="66" s="1"/>
  <c r="I92" i="66" s="1"/>
  <c r="I93" i="66" s="1"/>
  <c r="I94" i="66" s="1"/>
  <c r="I95" i="66" s="1"/>
  <c r="I96" i="66" s="1"/>
  <c r="I97" i="66" s="1"/>
  <c r="I98" i="66" s="1"/>
  <c r="I99" i="66" s="1"/>
  <c r="I100" i="66" s="1"/>
  <c r="I101" i="66" s="1"/>
  <c r="I102" i="66" s="1"/>
  <c r="I103" i="66" s="1"/>
  <c r="I104" i="66" s="1"/>
  <c r="I105" i="66" s="1"/>
  <c r="L21" i="66"/>
  <c r="L22" i="66" s="1"/>
  <c r="L23" i="66" s="1"/>
  <c r="L24" i="66" s="1"/>
  <c r="L25" i="66" s="1"/>
  <c r="L26" i="66" s="1"/>
  <c r="L27" i="66" s="1"/>
  <c r="L28" i="66" s="1"/>
  <c r="L29" i="66" s="1"/>
  <c r="L30" i="66" s="1"/>
  <c r="L31" i="66" s="1"/>
  <c r="L32" i="66" s="1"/>
  <c r="L33" i="66" s="1"/>
  <c r="L34" i="66" s="1"/>
  <c r="L35" i="66" s="1"/>
  <c r="L36" i="66" s="1"/>
  <c r="L37" i="66" s="1"/>
  <c r="L38" i="66" s="1"/>
  <c r="L39" i="66" s="1"/>
  <c r="L40" i="66" s="1"/>
  <c r="L41" i="66" s="1"/>
  <c r="L42" i="66" s="1"/>
  <c r="L43" i="66" s="1"/>
  <c r="L44" i="66" s="1"/>
  <c r="L45" i="66" s="1"/>
  <c r="L46" i="66" s="1"/>
  <c r="L47" i="66" s="1"/>
  <c r="L48" i="66" s="1"/>
  <c r="L49" i="66" s="1"/>
  <c r="L50" i="66" s="1"/>
  <c r="L51" i="66" s="1"/>
  <c r="L52" i="66" s="1"/>
  <c r="L53" i="66" s="1"/>
  <c r="L54" i="66" s="1"/>
  <c r="L55" i="66" s="1"/>
  <c r="L56" i="66" s="1"/>
  <c r="L57" i="66" s="1"/>
  <c r="L58" i="66" s="1"/>
  <c r="L59" i="66" s="1"/>
  <c r="L60" i="66" s="1"/>
  <c r="L61" i="66" s="1"/>
  <c r="L62" i="66" s="1"/>
  <c r="L63" i="66" s="1"/>
  <c r="L64" i="66" s="1"/>
  <c r="L65" i="66" s="1"/>
  <c r="L66" i="66" s="1"/>
  <c r="L67" i="66" s="1"/>
  <c r="L68" i="66" s="1"/>
  <c r="L69" i="66" s="1"/>
  <c r="L70" i="66" s="1"/>
  <c r="L71" i="66" s="1"/>
  <c r="L72" i="66" s="1"/>
  <c r="L73" i="66" s="1"/>
  <c r="L74" i="66" s="1"/>
  <c r="L75" i="66" s="1"/>
  <c r="L76" i="66" s="1"/>
  <c r="L77" i="66" s="1"/>
  <c r="L78" i="66" s="1"/>
  <c r="L79" i="66" s="1"/>
  <c r="L80" i="66" s="1"/>
  <c r="L81" i="66" s="1"/>
  <c r="L82" i="66" s="1"/>
  <c r="L83" i="66" s="1"/>
  <c r="L84" i="66" s="1"/>
  <c r="L85" i="66" s="1"/>
  <c r="L86" i="66" s="1"/>
  <c r="L87" i="66" s="1"/>
  <c r="L88" i="66" s="1"/>
  <c r="L89" i="66" s="1"/>
  <c r="L90" i="66" s="1"/>
  <c r="L91" i="66" s="1"/>
  <c r="L92" i="66" s="1"/>
  <c r="L93" i="66" s="1"/>
  <c r="L94" i="66" s="1"/>
  <c r="L95" i="66" s="1"/>
  <c r="L96" i="66" s="1"/>
  <c r="L97" i="66" s="1"/>
  <c r="L98" i="66" s="1"/>
  <c r="L99" i="66" s="1"/>
  <c r="L100" i="66" s="1"/>
  <c r="L101" i="66" s="1"/>
  <c r="L102" i="66" s="1"/>
  <c r="L103" i="66" s="1"/>
  <c r="L104" i="66" s="1"/>
  <c r="L105" i="66" s="1"/>
  <c r="K21" i="66"/>
  <c r="K22" i="66" s="1"/>
  <c r="K23" i="66" s="1"/>
  <c r="K24" i="66" s="1"/>
  <c r="K25" i="66" s="1"/>
  <c r="K26" i="66" s="1"/>
  <c r="K27" i="66" s="1"/>
  <c r="K28" i="66" s="1"/>
  <c r="K29" i="66" s="1"/>
  <c r="K30" i="66" s="1"/>
  <c r="K31" i="66" s="1"/>
  <c r="K32" i="66" s="1"/>
  <c r="K33" i="66" s="1"/>
  <c r="K34" i="66" s="1"/>
  <c r="K35" i="66" s="1"/>
  <c r="K36" i="66" s="1"/>
  <c r="K37" i="66" s="1"/>
  <c r="K38" i="66" s="1"/>
  <c r="K39" i="66" s="1"/>
  <c r="K40" i="66" s="1"/>
  <c r="K41" i="66" s="1"/>
  <c r="K42" i="66" s="1"/>
  <c r="K43" i="66" s="1"/>
  <c r="K44" i="66" s="1"/>
  <c r="K45" i="66" s="1"/>
  <c r="K46" i="66" s="1"/>
  <c r="K47" i="66" s="1"/>
  <c r="K48" i="66" s="1"/>
  <c r="K49" i="66" s="1"/>
  <c r="K50" i="66" s="1"/>
  <c r="K51" i="66" s="1"/>
  <c r="K52" i="66" s="1"/>
  <c r="K53" i="66" s="1"/>
  <c r="K54" i="66" s="1"/>
  <c r="K55" i="66" s="1"/>
  <c r="K56" i="66" s="1"/>
  <c r="K57" i="66" s="1"/>
  <c r="K58" i="66" s="1"/>
  <c r="K59" i="66" s="1"/>
  <c r="K60" i="66" s="1"/>
  <c r="K61" i="66" s="1"/>
  <c r="K62" i="66" s="1"/>
  <c r="K63" i="66" s="1"/>
  <c r="K64" i="66" s="1"/>
  <c r="K65" i="66" s="1"/>
  <c r="K66" i="66" s="1"/>
  <c r="K67" i="66" s="1"/>
  <c r="K68" i="66" s="1"/>
  <c r="K69" i="66" s="1"/>
  <c r="K70" i="66" s="1"/>
  <c r="K71" i="66" s="1"/>
  <c r="K72" i="66" s="1"/>
  <c r="K73" i="66" s="1"/>
  <c r="K74" i="66" s="1"/>
  <c r="K75" i="66" s="1"/>
  <c r="K76" i="66" s="1"/>
  <c r="K77" i="66" s="1"/>
  <c r="K78" i="66" s="1"/>
  <c r="K79" i="66" s="1"/>
  <c r="K80" i="66" s="1"/>
  <c r="K81" i="66" s="1"/>
  <c r="K82" i="66" s="1"/>
  <c r="K83" i="66" s="1"/>
  <c r="K84" i="66" s="1"/>
  <c r="K85" i="66" s="1"/>
  <c r="K86" i="66" s="1"/>
  <c r="K87" i="66" s="1"/>
  <c r="K88" i="66" s="1"/>
  <c r="K89" i="66" s="1"/>
  <c r="K90" i="66" s="1"/>
  <c r="K91" i="66" s="1"/>
  <c r="K92" i="66" s="1"/>
  <c r="K93" i="66" s="1"/>
  <c r="K94" i="66" s="1"/>
  <c r="K95" i="66" s="1"/>
  <c r="K96" i="66" s="1"/>
  <c r="K97" i="66" s="1"/>
  <c r="K98" i="66" s="1"/>
  <c r="K99" i="66" s="1"/>
  <c r="K100" i="66" s="1"/>
  <c r="K101" i="66" s="1"/>
  <c r="K102" i="66" s="1"/>
  <c r="K103" i="66" s="1"/>
  <c r="K104" i="66" s="1"/>
  <c r="K105" i="66" s="1"/>
  <c r="F22" i="66"/>
  <c r="F23" i="66" s="1"/>
  <c r="F24" i="66" s="1"/>
  <c r="F25" i="66" s="1"/>
  <c r="F26" i="66" s="1"/>
  <c r="F27" i="66" s="1"/>
  <c r="F28" i="66" s="1"/>
  <c r="F29" i="66" s="1"/>
  <c r="F30" i="66" s="1"/>
  <c r="F31" i="66" s="1"/>
  <c r="F32" i="66" s="1"/>
  <c r="F33" i="66" s="1"/>
  <c r="F34" i="66" s="1"/>
  <c r="F35" i="66" s="1"/>
  <c r="F36" i="66" s="1"/>
  <c r="F37" i="66" s="1"/>
  <c r="F38" i="66" s="1"/>
  <c r="F39" i="66" s="1"/>
  <c r="F40" i="66" s="1"/>
  <c r="F41" i="66" s="1"/>
  <c r="F42" i="66" s="1"/>
  <c r="F43" i="66" s="1"/>
  <c r="F44" i="66" s="1"/>
  <c r="F45" i="66" s="1"/>
  <c r="F46" i="66" s="1"/>
  <c r="F47" i="66" s="1"/>
  <c r="F48" i="66" s="1"/>
  <c r="F49" i="66" s="1"/>
  <c r="F50" i="66" s="1"/>
  <c r="F51" i="66" s="1"/>
  <c r="F52" i="66" s="1"/>
  <c r="F53" i="66" s="1"/>
  <c r="F54" i="66" s="1"/>
  <c r="F55" i="66" s="1"/>
  <c r="F56" i="66" s="1"/>
  <c r="F57" i="66" s="1"/>
  <c r="F58" i="66" s="1"/>
  <c r="F59" i="66" s="1"/>
  <c r="F60" i="66" s="1"/>
  <c r="F61" i="66" s="1"/>
  <c r="F62" i="66" s="1"/>
  <c r="F63" i="66" s="1"/>
  <c r="F64" i="66" s="1"/>
  <c r="F65" i="66" s="1"/>
  <c r="F66" i="66" s="1"/>
  <c r="F67" i="66" s="1"/>
  <c r="F68" i="66" s="1"/>
  <c r="F69" i="66" s="1"/>
  <c r="F70" i="66" s="1"/>
  <c r="F71" i="66" s="1"/>
  <c r="F72" i="66" s="1"/>
  <c r="F73" i="66" s="1"/>
  <c r="F74" i="66" s="1"/>
  <c r="F75" i="66" s="1"/>
  <c r="F76" i="66" s="1"/>
  <c r="F77" i="66" s="1"/>
  <c r="F78" i="66" s="1"/>
  <c r="F79" i="66" s="1"/>
  <c r="F80" i="66" s="1"/>
  <c r="F81" i="66" s="1"/>
  <c r="F82" i="66" s="1"/>
  <c r="F83" i="66" s="1"/>
  <c r="F84" i="66" s="1"/>
  <c r="F85" i="66" s="1"/>
  <c r="F86" i="66" s="1"/>
  <c r="F87" i="66" s="1"/>
  <c r="F88" i="66" s="1"/>
  <c r="F89" i="66" s="1"/>
  <c r="F90" i="66" s="1"/>
  <c r="F91" i="66" s="1"/>
  <c r="F92" i="66" s="1"/>
  <c r="F93" i="66" s="1"/>
  <c r="F94" i="66" s="1"/>
  <c r="F95" i="66" s="1"/>
  <c r="F96" i="66" s="1"/>
  <c r="F97" i="66" s="1"/>
  <c r="F98" i="66" s="1"/>
  <c r="F99" i="66" s="1"/>
  <c r="F100" i="66" s="1"/>
  <c r="F101" i="66" s="1"/>
  <c r="F102" i="66" s="1"/>
  <c r="F103" i="66" s="1"/>
  <c r="F104" i="66" s="1"/>
  <c r="F105" i="66" s="1"/>
  <c r="C21" i="66"/>
  <c r="C22" i="66" s="1"/>
  <c r="C23" i="66" s="1"/>
  <c r="C24" i="66" s="1"/>
  <c r="C25" i="66" s="1"/>
  <c r="C26" i="66" s="1"/>
  <c r="C27" i="66" s="1"/>
  <c r="C28" i="66" s="1"/>
  <c r="C29" i="66" s="1"/>
  <c r="C30" i="66" s="1"/>
  <c r="C31" i="66" s="1"/>
  <c r="C32" i="66" s="1"/>
  <c r="C33" i="66" s="1"/>
  <c r="C34" i="66" s="1"/>
  <c r="C35" i="66" s="1"/>
  <c r="C36" i="66" s="1"/>
  <c r="C37" i="66" s="1"/>
  <c r="C38" i="66" s="1"/>
  <c r="C39" i="66" s="1"/>
  <c r="C40" i="66" s="1"/>
  <c r="C41" i="66" s="1"/>
  <c r="C42" i="66" s="1"/>
  <c r="C43" i="66" s="1"/>
  <c r="C44" i="66" s="1"/>
  <c r="C45" i="66" s="1"/>
  <c r="C46" i="66" s="1"/>
  <c r="C47" i="66" s="1"/>
  <c r="C48" i="66" s="1"/>
  <c r="C49" i="66" s="1"/>
  <c r="C50" i="66" s="1"/>
  <c r="C51" i="66" s="1"/>
  <c r="C52" i="66" s="1"/>
  <c r="C53" i="66" s="1"/>
  <c r="C54" i="66" s="1"/>
  <c r="C55" i="66" s="1"/>
  <c r="C56" i="66" s="1"/>
  <c r="C57" i="66" s="1"/>
  <c r="C58" i="66" s="1"/>
  <c r="C59" i="66" s="1"/>
  <c r="C60" i="66" s="1"/>
  <c r="C61" i="66" s="1"/>
  <c r="C62" i="66" s="1"/>
  <c r="C63" i="66" s="1"/>
  <c r="C64" i="66" s="1"/>
  <c r="C65" i="66" s="1"/>
  <c r="C66" i="66" s="1"/>
  <c r="C67" i="66" s="1"/>
  <c r="C68" i="66" s="1"/>
  <c r="C69" i="66" s="1"/>
  <c r="C70" i="66" s="1"/>
  <c r="C71" i="66" s="1"/>
  <c r="C72" i="66" s="1"/>
  <c r="C73" i="66" s="1"/>
  <c r="C74" i="66" s="1"/>
  <c r="C75" i="66" s="1"/>
  <c r="C76" i="66" s="1"/>
  <c r="C77" i="66" s="1"/>
  <c r="C78" i="66" s="1"/>
  <c r="C79" i="66" s="1"/>
  <c r="C80" i="66" s="1"/>
  <c r="C81" i="66" s="1"/>
  <c r="C82" i="66" s="1"/>
  <c r="C83" i="66" s="1"/>
  <c r="C84" i="66" s="1"/>
  <c r="C85" i="66" s="1"/>
  <c r="C86" i="66" s="1"/>
  <c r="C87" i="66" s="1"/>
  <c r="C88" i="66" s="1"/>
  <c r="C89" i="66" s="1"/>
  <c r="C90" i="66" s="1"/>
  <c r="C91" i="66" s="1"/>
  <c r="C92" i="66" s="1"/>
  <c r="C93" i="66" s="1"/>
  <c r="C94" i="66" s="1"/>
  <c r="C95" i="66" s="1"/>
  <c r="C96" i="66" s="1"/>
  <c r="C97" i="66" s="1"/>
  <c r="C98" i="66" s="1"/>
  <c r="C99" i="66" s="1"/>
  <c r="C100" i="66" s="1"/>
  <c r="C101" i="66" s="1"/>
  <c r="C102" i="66" s="1"/>
  <c r="C103" i="66" s="1"/>
  <c r="C104" i="66" s="1"/>
  <c r="C105" i="66" s="1"/>
  <c r="H22" i="66" l="1"/>
  <c r="H23" i="66" s="1"/>
  <c r="H24" i="66" s="1"/>
  <c r="H25" i="66" s="1"/>
  <c r="H26" i="66" s="1"/>
  <c r="H27" i="66" s="1"/>
  <c r="H28" i="66" s="1"/>
  <c r="H29" i="66" s="1"/>
  <c r="H30" i="66" s="1"/>
  <c r="H31" i="66" s="1"/>
  <c r="H32" i="66" s="1"/>
  <c r="H33" i="66" s="1"/>
  <c r="H34" i="66" s="1"/>
  <c r="H35" i="66" s="1"/>
  <c r="H36" i="66" s="1"/>
  <c r="H37" i="66" s="1"/>
  <c r="H38" i="66" s="1"/>
  <c r="H39" i="66" s="1"/>
  <c r="H40" i="66" s="1"/>
  <c r="H41" i="66" s="1"/>
  <c r="H42" i="66" s="1"/>
  <c r="H43" i="66" s="1"/>
  <c r="H44" i="66" s="1"/>
  <c r="H45" i="66" s="1"/>
  <c r="H46" i="66" s="1"/>
  <c r="H47" i="66" s="1"/>
  <c r="H48" i="66" s="1"/>
  <c r="H49" i="66" s="1"/>
  <c r="H50" i="66" s="1"/>
  <c r="H51" i="66" s="1"/>
  <c r="H52" i="66" s="1"/>
  <c r="H53" i="66" s="1"/>
  <c r="H54" i="66" s="1"/>
  <c r="H55" i="66" s="1"/>
  <c r="H56" i="66" s="1"/>
  <c r="H57" i="66" s="1"/>
  <c r="H58" i="66" s="1"/>
  <c r="H59" i="66" s="1"/>
  <c r="H60" i="66" s="1"/>
  <c r="H61" i="66" s="1"/>
  <c r="H62" i="66" s="1"/>
  <c r="H63" i="66" s="1"/>
  <c r="H64" i="66" s="1"/>
  <c r="H65" i="66" s="1"/>
  <c r="H66" i="66" s="1"/>
  <c r="H67" i="66" s="1"/>
  <c r="H68" i="66" s="1"/>
  <c r="H69" i="66" s="1"/>
  <c r="H70" i="66" s="1"/>
  <c r="H71" i="66" s="1"/>
  <c r="H72" i="66" s="1"/>
  <c r="H73" i="66" s="1"/>
  <c r="H74" i="66" s="1"/>
  <c r="H75" i="66" s="1"/>
  <c r="H76" i="66" s="1"/>
  <c r="H77" i="66" s="1"/>
  <c r="H78" i="66" s="1"/>
  <c r="H79" i="66" s="1"/>
  <c r="H80" i="66" s="1"/>
  <c r="H81" i="66" s="1"/>
  <c r="H82" i="66" s="1"/>
  <c r="H83" i="66" s="1"/>
  <c r="H84" i="66" s="1"/>
  <c r="H85" i="66" s="1"/>
  <c r="H86" i="66" s="1"/>
  <c r="H87" i="66" s="1"/>
  <c r="H88" i="66" s="1"/>
  <c r="H89" i="66" s="1"/>
  <c r="H90" i="66" s="1"/>
  <c r="H91" i="66" s="1"/>
  <c r="H92" i="66" s="1"/>
  <c r="H93" i="66" s="1"/>
  <c r="H94" i="66" s="1"/>
  <c r="H95" i="66" s="1"/>
  <c r="H96" i="66" s="1"/>
  <c r="H97" i="66" s="1"/>
  <c r="H98" i="66" s="1"/>
  <c r="H99" i="66" s="1"/>
  <c r="H100" i="66" s="1"/>
  <c r="H101" i="66" s="1"/>
  <c r="H102" i="66" s="1"/>
  <c r="H103" i="66" s="1"/>
  <c r="H104" i="66" s="1"/>
  <c r="H105" i="66" s="1"/>
  <c r="O56" i="64"/>
  <c r="M56" i="64"/>
  <c r="G56" i="64"/>
  <c r="I56" i="64"/>
  <c r="J56" i="64"/>
  <c r="N56" i="64"/>
  <c r="L56" i="64"/>
  <c r="K56" i="64"/>
  <c r="P56" i="64"/>
  <c r="H56" i="64"/>
  <c r="F56" i="64"/>
  <c r="P19" i="60" l="1"/>
  <c r="P20" i="60"/>
  <c r="P21" i="60"/>
  <c r="P22" i="60"/>
  <c r="P23" i="60"/>
  <c r="P24" i="60"/>
  <c r="P25" i="60"/>
  <c r="P26" i="60"/>
  <c r="P27" i="60"/>
  <c r="P28" i="60"/>
  <c r="P29" i="60"/>
  <c r="P30" i="60"/>
  <c r="P31" i="60"/>
  <c r="P32" i="60"/>
  <c r="W35" i="60" l="1"/>
  <c r="U35" i="60"/>
  <c r="U42" i="60"/>
  <c r="U40" i="60"/>
  <c r="U39" i="60"/>
  <c r="U46" i="60"/>
  <c r="U38" i="60"/>
  <c r="U48" i="60"/>
  <c r="U47" i="60"/>
  <c r="U45" i="60"/>
  <c r="U37" i="60"/>
  <c r="AB49" i="60"/>
  <c r="U44" i="60"/>
  <c r="U36" i="60"/>
  <c r="U43" i="60"/>
  <c r="U49" i="60"/>
  <c r="AB48" i="60"/>
  <c r="AB46" i="60"/>
  <c r="AB40" i="60"/>
  <c r="AB38" i="60"/>
  <c r="AB37" i="60"/>
  <c r="U41" i="60"/>
  <c r="AB43" i="60"/>
  <c r="AB44" i="60"/>
  <c r="AB35" i="60"/>
  <c r="AB42" i="60"/>
  <c r="AB45" i="60"/>
  <c r="AB36" i="60"/>
  <c r="AB41" i="60"/>
  <c r="AB47" i="60"/>
  <c r="AB39" i="60"/>
  <c r="P43" i="64" l="1"/>
  <c r="O43" i="64"/>
  <c r="N43" i="64"/>
  <c r="M43" i="64"/>
  <c r="L43" i="64"/>
  <c r="K43" i="64"/>
  <c r="J43" i="64"/>
  <c r="I43" i="64"/>
  <c r="H43" i="64"/>
  <c r="G43" i="64"/>
  <c r="F43" i="64"/>
  <c r="C43" i="64"/>
  <c r="P36" i="64"/>
  <c r="O36" i="64"/>
  <c r="N36" i="64"/>
  <c r="M36" i="64"/>
  <c r="L36" i="64"/>
  <c r="K36" i="64"/>
  <c r="J36" i="64"/>
  <c r="I36" i="64"/>
  <c r="H36" i="64"/>
  <c r="G36" i="64"/>
  <c r="C36" i="64"/>
  <c r="P29" i="64"/>
  <c r="O29" i="64"/>
  <c r="N29" i="64"/>
  <c r="M29" i="64"/>
  <c r="L29" i="64"/>
  <c r="K29" i="64"/>
  <c r="J29" i="64"/>
  <c r="I29" i="64"/>
  <c r="H29" i="64"/>
  <c r="G29" i="64"/>
  <c r="F29" i="64"/>
  <c r="C29" i="64"/>
  <c r="P22" i="64"/>
  <c r="O22" i="64"/>
  <c r="N22" i="64"/>
  <c r="M22" i="64"/>
  <c r="L22" i="64"/>
  <c r="K22" i="64"/>
  <c r="J22" i="64"/>
  <c r="I22" i="64"/>
  <c r="H22" i="64"/>
  <c r="G22" i="64"/>
  <c r="F22" i="64"/>
  <c r="C22" i="64"/>
  <c r="C8" i="64"/>
  <c r="C15" i="64"/>
  <c r="P15" i="64"/>
  <c r="O15" i="64"/>
  <c r="N15" i="64"/>
  <c r="M15" i="64"/>
  <c r="L15" i="64"/>
  <c r="K15" i="64"/>
  <c r="J15" i="64"/>
  <c r="I15" i="64"/>
  <c r="H15" i="64"/>
  <c r="G15" i="64"/>
  <c r="F15" i="64"/>
  <c r="G8" i="64"/>
  <c r="H8" i="64"/>
  <c r="I8" i="64"/>
  <c r="J8" i="64"/>
  <c r="K8" i="64"/>
  <c r="L8" i="64"/>
  <c r="M8" i="64"/>
  <c r="N8" i="64"/>
  <c r="O8" i="64"/>
  <c r="P8" i="64"/>
  <c r="F8" i="64"/>
  <c r="R83" i="60" l="1"/>
  <c r="S52" i="60" s="1"/>
  <c r="Q85" i="60"/>
  <c r="R85" i="60" s="1"/>
  <c r="Q86" i="60"/>
  <c r="R86" i="60" s="1"/>
  <c r="Q87" i="60"/>
  <c r="R87" i="60" s="1"/>
  <c r="Q88" i="60"/>
  <c r="R88" i="60" s="1"/>
  <c r="Q89" i="60"/>
  <c r="R89" i="60" s="1"/>
  <c r="M90" i="60"/>
  <c r="N90" i="60"/>
  <c r="O90" i="60"/>
  <c r="P90" i="60"/>
  <c r="Q91" i="60"/>
  <c r="R91" i="60" s="1"/>
  <c r="Q92" i="60"/>
  <c r="R92" i="60" s="1"/>
  <c r="Q93" i="60"/>
  <c r="R93" i="60" s="1"/>
  <c r="Q94" i="60"/>
  <c r="R94" i="60" s="1"/>
  <c r="M95" i="60"/>
  <c r="N95" i="60"/>
  <c r="O95" i="60"/>
  <c r="P95" i="60"/>
  <c r="Q96" i="60"/>
  <c r="R96" i="60" s="1"/>
  <c r="M97" i="60"/>
  <c r="N97" i="60"/>
  <c r="O97" i="60"/>
  <c r="P97" i="60"/>
  <c r="M98" i="60"/>
  <c r="N98" i="60"/>
  <c r="O98" i="60"/>
  <c r="P98" i="60"/>
  <c r="M99" i="60"/>
  <c r="N99" i="60"/>
  <c r="O99" i="60"/>
  <c r="P99" i="60"/>
  <c r="W21" i="59"/>
  <c r="X38" i="59" s="1"/>
  <c r="X21" i="59"/>
  <c r="Y38" i="59" s="1"/>
  <c r="Y21" i="59"/>
  <c r="Z38" i="59" s="1"/>
  <c r="W22" i="59"/>
  <c r="X39" i="59" s="1"/>
  <c r="X22" i="59"/>
  <c r="Y39" i="59" s="1"/>
  <c r="Y22" i="59"/>
  <c r="Z39" i="59" s="1"/>
  <c r="W23" i="59"/>
  <c r="X40" i="59" s="1"/>
  <c r="X23" i="59"/>
  <c r="Y40" i="59" s="1"/>
  <c r="Y23" i="59"/>
  <c r="Z40" i="59" s="1"/>
  <c r="W24" i="59"/>
  <c r="X41" i="59" s="1"/>
  <c r="X24" i="59"/>
  <c r="Y41" i="59" s="1"/>
  <c r="Y24" i="59"/>
  <c r="Z41" i="59" s="1"/>
  <c r="W25" i="59"/>
  <c r="X42" i="59" s="1"/>
  <c r="X25" i="59"/>
  <c r="Y42" i="59" s="1"/>
  <c r="Y25" i="59"/>
  <c r="Z42" i="59" s="1"/>
  <c r="W26" i="59"/>
  <c r="X43" i="59" s="1"/>
  <c r="X26" i="59"/>
  <c r="Y43" i="59" s="1"/>
  <c r="Y26" i="59"/>
  <c r="Z43" i="59" s="1"/>
  <c r="W27" i="59"/>
  <c r="X44" i="59" s="1"/>
  <c r="X27" i="59"/>
  <c r="Y44" i="59" s="1"/>
  <c r="Y27" i="59"/>
  <c r="Z44" i="59" s="1"/>
  <c r="W28" i="59"/>
  <c r="X45" i="59" s="1"/>
  <c r="X28" i="59"/>
  <c r="Y45" i="59" s="1"/>
  <c r="Y28" i="59"/>
  <c r="Z45" i="59" s="1"/>
  <c r="W29" i="59"/>
  <c r="X46" i="59" s="1"/>
  <c r="X29" i="59"/>
  <c r="Y46" i="59" s="1"/>
  <c r="Y29" i="59"/>
  <c r="Z46" i="59" s="1"/>
  <c r="W30" i="59"/>
  <c r="X47" i="59" s="1"/>
  <c r="X30" i="59"/>
  <c r="Y47" i="59" s="1"/>
  <c r="Y30" i="59"/>
  <c r="Z47" i="59" s="1"/>
  <c r="W31" i="59"/>
  <c r="X48" i="59" s="1"/>
  <c r="X31" i="59"/>
  <c r="Y48" i="59" s="1"/>
  <c r="Y31" i="59"/>
  <c r="Z48" i="59" s="1"/>
  <c r="W32" i="59"/>
  <c r="X49" i="59" s="1"/>
  <c r="X32" i="59"/>
  <c r="Y49" i="59" s="1"/>
  <c r="Y32" i="59"/>
  <c r="Z49" i="59" s="1"/>
  <c r="W33" i="59"/>
  <c r="X50" i="59" s="1"/>
  <c r="X33" i="59"/>
  <c r="Y50" i="59" s="1"/>
  <c r="Y33" i="59"/>
  <c r="Z50" i="59" s="1"/>
  <c r="W34" i="59"/>
  <c r="X51" i="59" s="1"/>
  <c r="X34" i="59"/>
  <c r="Y51" i="59" s="1"/>
  <c r="Y34" i="59"/>
  <c r="Z51" i="59" s="1"/>
  <c r="W35" i="59"/>
  <c r="X52" i="59" s="1"/>
  <c r="X35" i="59"/>
  <c r="Y52" i="59" s="1"/>
  <c r="Y35" i="59"/>
  <c r="Z52" i="59" s="1"/>
  <c r="X56" i="59"/>
  <c r="X73" i="59" s="1"/>
  <c r="Y56" i="59"/>
  <c r="Y73" i="59" s="1"/>
  <c r="Z56" i="59"/>
  <c r="Z73" i="59" s="1"/>
  <c r="X57" i="59"/>
  <c r="X74" i="59" s="1"/>
  <c r="Y57" i="59"/>
  <c r="Y74" i="59" s="1"/>
  <c r="Z57" i="59"/>
  <c r="Z74" i="59" s="1"/>
  <c r="X58" i="59"/>
  <c r="X75" i="59" s="1"/>
  <c r="Y58" i="59"/>
  <c r="Y75" i="59" s="1"/>
  <c r="Z58" i="59"/>
  <c r="Z75" i="59" s="1"/>
  <c r="X59" i="59"/>
  <c r="X76" i="59" s="1"/>
  <c r="Y59" i="59"/>
  <c r="Y76" i="59" s="1"/>
  <c r="Z59" i="59"/>
  <c r="Z76" i="59" s="1"/>
  <c r="X60" i="59"/>
  <c r="X77" i="59" s="1"/>
  <c r="Y60" i="59"/>
  <c r="Y77" i="59" s="1"/>
  <c r="Z60" i="59"/>
  <c r="Z77" i="59" s="1"/>
  <c r="X61" i="59"/>
  <c r="X78" i="59" s="1"/>
  <c r="Y61" i="59"/>
  <c r="Y78" i="59" s="1"/>
  <c r="Z61" i="59"/>
  <c r="Z78" i="59" s="1"/>
  <c r="X62" i="59"/>
  <c r="X79" i="59" s="1"/>
  <c r="Y62" i="59"/>
  <c r="Y79" i="59" s="1"/>
  <c r="Z62" i="59"/>
  <c r="Z79" i="59" s="1"/>
  <c r="X63" i="59"/>
  <c r="X80" i="59" s="1"/>
  <c r="Y63" i="59"/>
  <c r="Y80" i="59" s="1"/>
  <c r="Z63" i="59"/>
  <c r="Z80" i="59" s="1"/>
  <c r="X64" i="59"/>
  <c r="X81" i="59" s="1"/>
  <c r="Y64" i="59"/>
  <c r="Y81" i="59" s="1"/>
  <c r="Z64" i="59"/>
  <c r="Z81" i="59" s="1"/>
  <c r="X65" i="59"/>
  <c r="X82" i="59" s="1"/>
  <c r="Y65" i="59"/>
  <c r="Y82" i="59" s="1"/>
  <c r="Z65" i="59"/>
  <c r="Z82" i="59" s="1"/>
  <c r="X66" i="59"/>
  <c r="X83" i="59" s="1"/>
  <c r="Y66" i="59"/>
  <c r="Y83" i="59" s="1"/>
  <c r="Z66" i="59"/>
  <c r="Z83" i="59" s="1"/>
  <c r="X67" i="59"/>
  <c r="X84" i="59" s="1"/>
  <c r="Y67" i="59"/>
  <c r="Y84" i="59" s="1"/>
  <c r="Z67" i="59"/>
  <c r="Z84" i="59" s="1"/>
  <c r="X68" i="59"/>
  <c r="X85" i="59" s="1"/>
  <c r="Y68" i="59"/>
  <c r="Y85" i="59" s="1"/>
  <c r="Z68" i="59"/>
  <c r="Z85" i="59" s="1"/>
  <c r="X69" i="59"/>
  <c r="X86" i="59" s="1"/>
  <c r="Y69" i="59"/>
  <c r="Y86" i="59" s="1"/>
  <c r="Z69" i="59"/>
  <c r="Z86" i="59" s="1"/>
  <c r="X70" i="59"/>
  <c r="X87" i="59" s="1"/>
  <c r="Y70" i="59"/>
  <c r="Y87" i="59" s="1"/>
  <c r="Z70" i="59"/>
  <c r="Z87" i="59" s="1"/>
  <c r="L90" i="60"/>
  <c r="P100" i="60" l="1"/>
  <c r="N100" i="60"/>
  <c r="O100" i="60"/>
  <c r="AA47" i="59"/>
  <c r="S75" i="60"/>
  <c r="S79" i="60"/>
  <c r="S60" i="60"/>
  <c r="S71" i="60"/>
  <c r="AA49" i="59"/>
  <c r="AA45" i="59"/>
  <c r="AA87" i="59"/>
  <c r="AA79" i="59"/>
  <c r="AA83" i="59"/>
  <c r="AA80" i="59"/>
  <c r="AA51" i="59"/>
  <c r="AA44" i="59"/>
  <c r="AA42" i="59"/>
  <c r="AA40" i="59"/>
  <c r="AA78" i="59"/>
  <c r="AA76" i="59"/>
  <c r="AA74" i="59"/>
  <c r="AA52" i="59"/>
  <c r="AA75" i="59"/>
  <c r="AA50" i="59"/>
  <c r="AA84" i="59"/>
  <c r="AA41" i="59"/>
  <c r="AA39" i="59"/>
  <c r="AA48" i="59"/>
  <c r="S68" i="60"/>
  <c r="S64" i="60"/>
  <c r="S56" i="60"/>
  <c r="AA86" i="59"/>
  <c r="AA81" i="59"/>
  <c r="AA43" i="59"/>
  <c r="AA77" i="59"/>
  <c r="AA82" i="59"/>
  <c r="AA73" i="59"/>
  <c r="AA46" i="59"/>
  <c r="AA85" i="59"/>
  <c r="AA38" i="59"/>
  <c r="S82" i="60"/>
  <c r="S78" i="60"/>
  <c r="S74" i="60"/>
  <c r="S70" i="60"/>
  <c r="S67" i="60"/>
  <c r="S63" i="60"/>
  <c r="S59" i="60"/>
  <c r="S55" i="60"/>
  <c r="S81" i="60"/>
  <c r="S77" i="60"/>
  <c r="S73" i="60"/>
  <c r="S69" i="60"/>
  <c r="S66" i="60"/>
  <c r="S62" i="60"/>
  <c r="S58" i="60"/>
  <c r="S53" i="60"/>
  <c r="S80" i="60"/>
  <c r="S76" i="60"/>
  <c r="S72" i="60"/>
  <c r="S54" i="60"/>
  <c r="S65" i="60"/>
  <c r="S61" i="60"/>
  <c r="S57" i="60"/>
  <c r="Q19" i="60" l="1"/>
  <c r="Q20" i="60"/>
  <c r="Q21" i="60"/>
  <c r="Q22" i="60"/>
  <c r="Q23" i="60"/>
  <c r="Q24" i="60"/>
  <c r="Q25" i="60"/>
  <c r="Q26" i="60"/>
  <c r="Q27" i="60"/>
  <c r="Q28" i="60"/>
  <c r="Q29" i="60"/>
  <c r="Q30" i="60"/>
  <c r="Q31" i="60"/>
  <c r="Q32" i="60"/>
  <c r="Q99" i="60"/>
  <c r="R99" i="60" s="1"/>
  <c r="Q98" i="60"/>
  <c r="R98" i="60" s="1"/>
  <c r="Q97" i="60"/>
  <c r="R97" i="60" s="1"/>
  <c r="H99" i="60"/>
  <c r="H98" i="60"/>
  <c r="AF26" i="60" l="1"/>
  <c r="X26" i="60"/>
  <c r="AF31" i="60"/>
  <c r="X31" i="60"/>
  <c r="X32" i="60"/>
  <c r="AF32" i="60"/>
  <c r="AF30" i="60"/>
  <c r="X30" i="60"/>
  <c r="AF22" i="60"/>
  <c r="X22" i="60"/>
  <c r="X29" i="60"/>
  <c r="AF29" i="60"/>
  <c r="X21" i="60"/>
  <c r="AF21" i="60"/>
  <c r="AF24" i="60"/>
  <c r="X24" i="60"/>
  <c r="AF28" i="60"/>
  <c r="X28" i="60"/>
  <c r="X20" i="60"/>
  <c r="AF20" i="60"/>
  <c r="AF25" i="60"/>
  <c r="X25" i="60"/>
  <c r="AF23" i="60"/>
  <c r="X23" i="60"/>
  <c r="X27" i="60"/>
  <c r="AF27" i="60"/>
  <c r="X19" i="60"/>
  <c r="AF19" i="60"/>
  <c r="AD38" i="60"/>
  <c r="W43" i="60"/>
  <c r="W41" i="60"/>
  <c r="W40" i="60"/>
  <c r="W42" i="60"/>
  <c r="W37" i="60"/>
  <c r="W44" i="60"/>
  <c r="W36" i="60"/>
  <c r="Q90" i="60"/>
  <c r="R90" i="60" s="1"/>
  <c r="W48" i="60"/>
  <c r="AD47" i="60"/>
  <c r="AD39" i="60"/>
  <c r="AD46" i="60"/>
  <c r="W49" i="60"/>
  <c r="W45" i="60"/>
  <c r="W47" i="60"/>
  <c r="W39" i="60"/>
  <c r="AD45" i="60"/>
  <c r="AD37" i="60"/>
  <c r="W46" i="60"/>
  <c r="W38" i="60"/>
  <c r="AD44" i="60"/>
  <c r="AD36" i="60"/>
  <c r="AD43" i="60"/>
  <c r="AD42" i="60"/>
  <c r="AD49" i="60"/>
  <c r="AD41" i="60"/>
  <c r="AD48" i="60"/>
  <c r="AD40" i="60"/>
  <c r="AD35" i="60"/>
  <c r="AE35" i="60" s="1"/>
  <c r="K98" i="60"/>
  <c r="K99" i="60"/>
  <c r="X16" i="60" l="1"/>
  <c r="W16" i="60"/>
  <c r="V16" i="60"/>
  <c r="U16" i="60"/>
  <c r="T16" i="60"/>
  <c r="S16" i="60"/>
  <c r="R16" i="60"/>
  <c r="Q16" i="60"/>
  <c r="P16" i="60"/>
  <c r="O16" i="60"/>
  <c r="N16" i="60"/>
  <c r="X15" i="60"/>
  <c r="W15" i="60"/>
  <c r="V15" i="60"/>
  <c r="U15" i="60"/>
  <c r="T15" i="60"/>
  <c r="S15" i="60"/>
  <c r="R15" i="60"/>
  <c r="Q15" i="60"/>
  <c r="P15" i="60"/>
  <c r="O15" i="60"/>
  <c r="N15" i="60"/>
  <c r="X14" i="60"/>
  <c r="W14" i="60"/>
  <c r="V14" i="60"/>
  <c r="U14" i="60"/>
  <c r="T14" i="60"/>
  <c r="S14" i="60"/>
  <c r="R14" i="60"/>
  <c r="Q14" i="60"/>
  <c r="P14" i="60"/>
  <c r="O14" i="60"/>
  <c r="N14" i="60"/>
  <c r="X13" i="60"/>
  <c r="W13" i="60"/>
  <c r="V13" i="60"/>
  <c r="U13" i="60"/>
  <c r="T13" i="60"/>
  <c r="S13" i="60"/>
  <c r="R13" i="60"/>
  <c r="Q13" i="60"/>
  <c r="O13" i="60"/>
  <c r="N13" i="60"/>
  <c r="X12" i="60"/>
  <c r="W12" i="60"/>
  <c r="V12" i="60"/>
  <c r="U12" i="60"/>
  <c r="T12" i="60"/>
  <c r="S12" i="60"/>
  <c r="R12" i="60"/>
  <c r="Q12" i="60"/>
  <c r="P12" i="60"/>
  <c r="O12" i="60"/>
  <c r="N12" i="60"/>
  <c r="X11" i="60"/>
  <c r="W11" i="60"/>
  <c r="V11" i="60"/>
  <c r="U11" i="60"/>
  <c r="T11" i="60"/>
  <c r="S11" i="60"/>
  <c r="R11" i="60"/>
  <c r="Q11" i="60"/>
  <c r="P11" i="60"/>
  <c r="O11" i="60"/>
  <c r="N11" i="60"/>
  <c r="X10" i="60"/>
  <c r="W10" i="60"/>
  <c r="V10" i="60"/>
  <c r="J90" i="60" s="1"/>
  <c r="U10" i="60"/>
  <c r="I90" i="60" s="1"/>
  <c r="T10" i="60"/>
  <c r="H90" i="60" s="1"/>
  <c r="S10" i="60"/>
  <c r="R10" i="60"/>
  <c r="Q10" i="60"/>
  <c r="P10" i="60"/>
  <c r="O10" i="60"/>
  <c r="N10" i="60"/>
  <c r="X9" i="60"/>
  <c r="W9" i="60"/>
  <c r="V9" i="60"/>
  <c r="U9" i="60"/>
  <c r="T9" i="60"/>
  <c r="S9" i="60"/>
  <c r="R9" i="60"/>
  <c r="Q9" i="60"/>
  <c r="P9" i="60"/>
  <c r="O9" i="60"/>
  <c r="N9" i="60"/>
  <c r="X8" i="60"/>
  <c r="W8" i="60"/>
  <c r="V8" i="60"/>
  <c r="U8" i="60"/>
  <c r="T8" i="60"/>
  <c r="S8" i="60"/>
  <c r="R8" i="60"/>
  <c r="Q8" i="60"/>
  <c r="P8" i="60"/>
  <c r="O8" i="60"/>
  <c r="N8" i="60"/>
  <c r="X7" i="60"/>
  <c r="W7" i="60"/>
  <c r="V7" i="60"/>
  <c r="U7" i="60"/>
  <c r="T7" i="60"/>
  <c r="H95" i="60" s="1"/>
  <c r="S7" i="60"/>
  <c r="R7" i="60"/>
  <c r="Q7" i="60"/>
  <c r="P7" i="60"/>
  <c r="O7" i="60"/>
  <c r="N7" i="60"/>
  <c r="X6" i="60"/>
  <c r="W6" i="60"/>
  <c r="V6" i="60"/>
  <c r="U6" i="60"/>
  <c r="T6" i="60"/>
  <c r="S6" i="60"/>
  <c r="R6" i="60"/>
  <c r="Q6" i="60"/>
  <c r="P6" i="60"/>
  <c r="O6" i="60"/>
  <c r="N6" i="60"/>
  <c r="X5" i="60"/>
  <c r="W5" i="60"/>
  <c r="V5" i="60"/>
  <c r="U5" i="60"/>
  <c r="T5" i="60"/>
  <c r="S5" i="60"/>
  <c r="R5" i="60"/>
  <c r="Q5" i="60"/>
  <c r="P5" i="60"/>
  <c r="O5" i="60"/>
  <c r="N5" i="60"/>
  <c r="X4" i="60"/>
  <c r="W4" i="60"/>
  <c r="V4" i="60"/>
  <c r="U4" i="60"/>
  <c r="T4" i="60"/>
  <c r="S4" i="60"/>
  <c r="R4" i="60"/>
  <c r="Q4" i="60"/>
  <c r="P4" i="60"/>
  <c r="O4" i="60"/>
  <c r="N4" i="60"/>
  <c r="X3" i="60"/>
  <c r="W3" i="60"/>
  <c r="V3" i="60"/>
  <c r="U3" i="60"/>
  <c r="T3" i="60"/>
  <c r="S3" i="60"/>
  <c r="R3" i="60"/>
  <c r="Q3" i="60"/>
  <c r="P3" i="60"/>
  <c r="O3" i="60"/>
  <c r="N3" i="60"/>
  <c r="X2" i="60"/>
  <c r="W2" i="60"/>
  <c r="V2" i="60"/>
  <c r="U2" i="60"/>
  <c r="T2" i="60"/>
  <c r="S2" i="60"/>
  <c r="R2" i="60"/>
  <c r="P2" i="60"/>
  <c r="O2" i="60"/>
  <c r="N2" i="60"/>
  <c r="Y3" i="60" l="1"/>
  <c r="Z3" i="60" s="1"/>
  <c r="Y5" i="60"/>
  <c r="Z5" i="60" s="1"/>
  <c r="Y7" i="60"/>
  <c r="Z7" i="60" s="1"/>
  <c r="Y9" i="60"/>
  <c r="Z9" i="60" s="1"/>
  <c r="Y11" i="60"/>
  <c r="Z11" i="60" s="1"/>
  <c r="Y13" i="60"/>
  <c r="Z13" i="60" s="1"/>
  <c r="Y15" i="60"/>
  <c r="Z15" i="60" s="1"/>
  <c r="Y2" i="60"/>
  <c r="Z2" i="60" s="1"/>
  <c r="Y4" i="60"/>
  <c r="Z4" i="60" s="1"/>
  <c r="Y6" i="60"/>
  <c r="Z6" i="60" s="1"/>
  <c r="Y8" i="60"/>
  <c r="Z8" i="60" s="1"/>
  <c r="Y10" i="60"/>
  <c r="Z10" i="60" s="1"/>
  <c r="Y12" i="60"/>
  <c r="Z12" i="60" s="1"/>
  <c r="Y14" i="60"/>
  <c r="Z14" i="60" s="1"/>
  <c r="Y16" i="60"/>
  <c r="Z16" i="60" s="1"/>
  <c r="Q95" i="60"/>
  <c r="R95" i="60" s="1"/>
  <c r="F100" i="60"/>
  <c r="V31" i="60"/>
  <c r="V48" i="60"/>
  <c r="AD18" i="60"/>
  <c r="AC35" i="60"/>
  <c r="AD22" i="60"/>
  <c r="AC39" i="60"/>
  <c r="AD26" i="60"/>
  <c r="AJ26" i="60" s="1"/>
  <c r="AC43" i="60"/>
  <c r="AD30" i="60"/>
  <c r="AJ30" i="60" s="1"/>
  <c r="AC47" i="60"/>
  <c r="V19" i="60"/>
  <c r="V36" i="60"/>
  <c r="AD27" i="60"/>
  <c r="AJ27" i="60" s="1"/>
  <c r="AC44" i="60"/>
  <c r="V20" i="60"/>
  <c r="V37" i="60"/>
  <c r="Y24" i="60"/>
  <c r="V41" i="60"/>
  <c r="V28" i="60"/>
  <c r="V45" i="60"/>
  <c r="V32" i="60"/>
  <c r="V49" i="60"/>
  <c r="AD31" i="60"/>
  <c r="AJ31" i="60" s="1"/>
  <c r="AC48" i="60"/>
  <c r="AD20" i="60"/>
  <c r="AC37" i="60"/>
  <c r="AD24" i="60"/>
  <c r="AJ24" i="60" s="1"/>
  <c r="AC41" i="60"/>
  <c r="AD28" i="60"/>
  <c r="AC45" i="60"/>
  <c r="AD32" i="60"/>
  <c r="AJ32" i="60" s="1"/>
  <c r="AC49" i="60"/>
  <c r="V27" i="60"/>
  <c r="V44" i="60"/>
  <c r="V21" i="60"/>
  <c r="V38" i="60"/>
  <c r="V25" i="60"/>
  <c r="V42" i="60"/>
  <c r="V29" i="60"/>
  <c r="V46" i="60"/>
  <c r="AD23" i="60"/>
  <c r="AJ23" i="60" s="1"/>
  <c r="AC40" i="60"/>
  <c r="AD21" i="60"/>
  <c r="AC38" i="60"/>
  <c r="AD25" i="60"/>
  <c r="AC42" i="60"/>
  <c r="AD29" i="60"/>
  <c r="AJ29" i="60" s="1"/>
  <c r="AC46" i="60"/>
  <c r="V23" i="60"/>
  <c r="V40" i="60"/>
  <c r="AD19" i="60"/>
  <c r="AJ19" i="60" s="1"/>
  <c r="AC36" i="60"/>
  <c r="V35" i="60"/>
  <c r="V22" i="60"/>
  <c r="V39" i="60"/>
  <c r="V26" i="60"/>
  <c r="V43" i="60"/>
  <c r="V30" i="60"/>
  <c r="V47" i="60"/>
  <c r="AE36" i="60"/>
  <c r="AE40" i="60"/>
  <c r="AE44" i="60"/>
  <c r="AE48" i="60"/>
  <c r="L95" i="60" s="1"/>
  <c r="X45" i="60"/>
  <c r="AE37" i="60"/>
  <c r="AE45" i="60"/>
  <c r="G95" i="60"/>
  <c r="K90" i="60"/>
  <c r="X38" i="60"/>
  <c r="X42" i="60"/>
  <c r="X46" i="60"/>
  <c r="AE41" i="60"/>
  <c r="AE49" i="60"/>
  <c r="H97" i="60"/>
  <c r="AE38" i="60"/>
  <c r="AE42" i="60"/>
  <c r="AE46" i="60"/>
  <c r="X37" i="60"/>
  <c r="X35" i="60"/>
  <c r="X39" i="60"/>
  <c r="X43" i="60"/>
  <c r="X47" i="60"/>
  <c r="X49" i="60"/>
  <c r="J95" i="60"/>
  <c r="AE39" i="60"/>
  <c r="AE43" i="60"/>
  <c r="AE47" i="60"/>
  <c r="X41" i="60"/>
  <c r="L83" i="60"/>
  <c r="K95" i="60"/>
  <c r="G90" i="60"/>
  <c r="K97" i="60"/>
  <c r="X36" i="60"/>
  <c r="X40" i="60"/>
  <c r="X44" i="60"/>
  <c r="X48" i="60"/>
  <c r="V33" i="60" l="1"/>
  <c r="AD33" i="60"/>
  <c r="Y29" i="60"/>
  <c r="AB29" i="60"/>
  <c r="Y20" i="60"/>
  <c r="AB20" i="60"/>
  <c r="Y22" i="60"/>
  <c r="AB22" i="60"/>
  <c r="AG25" i="60"/>
  <c r="AJ25" i="60"/>
  <c r="Y32" i="60"/>
  <c r="AB32" i="60"/>
  <c r="AG22" i="60"/>
  <c r="AJ22" i="60"/>
  <c r="Y25" i="60"/>
  <c r="AB25" i="60"/>
  <c r="AG21" i="60"/>
  <c r="AJ21" i="60"/>
  <c r="Y21" i="60"/>
  <c r="AB21" i="60"/>
  <c r="Y28" i="60"/>
  <c r="AB28" i="60"/>
  <c r="Y19" i="60"/>
  <c r="AB19" i="60"/>
  <c r="AJ18" i="60"/>
  <c r="AG28" i="60"/>
  <c r="AJ28" i="60"/>
  <c r="Y30" i="60"/>
  <c r="AB30" i="60"/>
  <c r="Y27" i="60"/>
  <c r="AB27" i="60"/>
  <c r="Y31" i="60"/>
  <c r="AB31" i="60"/>
  <c r="Y23" i="60"/>
  <c r="AB23" i="60"/>
  <c r="AG20" i="60"/>
  <c r="AJ20" i="60"/>
  <c r="Y26" i="60"/>
  <c r="AB26" i="60"/>
  <c r="K100" i="60"/>
  <c r="Y18" i="60"/>
  <c r="AG32" i="60"/>
  <c r="AG30" i="60"/>
  <c r="AG29" i="60"/>
  <c r="AG24" i="60"/>
  <c r="AG27" i="60"/>
  <c r="AG23" i="60"/>
  <c r="AG18" i="60"/>
  <c r="AG26" i="60"/>
  <c r="AG19" i="60"/>
  <c r="AG31" i="60"/>
  <c r="I95" i="60"/>
  <c r="I98" i="60"/>
  <c r="I99" i="60"/>
  <c r="I97" i="60"/>
  <c r="M52" i="60"/>
  <c r="M57" i="60"/>
  <c r="M61" i="60"/>
  <c r="M65" i="60"/>
  <c r="M54" i="60"/>
  <c r="M72" i="60"/>
  <c r="M76" i="60"/>
  <c r="M80" i="60"/>
  <c r="M53" i="60"/>
  <c r="M58" i="60"/>
  <c r="M62" i="60"/>
  <c r="M66" i="60"/>
  <c r="M69" i="60"/>
  <c r="M73" i="60"/>
  <c r="M77" i="60"/>
  <c r="M81" i="60"/>
  <c r="M55" i="60"/>
  <c r="M59" i="60"/>
  <c r="M63" i="60"/>
  <c r="M67" i="60"/>
  <c r="M70" i="60"/>
  <c r="M74" i="60"/>
  <c r="M78" i="60"/>
  <c r="M82" i="60"/>
  <c r="M56" i="60"/>
  <c r="M60" i="60"/>
  <c r="M64" i="60"/>
  <c r="M68" i="60"/>
  <c r="M71" i="60"/>
  <c r="M75" i="60"/>
  <c r="M79" i="60"/>
  <c r="L97" i="60"/>
  <c r="J97" i="60"/>
  <c r="G98" i="60"/>
  <c r="G99" i="60"/>
  <c r="J98" i="60"/>
  <c r="J99" i="60"/>
  <c r="L98" i="60"/>
  <c r="L99" i="60"/>
  <c r="G97" i="60"/>
  <c r="G83" i="60"/>
  <c r="H60" i="60" s="1"/>
  <c r="J100" i="60" l="1"/>
  <c r="M96" i="60"/>
  <c r="M100" i="60" s="1"/>
  <c r="G100" i="60"/>
  <c r="L100" i="60"/>
  <c r="I100" i="60"/>
  <c r="H66" i="60"/>
  <c r="H70" i="60"/>
  <c r="H61" i="60"/>
  <c r="H59" i="60"/>
  <c r="H82" i="60"/>
  <c r="H68" i="60"/>
  <c r="H69" i="60"/>
  <c r="H77" i="60"/>
  <c r="H74" i="60"/>
  <c r="H52" i="60"/>
  <c r="H57" i="60"/>
  <c r="H81" i="60"/>
  <c r="H79" i="60"/>
  <c r="H53" i="60"/>
  <c r="H80" i="60"/>
  <c r="H78" i="60"/>
  <c r="H67" i="60"/>
  <c r="H55" i="60"/>
  <c r="H54" i="60"/>
  <c r="H73" i="60"/>
  <c r="H72" i="60"/>
  <c r="H64" i="60"/>
  <c r="H76" i="60"/>
  <c r="H56" i="60"/>
  <c r="H71" i="60"/>
  <c r="H63" i="60"/>
  <c r="H62" i="60"/>
  <c r="H65" i="60"/>
  <c r="H58" i="60"/>
  <c r="H75" i="60"/>
  <c r="H96" i="60" l="1"/>
  <c r="H100" i="60" s="1"/>
  <c r="T8" i="59"/>
  <c r="T9" i="59" s="1"/>
  <c r="T10" i="59" s="1"/>
  <c r="T11" i="59" s="1"/>
  <c r="X8" i="59" l="1"/>
  <c r="X9" i="59" s="1"/>
  <c r="X10" i="59" s="1"/>
  <c r="X11" i="59" s="1"/>
  <c r="AC8" i="59"/>
  <c r="AC9" i="59" s="1"/>
  <c r="AC10" i="59" s="1"/>
  <c r="AC11" i="59" s="1"/>
  <c r="V8" i="59"/>
  <c r="V9" i="59" s="1"/>
  <c r="V10" i="59" s="1"/>
  <c r="V11" i="59" s="1"/>
  <c r="AE8" i="59"/>
  <c r="AE9" i="59" s="1"/>
  <c r="AE10" i="59" s="1"/>
  <c r="AE11" i="59" s="1"/>
  <c r="Z8" i="59"/>
  <c r="Z9" i="59" s="1"/>
  <c r="Z10" i="59" s="1"/>
  <c r="Z11" i="59" s="1"/>
  <c r="AG8" i="59"/>
  <c r="AG9" i="59" s="1"/>
  <c r="AG10" i="59" s="1"/>
  <c r="AG11" i="59" s="1"/>
  <c r="U8" i="59"/>
  <c r="U9" i="59" s="1"/>
  <c r="U10" i="59" s="1"/>
  <c r="U11" i="59" s="1"/>
  <c r="AB8" i="59"/>
  <c r="AB9" i="59" s="1"/>
  <c r="AB10" i="59" s="1"/>
  <c r="AB11" i="59" s="1"/>
  <c r="AA8" i="59"/>
  <c r="AA9" i="59" s="1"/>
  <c r="AA10" i="59" s="1"/>
  <c r="AA11" i="59" s="1"/>
  <c r="W8" i="59"/>
  <c r="W9" i="59" s="1"/>
  <c r="W10" i="59" s="1"/>
  <c r="W11" i="59" s="1"/>
  <c r="AF8" i="59"/>
  <c r="AF9" i="59" s="1"/>
  <c r="AF10" i="59" s="1"/>
  <c r="AF11" i="59" s="1"/>
  <c r="Y8" i="59"/>
  <c r="Y9" i="59" s="1"/>
  <c r="Y10" i="59" s="1"/>
  <c r="Y11" i="59" s="1"/>
  <c r="AD8" i="59" l="1"/>
  <c r="AD9" i="59" s="1"/>
  <c r="AD10" i="59" s="1"/>
  <c r="AD11" i="59" s="1"/>
  <c r="S8" i="59" l="1"/>
  <c r="S9" i="59" s="1"/>
  <c r="S10" i="59" s="1"/>
  <c r="S11" i="59" s="1"/>
  <c r="U31" i="17" l="1"/>
  <c r="V31" i="17"/>
  <c r="W31" i="17"/>
  <c r="X31" i="17"/>
  <c r="Y31" i="17"/>
  <c r="Z31" i="17"/>
  <c r="AA31" i="17"/>
  <c r="AB31" i="17"/>
  <c r="AC31" i="17"/>
  <c r="AD31" i="17"/>
  <c r="AE31" i="17"/>
  <c r="AF31" i="17"/>
  <c r="AG31" i="17"/>
  <c r="AH31" i="17"/>
  <c r="T31" i="17"/>
  <c r="AH19" i="17"/>
  <c r="AG19" i="17"/>
  <c r="AF19" i="17"/>
  <c r="AE19" i="17"/>
  <c r="AD19" i="17"/>
  <c r="AC19" i="17"/>
  <c r="AB19" i="17"/>
  <c r="AA19" i="17"/>
  <c r="Z19" i="17"/>
  <c r="Y19" i="17"/>
  <c r="X19" i="17"/>
  <c r="W19" i="17"/>
  <c r="V19" i="17"/>
  <c r="U19" i="17"/>
  <c r="T19" i="17"/>
  <c r="U4" i="17"/>
  <c r="U26" i="17" s="1"/>
  <c r="V4" i="17"/>
  <c r="V26" i="17" s="1"/>
  <c r="W4" i="17"/>
  <c r="W26" i="17" s="1"/>
  <c r="X4" i="17"/>
  <c r="X26" i="17" s="1"/>
  <c r="Y4" i="17"/>
  <c r="Z4" i="17"/>
  <c r="AA4" i="17"/>
  <c r="AB4" i="17"/>
  <c r="AC4" i="17"/>
  <c r="AD4" i="17"/>
  <c r="AD26" i="17" s="1"/>
  <c r="AE4" i="17"/>
  <c r="AE26" i="17" s="1"/>
  <c r="AF4" i="17"/>
  <c r="AF26" i="17" s="1"/>
  <c r="AG4" i="17"/>
  <c r="AG26" i="17" s="1"/>
  <c r="AH4" i="17"/>
  <c r="T4" i="17"/>
  <c r="AC26" i="17" l="1"/>
  <c r="AB26" i="17"/>
  <c r="Z26" i="17"/>
  <c r="AH26" i="17"/>
  <c r="AA26" i="17"/>
  <c r="Y26" i="17"/>
  <c r="T26" i="17"/>
  <c r="B37" i="17"/>
  <c r="C37" i="17"/>
  <c r="D37" i="17"/>
  <c r="E37" i="17"/>
  <c r="F37" i="17"/>
  <c r="G37" i="17"/>
  <c r="H37" i="17"/>
  <c r="I37" i="17"/>
  <c r="J37" i="17"/>
  <c r="K37" i="17"/>
  <c r="L37" i="17"/>
  <c r="M37" i="17"/>
  <c r="N37" i="17"/>
  <c r="O37" i="17"/>
  <c r="P37" i="17"/>
  <c r="B42" i="17"/>
  <c r="C42" i="17"/>
  <c r="C46" i="17" s="1"/>
  <c r="C47" i="17" s="1"/>
  <c r="C54" i="17" s="1"/>
  <c r="D42" i="17"/>
  <c r="E42" i="17"/>
  <c r="F42" i="17"/>
  <c r="G42" i="17"/>
  <c r="H42" i="17"/>
  <c r="I42" i="17"/>
  <c r="J42" i="17"/>
  <c r="K42" i="17"/>
  <c r="K46" i="17" s="1"/>
  <c r="K47" i="17" s="1"/>
  <c r="K54" i="17" s="1"/>
  <c r="L42" i="17"/>
  <c r="M42" i="17"/>
  <c r="N42" i="17"/>
  <c r="O42" i="17"/>
  <c r="P42" i="17"/>
  <c r="N46" i="17" l="1"/>
  <c r="N47" i="17" s="1"/>
  <c r="N54" i="17" s="1"/>
  <c r="F46" i="17"/>
  <c r="F47" i="17" s="1"/>
  <c r="F54" i="17" s="1"/>
  <c r="M46" i="17"/>
  <c r="M47" i="17" s="1"/>
  <c r="M54" i="17" s="1"/>
  <c r="E46" i="17"/>
  <c r="E47" i="17" s="1"/>
  <c r="E54" i="17" s="1"/>
  <c r="I46" i="17"/>
  <c r="I47" i="17" s="1"/>
  <c r="I54" i="17" s="1"/>
  <c r="P46" i="17"/>
  <c r="P47" i="17" s="1"/>
  <c r="P54" i="17" s="1"/>
  <c r="H46" i="17"/>
  <c r="H47" i="17" s="1"/>
  <c r="H54" i="17" s="1"/>
  <c r="O46" i="17"/>
  <c r="O47" i="17" s="1"/>
  <c r="O54" i="17" s="1"/>
  <c r="G46" i="17"/>
  <c r="G47" i="17" s="1"/>
  <c r="G54" i="17" s="1"/>
  <c r="L46" i="17"/>
  <c r="L47" i="17" s="1"/>
  <c r="L54" i="17" s="1"/>
  <c r="D46" i="17"/>
  <c r="D47" i="17" s="1"/>
  <c r="D54" i="17" s="1"/>
  <c r="J46" i="17"/>
  <c r="J47" i="17" s="1"/>
  <c r="J54" i="17" s="1"/>
  <c r="B46" i="17"/>
  <c r="B47" i="17" s="1"/>
  <c r="B54" i="17" s="1"/>
  <c r="D10" i="17" l="1"/>
  <c r="E10" i="17"/>
  <c r="F10" i="17"/>
  <c r="H10" i="17"/>
  <c r="I10" i="17"/>
  <c r="J10" i="17"/>
  <c r="L10" i="17"/>
  <c r="M10" i="17"/>
  <c r="N10" i="17"/>
  <c r="O10" i="17"/>
  <c r="P10" i="17"/>
  <c r="B10" i="17"/>
  <c r="C10" i="17"/>
  <c r="G10" i="17"/>
  <c r="K10" i="17"/>
  <c r="B15" i="17"/>
  <c r="C15" i="17"/>
  <c r="D15" i="17"/>
  <c r="E15" i="17"/>
  <c r="F15" i="17"/>
  <c r="G15" i="17"/>
  <c r="H15" i="17"/>
  <c r="I15" i="17"/>
  <c r="J15" i="17"/>
  <c r="K15" i="17"/>
  <c r="L15" i="17"/>
  <c r="M15" i="17"/>
  <c r="N15" i="17"/>
  <c r="O15" i="17"/>
  <c r="P15" i="17"/>
  <c r="O19" i="17" l="1"/>
  <c r="T29" i="9"/>
  <c r="T30" i="9" s="1"/>
  <c r="U29" i="9"/>
  <c r="U30" i="9" s="1"/>
  <c r="V29" i="9"/>
  <c r="V30" i="9" s="1"/>
  <c r="W29" i="9"/>
  <c r="W30" i="9" s="1"/>
  <c r="X29" i="9"/>
  <c r="X30" i="9" s="1"/>
  <c r="Y29" i="9"/>
  <c r="Y30" i="9" s="1"/>
  <c r="Z29" i="9"/>
  <c r="Z30" i="9" s="1"/>
  <c r="AA29" i="9"/>
  <c r="AA30" i="9" s="1"/>
  <c r="AB29" i="9"/>
  <c r="AB30" i="9" s="1"/>
  <c r="AC29" i="9"/>
  <c r="AC30" i="9" s="1"/>
  <c r="AD29" i="9"/>
  <c r="AD30" i="9" s="1"/>
  <c r="AE29" i="9"/>
  <c r="AE30" i="9" s="1"/>
  <c r="AF29" i="9"/>
  <c r="AF30" i="9" s="1"/>
  <c r="AG29" i="9"/>
  <c r="AG30" i="9" s="1"/>
  <c r="S29" i="9"/>
  <c r="S30" i="9" s="1"/>
  <c r="S24" i="9"/>
  <c r="S25" i="9"/>
  <c r="A1" i="9" l="1"/>
  <c r="A2" i="9"/>
  <c r="S32" i="9" l="1"/>
  <c r="B2" i="9" s="1"/>
  <c r="S31" i="9"/>
  <c r="B1" i="9" s="1"/>
  <c r="B19" i="17" l="1"/>
  <c r="S17" i="29" l="1"/>
  <c r="S7" i="29" l="1"/>
  <c r="B7" i="29" s="1"/>
  <c r="B5" i="17" s="1"/>
  <c r="U10" i="29" l="1"/>
  <c r="I19" i="17" l="1"/>
  <c r="I20" i="17" s="1"/>
  <c r="B20" i="17"/>
  <c r="B27" i="17" s="1"/>
  <c r="B21" i="17" l="1"/>
  <c r="B22" i="17" s="1"/>
  <c r="B7" i="17" s="1"/>
  <c r="B136" i="85" s="1"/>
  <c r="B137" i="85" s="1"/>
  <c r="B138" i="85" s="1"/>
  <c r="I27" i="17"/>
  <c r="B144" i="85" l="1"/>
  <c r="B143" i="85"/>
  <c r="B142" i="85"/>
  <c r="B141" i="85"/>
  <c r="B140" i="85"/>
  <c r="B145" i="85"/>
  <c r="AX9" i="85"/>
  <c r="B9" i="59"/>
  <c r="B19" i="66" s="1"/>
  <c r="B48" i="17"/>
  <c r="B49" i="17" s="1"/>
  <c r="B34" i="17" s="1"/>
  <c r="AG206" i="29"/>
  <c r="AF206" i="29"/>
  <c r="O206" i="29" s="1"/>
  <c r="AE206" i="29"/>
  <c r="N206" i="29" s="1"/>
  <c r="AD206" i="29"/>
  <c r="M206" i="29" s="1"/>
  <c r="AC206" i="29"/>
  <c r="L206" i="29" s="1"/>
  <c r="AB206" i="29"/>
  <c r="K206" i="29" s="1"/>
  <c r="AA206" i="29"/>
  <c r="Z206" i="29"/>
  <c r="I206" i="29" s="1"/>
  <c r="Y206" i="29"/>
  <c r="X206" i="29"/>
  <c r="W206" i="29"/>
  <c r="F206" i="29" s="1"/>
  <c r="V206" i="29"/>
  <c r="E206" i="29" s="1"/>
  <c r="U206" i="29"/>
  <c r="D206" i="29" s="1"/>
  <c r="T206" i="29"/>
  <c r="C206" i="29" s="1"/>
  <c r="S206" i="29"/>
  <c r="P206" i="29"/>
  <c r="J206" i="29"/>
  <c r="H206" i="29"/>
  <c r="G206" i="29"/>
  <c r="B206" i="29"/>
  <c r="AG205" i="29"/>
  <c r="P205" i="29" s="1"/>
  <c r="AF205" i="29"/>
  <c r="O205" i="29" s="1"/>
  <c r="AE205" i="29"/>
  <c r="N205" i="29" s="1"/>
  <c r="AD205" i="29"/>
  <c r="M205" i="29" s="1"/>
  <c r="AC205" i="29"/>
  <c r="AB205" i="29"/>
  <c r="K205" i="29" s="1"/>
  <c r="AA205" i="29"/>
  <c r="J205" i="29" s="1"/>
  <c r="Z205" i="29"/>
  <c r="I205" i="29" s="1"/>
  <c r="Y205" i="29"/>
  <c r="H205" i="29" s="1"/>
  <c r="X205" i="29"/>
  <c r="G205" i="29" s="1"/>
  <c r="W205" i="29"/>
  <c r="F205" i="29" s="1"/>
  <c r="V205" i="29"/>
  <c r="U205" i="29"/>
  <c r="T205" i="29"/>
  <c r="C205" i="29" s="1"/>
  <c r="S205" i="29"/>
  <c r="L205" i="29"/>
  <c r="E205" i="29"/>
  <c r="D205" i="29"/>
  <c r="B205" i="29"/>
  <c r="AG204" i="29"/>
  <c r="P204" i="29" s="1"/>
  <c r="AF204" i="29"/>
  <c r="O204" i="29" s="1"/>
  <c r="AE204" i="29"/>
  <c r="N204" i="29" s="1"/>
  <c r="AD204" i="29"/>
  <c r="M204" i="29" s="1"/>
  <c r="AC204" i="29"/>
  <c r="AB204" i="29"/>
  <c r="K204" i="29" s="1"/>
  <c r="AA204" i="29"/>
  <c r="J204" i="29" s="1"/>
  <c r="Z204" i="29"/>
  <c r="I204" i="29" s="1"/>
  <c r="Y204" i="29"/>
  <c r="H204" i="29" s="1"/>
  <c r="X204" i="29"/>
  <c r="G204" i="29" s="1"/>
  <c r="W204" i="29"/>
  <c r="F204" i="29" s="1"/>
  <c r="V204" i="29"/>
  <c r="E204" i="29" s="1"/>
  <c r="U204" i="29"/>
  <c r="D204" i="29" s="1"/>
  <c r="T204" i="29"/>
  <c r="C204" i="29" s="1"/>
  <c r="S204" i="29"/>
  <c r="B204" i="29" s="1"/>
  <c r="L204" i="29"/>
  <c r="AG203" i="29"/>
  <c r="P203" i="29" s="1"/>
  <c r="AF203" i="29"/>
  <c r="O203" i="29" s="1"/>
  <c r="AE203" i="29"/>
  <c r="AD203" i="29"/>
  <c r="M203" i="29" s="1"/>
  <c r="AC203" i="29"/>
  <c r="AB203" i="29"/>
  <c r="K203" i="29" s="1"/>
  <c r="AA203" i="29"/>
  <c r="J203" i="29" s="1"/>
  <c r="Z203" i="29"/>
  <c r="I203" i="29" s="1"/>
  <c r="Y203" i="29"/>
  <c r="H203" i="29" s="1"/>
  <c r="X203" i="29"/>
  <c r="G203" i="29" s="1"/>
  <c r="W203" i="29"/>
  <c r="V203" i="29"/>
  <c r="E203" i="29" s="1"/>
  <c r="U203" i="29"/>
  <c r="D203" i="29" s="1"/>
  <c r="T203" i="29"/>
  <c r="C203" i="29" s="1"/>
  <c r="S203" i="29"/>
  <c r="B203" i="29" s="1"/>
  <c r="N203" i="29"/>
  <c r="L203" i="29"/>
  <c r="F203" i="29"/>
  <c r="AG202" i="29"/>
  <c r="P202" i="29" s="1"/>
  <c r="AF202" i="29"/>
  <c r="O202" i="29" s="1"/>
  <c r="AE202" i="29"/>
  <c r="N202" i="29" s="1"/>
  <c r="AD202" i="29"/>
  <c r="M202" i="29" s="1"/>
  <c r="AC202" i="29"/>
  <c r="L202" i="29" s="1"/>
  <c r="AB202" i="29"/>
  <c r="K202" i="29" s="1"/>
  <c r="AA202" i="29"/>
  <c r="J202" i="29" s="1"/>
  <c r="Z202" i="29"/>
  <c r="I202" i="29" s="1"/>
  <c r="Y202" i="29"/>
  <c r="H202" i="29" s="1"/>
  <c r="X202" i="29"/>
  <c r="G202" i="29" s="1"/>
  <c r="W202" i="29"/>
  <c r="V202" i="29"/>
  <c r="E202" i="29" s="1"/>
  <c r="U202" i="29"/>
  <c r="D202" i="29" s="1"/>
  <c r="T202" i="29"/>
  <c r="C202" i="29" s="1"/>
  <c r="S202" i="29"/>
  <c r="B202" i="29" s="1"/>
  <c r="F202" i="29"/>
  <c r="AG201" i="29"/>
  <c r="P201" i="29" s="1"/>
  <c r="AF201" i="29"/>
  <c r="O201" i="29" s="1"/>
  <c r="AE201" i="29"/>
  <c r="N201" i="29" s="1"/>
  <c r="AD201" i="29"/>
  <c r="AC201" i="29"/>
  <c r="L201" i="29" s="1"/>
  <c r="AB201" i="29"/>
  <c r="K201" i="29" s="1"/>
  <c r="AA201" i="29"/>
  <c r="J201" i="29" s="1"/>
  <c r="Z201" i="29"/>
  <c r="I201" i="29" s="1"/>
  <c r="Y201" i="29"/>
  <c r="H201" i="29" s="1"/>
  <c r="X201" i="29"/>
  <c r="G201" i="29" s="1"/>
  <c r="W201" i="29"/>
  <c r="F201" i="29" s="1"/>
  <c r="V201" i="29"/>
  <c r="U201" i="29"/>
  <c r="T201" i="29"/>
  <c r="C201" i="29" s="1"/>
  <c r="S201" i="29"/>
  <c r="B201" i="29" s="1"/>
  <c r="M201" i="29"/>
  <c r="E201" i="29"/>
  <c r="D201" i="29"/>
  <c r="AG200" i="29"/>
  <c r="P200" i="29" s="1"/>
  <c r="AF200" i="29"/>
  <c r="O200" i="29" s="1"/>
  <c r="AE200" i="29"/>
  <c r="AD200" i="29"/>
  <c r="M200" i="29" s="1"/>
  <c r="AC200" i="29"/>
  <c r="AB200" i="29"/>
  <c r="K200" i="29" s="1"/>
  <c r="AA200" i="29"/>
  <c r="J200" i="29" s="1"/>
  <c r="Z200" i="29"/>
  <c r="I200" i="29" s="1"/>
  <c r="Y200" i="29"/>
  <c r="H200" i="29" s="1"/>
  <c r="X200" i="29"/>
  <c r="G200" i="29" s="1"/>
  <c r="W200" i="29"/>
  <c r="V200" i="29"/>
  <c r="E200" i="29" s="1"/>
  <c r="U200" i="29"/>
  <c r="D200" i="29" s="1"/>
  <c r="T200" i="29"/>
  <c r="C200" i="29" s="1"/>
  <c r="S200" i="29"/>
  <c r="B200" i="29" s="1"/>
  <c r="N200" i="29"/>
  <c r="L200" i="29"/>
  <c r="F200" i="29"/>
  <c r="AG199" i="29"/>
  <c r="P199" i="29" s="1"/>
  <c r="AF199" i="29"/>
  <c r="O199" i="29" s="1"/>
  <c r="AE199" i="29"/>
  <c r="AD199" i="29"/>
  <c r="M199" i="29" s="1"/>
  <c r="AC199" i="29"/>
  <c r="L199" i="29" s="1"/>
  <c r="AB199" i="29"/>
  <c r="K199" i="29" s="1"/>
  <c r="AA199" i="29"/>
  <c r="J199" i="29" s="1"/>
  <c r="Z199" i="29"/>
  <c r="I199" i="29" s="1"/>
  <c r="Y199" i="29"/>
  <c r="X199" i="29"/>
  <c r="G199" i="29" s="1"/>
  <c r="W199" i="29"/>
  <c r="V199" i="29"/>
  <c r="E199" i="29" s="1"/>
  <c r="U199" i="29"/>
  <c r="D199" i="29" s="1"/>
  <c r="T199" i="29"/>
  <c r="C199" i="29" s="1"/>
  <c r="S199" i="29"/>
  <c r="N199" i="29"/>
  <c r="H199" i="29"/>
  <c r="F199" i="29"/>
  <c r="B199" i="29"/>
  <c r="AG198" i="29"/>
  <c r="P198" i="29" s="1"/>
  <c r="AF198" i="29"/>
  <c r="O198" i="29" s="1"/>
  <c r="AE198" i="29"/>
  <c r="N198" i="29" s="1"/>
  <c r="AD198" i="29"/>
  <c r="M198" i="29" s="1"/>
  <c r="AC198" i="29"/>
  <c r="L198" i="29" s="1"/>
  <c r="AB198" i="29"/>
  <c r="K198" i="29" s="1"/>
  <c r="AA198" i="29"/>
  <c r="J198" i="29" s="1"/>
  <c r="Z198" i="29"/>
  <c r="I198" i="29" s="1"/>
  <c r="Y198" i="29"/>
  <c r="X198" i="29"/>
  <c r="G198" i="29" s="1"/>
  <c r="W198" i="29"/>
  <c r="F198" i="29" s="1"/>
  <c r="V198" i="29"/>
  <c r="E198" i="29" s="1"/>
  <c r="U198" i="29"/>
  <c r="D198" i="29" s="1"/>
  <c r="T198" i="29"/>
  <c r="C198" i="29" s="1"/>
  <c r="S198" i="29"/>
  <c r="B198" i="29" s="1"/>
  <c r="H198" i="29"/>
  <c r="AG197" i="29"/>
  <c r="AF197" i="29"/>
  <c r="O197" i="29" s="1"/>
  <c r="AE197" i="29"/>
  <c r="N197" i="29" s="1"/>
  <c r="AD197" i="29"/>
  <c r="M197" i="29" s="1"/>
  <c r="AC197" i="29"/>
  <c r="L197" i="29" s="1"/>
  <c r="AB197" i="29"/>
  <c r="K197" i="29" s="1"/>
  <c r="AA197" i="29"/>
  <c r="J197" i="29" s="1"/>
  <c r="Z197" i="29"/>
  <c r="I197" i="29" s="1"/>
  <c r="Y197" i="29"/>
  <c r="X197" i="29"/>
  <c r="G197" i="29" s="1"/>
  <c r="W197" i="29"/>
  <c r="F197" i="29" s="1"/>
  <c r="V197" i="29"/>
  <c r="E197" i="29" s="1"/>
  <c r="U197" i="29"/>
  <c r="D197" i="29" s="1"/>
  <c r="T197" i="29"/>
  <c r="C197" i="29" s="1"/>
  <c r="S197" i="29"/>
  <c r="B197" i="29" s="1"/>
  <c r="P197" i="29"/>
  <c r="H197" i="29"/>
  <c r="AG196" i="29"/>
  <c r="P196" i="29" s="1"/>
  <c r="AF196" i="29"/>
  <c r="O196" i="29" s="1"/>
  <c r="AE196" i="29"/>
  <c r="N196" i="29" s="1"/>
  <c r="AD196" i="29"/>
  <c r="M196" i="29" s="1"/>
  <c r="AC196" i="29"/>
  <c r="L196" i="29" s="1"/>
  <c r="AB196" i="29"/>
  <c r="K196" i="29" s="1"/>
  <c r="AA196" i="29"/>
  <c r="Z196" i="29"/>
  <c r="I196" i="29" s="1"/>
  <c r="Y196" i="29"/>
  <c r="H196" i="29" s="1"/>
  <c r="X196" i="29"/>
  <c r="G196" i="29" s="1"/>
  <c r="W196" i="29"/>
  <c r="F196" i="29" s="1"/>
  <c r="V196" i="29"/>
  <c r="E196" i="29" s="1"/>
  <c r="U196" i="29"/>
  <c r="D196" i="29" s="1"/>
  <c r="T196" i="29"/>
  <c r="C196" i="29" s="1"/>
  <c r="S196" i="29"/>
  <c r="B196" i="29" s="1"/>
  <c r="J196" i="29"/>
  <c r="AG195" i="29"/>
  <c r="AF195" i="29"/>
  <c r="O195" i="29" s="1"/>
  <c r="AE195" i="29"/>
  <c r="N195" i="29" s="1"/>
  <c r="AD195" i="29"/>
  <c r="M195" i="29" s="1"/>
  <c r="AC195" i="29"/>
  <c r="L195" i="29" s="1"/>
  <c r="AB195" i="29"/>
  <c r="K195" i="29" s="1"/>
  <c r="AA195" i="29"/>
  <c r="J195" i="29" s="1"/>
  <c r="Z195" i="29"/>
  <c r="I195" i="29" s="1"/>
  <c r="Y195" i="29"/>
  <c r="X195" i="29"/>
  <c r="G195" i="29" s="1"/>
  <c r="W195" i="29"/>
  <c r="F195" i="29" s="1"/>
  <c r="V195" i="29"/>
  <c r="E195" i="29" s="1"/>
  <c r="U195" i="29"/>
  <c r="T195" i="29"/>
  <c r="C195" i="29" s="1"/>
  <c r="S195" i="29"/>
  <c r="B195" i="29" s="1"/>
  <c r="P195" i="29"/>
  <c r="H195" i="29"/>
  <c r="D195" i="29"/>
  <c r="AG194" i="29"/>
  <c r="P194" i="29" s="1"/>
  <c r="AF194" i="29"/>
  <c r="O194" i="29" s="1"/>
  <c r="AE194" i="29"/>
  <c r="N194" i="29" s="1"/>
  <c r="AD194" i="29"/>
  <c r="M194" i="29" s="1"/>
  <c r="AC194" i="29"/>
  <c r="L194" i="29" s="1"/>
  <c r="AB194" i="29"/>
  <c r="K194" i="29" s="1"/>
  <c r="AA194" i="29"/>
  <c r="Z194" i="29"/>
  <c r="I194" i="29" s="1"/>
  <c r="Y194" i="29"/>
  <c r="X194" i="29"/>
  <c r="G194" i="29" s="1"/>
  <c r="W194" i="29"/>
  <c r="F194" i="29" s="1"/>
  <c r="V194" i="29"/>
  <c r="E194" i="29" s="1"/>
  <c r="U194" i="29"/>
  <c r="D194" i="29" s="1"/>
  <c r="T194" i="29"/>
  <c r="C194" i="29" s="1"/>
  <c r="S194" i="29"/>
  <c r="B194" i="29" s="1"/>
  <c r="J194" i="29"/>
  <c r="H194" i="29"/>
  <c r="AG193" i="29"/>
  <c r="P193" i="29" s="1"/>
  <c r="AF193" i="29"/>
  <c r="O193" i="29" s="1"/>
  <c r="AE193" i="29"/>
  <c r="N193" i="29" s="1"/>
  <c r="AD193" i="29"/>
  <c r="AC193" i="29"/>
  <c r="L193" i="29" s="1"/>
  <c r="AB193" i="29"/>
  <c r="K193" i="29" s="1"/>
  <c r="AA193" i="29"/>
  <c r="J193" i="29" s="1"/>
  <c r="Z193" i="29"/>
  <c r="I193" i="29" s="1"/>
  <c r="Y193" i="29"/>
  <c r="H193" i="29" s="1"/>
  <c r="X193" i="29"/>
  <c r="G193" i="29" s="1"/>
  <c r="W193" i="29"/>
  <c r="V193" i="29"/>
  <c r="E193" i="29" s="1"/>
  <c r="U193" i="29"/>
  <c r="D193" i="29" s="1"/>
  <c r="T193" i="29"/>
  <c r="C193" i="29" s="1"/>
  <c r="S193" i="29"/>
  <c r="M193" i="29"/>
  <c r="F193" i="29"/>
  <c r="B193" i="29"/>
  <c r="AG192" i="29"/>
  <c r="P192" i="29" s="1"/>
  <c r="AF192" i="29"/>
  <c r="O192" i="29" s="1"/>
  <c r="AE192" i="29"/>
  <c r="N192" i="29" s="1"/>
  <c r="AD192" i="29"/>
  <c r="M192" i="29" s="1"/>
  <c r="AC192" i="29"/>
  <c r="AB192" i="29"/>
  <c r="K192" i="29" s="1"/>
  <c r="AA192" i="29"/>
  <c r="Z192" i="29"/>
  <c r="I192" i="29" s="1"/>
  <c r="Y192" i="29"/>
  <c r="H192" i="29" s="1"/>
  <c r="X192" i="29"/>
  <c r="G192" i="29" s="1"/>
  <c r="W192" i="29"/>
  <c r="F192" i="29" s="1"/>
  <c r="V192" i="29"/>
  <c r="E192" i="29" s="1"/>
  <c r="U192" i="29"/>
  <c r="T192" i="29"/>
  <c r="S192" i="29"/>
  <c r="B192" i="29" s="1"/>
  <c r="L192" i="29"/>
  <c r="J192" i="29"/>
  <c r="D192" i="29"/>
  <c r="C192" i="29"/>
  <c r="AG191" i="29"/>
  <c r="P191" i="29" s="1"/>
  <c r="AF191" i="29"/>
  <c r="O191" i="29" s="1"/>
  <c r="AE191" i="29"/>
  <c r="N191" i="29" s="1"/>
  <c r="AD191" i="29"/>
  <c r="M191" i="29" s="1"/>
  <c r="AC191" i="29"/>
  <c r="L191" i="29" s="1"/>
  <c r="AB191" i="29"/>
  <c r="K191" i="29" s="1"/>
  <c r="AA191" i="29"/>
  <c r="J191" i="29" s="1"/>
  <c r="Z191" i="29"/>
  <c r="I191" i="29" s="1"/>
  <c r="Y191" i="29"/>
  <c r="H191" i="29" s="1"/>
  <c r="X191" i="29"/>
  <c r="G191" i="29" s="1"/>
  <c r="W191" i="29"/>
  <c r="F191" i="29" s="1"/>
  <c r="V191" i="29"/>
  <c r="E191" i="29" s="1"/>
  <c r="U191" i="29"/>
  <c r="D191" i="29" s="1"/>
  <c r="T191" i="29"/>
  <c r="C191" i="29" s="1"/>
  <c r="S191" i="29"/>
  <c r="B191" i="29" s="1"/>
  <c r="AG190" i="29"/>
  <c r="P190" i="29" s="1"/>
  <c r="AF190" i="29"/>
  <c r="O190" i="29" s="1"/>
  <c r="AE190" i="29"/>
  <c r="AD190" i="29"/>
  <c r="M190" i="29" s="1"/>
  <c r="AC190" i="29"/>
  <c r="L190" i="29" s="1"/>
  <c r="AB190" i="29"/>
  <c r="K190" i="29" s="1"/>
  <c r="AA190" i="29"/>
  <c r="J190" i="29" s="1"/>
  <c r="Z190" i="29"/>
  <c r="I190" i="29" s="1"/>
  <c r="Y190" i="29"/>
  <c r="H190" i="29" s="1"/>
  <c r="X190" i="29"/>
  <c r="G190" i="29" s="1"/>
  <c r="W190" i="29"/>
  <c r="V190" i="29"/>
  <c r="E190" i="29" s="1"/>
  <c r="U190" i="29"/>
  <c r="D190" i="29" s="1"/>
  <c r="T190" i="29"/>
  <c r="C190" i="29" s="1"/>
  <c r="S190" i="29"/>
  <c r="B190" i="29" s="1"/>
  <c r="N190" i="29"/>
  <c r="F190" i="29"/>
  <c r="AG189" i="29"/>
  <c r="P189" i="29" s="1"/>
  <c r="AF189" i="29"/>
  <c r="O189" i="29" s="1"/>
  <c r="AE189" i="29"/>
  <c r="N189" i="29" s="1"/>
  <c r="AD189" i="29"/>
  <c r="M189" i="29" s="1"/>
  <c r="AC189" i="29"/>
  <c r="AB189" i="29"/>
  <c r="K189" i="29" s="1"/>
  <c r="AA189" i="29"/>
  <c r="J189" i="29" s="1"/>
  <c r="Z189" i="29"/>
  <c r="I189" i="29" s="1"/>
  <c r="Y189" i="29"/>
  <c r="H189" i="29" s="1"/>
  <c r="X189" i="29"/>
  <c r="G189" i="29" s="1"/>
  <c r="W189" i="29"/>
  <c r="F189" i="29" s="1"/>
  <c r="V189" i="29"/>
  <c r="E189" i="29" s="1"/>
  <c r="U189" i="29"/>
  <c r="T189" i="29"/>
  <c r="C189" i="29" s="1"/>
  <c r="S189" i="29"/>
  <c r="B189" i="29" s="1"/>
  <c r="L189" i="29"/>
  <c r="D189" i="29"/>
  <c r="AG188" i="29"/>
  <c r="P188" i="29" s="1"/>
  <c r="AF188" i="29"/>
  <c r="O188" i="29" s="1"/>
  <c r="AE188" i="29"/>
  <c r="AD188" i="29"/>
  <c r="M188" i="29" s="1"/>
  <c r="AC188" i="29"/>
  <c r="L188" i="29" s="1"/>
  <c r="AB188" i="29"/>
  <c r="K188" i="29" s="1"/>
  <c r="AA188" i="29"/>
  <c r="Z188" i="29"/>
  <c r="I188" i="29" s="1"/>
  <c r="Y188" i="29"/>
  <c r="H188" i="29" s="1"/>
  <c r="X188" i="29"/>
  <c r="G188" i="29" s="1"/>
  <c r="W188" i="29"/>
  <c r="V188" i="29"/>
  <c r="E188" i="29" s="1"/>
  <c r="U188" i="29"/>
  <c r="D188" i="29" s="1"/>
  <c r="T188" i="29"/>
  <c r="C188" i="29" s="1"/>
  <c r="S188" i="29"/>
  <c r="N188" i="29"/>
  <c r="J188" i="29"/>
  <c r="F188" i="29"/>
  <c r="B188" i="29"/>
  <c r="AG187" i="29"/>
  <c r="P187" i="29" s="1"/>
  <c r="AF187" i="29"/>
  <c r="O187" i="29" s="1"/>
  <c r="AE187" i="29"/>
  <c r="N187" i="29" s="1"/>
  <c r="AD187" i="29"/>
  <c r="M187" i="29" s="1"/>
  <c r="AC187" i="29"/>
  <c r="L187" i="29" s="1"/>
  <c r="AB187" i="29"/>
  <c r="K187" i="29" s="1"/>
  <c r="AA187" i="29"/>
  <c r="Z187" i="29"/>
  <c r="Y187" i="29"/>
  <c r="H187" i="29" s="1"/>
  <c r="X187" i="29"/>
  <c r="G187" i="29" s="1"/>
  <c r="W187" i="29"/>
  <c r="F187" i="29" s="1"/>
  <c r="V187" i="29"/>
  <c r="E187" i="29" s="1"/>
  <c r="U187" i="29"/>
  <c r="D187" i="29" s="1"/>
  <c r="T187" i="29"/>
  <c r="C187" i="29" s="1"/>
  <c r="S187" i="29"/>
  <c r="J187" i="29"/>
  <c r="I187" i="29"/>
  <c r="B187" i="29"/>
  <c r="AG186" i="29"/>
  <c r="P186" i="29" s="1"/>
  <c r="AF186" i="29"/>
  <c r="O186" i="29" s="1"/>
  <c r="AE186" i="29"/>
  <c r="AD186" i="29"/>
  <c r="M186" i="29" s="1"/>
  <c r="AC186" i="29"/>
  <c r="L186" i="29" s="1"/>
  <c r="AB186" i="29"/>
  <c r="K186" i="29" s="1"/>
  <c r="AA186" i="29"/>
  <c r="Z186" i="29"/>
  <c r="I186" i="29" s="1"/>
  <c r="Y186" i="29"/>
  <c r="H186" i="29" s="1"/>
  <c r="X186" i="29"/>
  <c r="G186" i="29" s="1"/>
  <c r="W186" i="29"/>
  <c r="V186" i="29"/>
  <c r="E186" i="29" s="1"/>
  <c r="U186" i="29"/>
  <c r="D186" i="29" s="1"/>
  <c r="T186" i="29"/>
  <c r="C186" i="29" s="1"/>
  <c r="S186" i="29"/>
  <c r="N186" i="29"/>
  <c r="J186" i="29"/>
  <c r="F186" i="29"/>
  <c r="B186" i="29"/>
  <c r="AG185" i="29"/>
  <c r="AF185" i="29"/>
  <c r="O185" i="29" s="1"/>
  <c r="AE185" i="29"/>
  <c r="N185" i="29" s="1"/>
  <c r="AD185" i="29"/>
  <c r="M185" i="29" s="1"/>
  <c r="AC185" i="29"/>
  <c r="L185" i="29" s="1"/>
  <c r="AB185" i="29"/>
  <c r="K185" i="29" s="1"/>
  <c r="AA185" i="29"/>
  <c r="Z185" i="29"/>
  <c r="I185" i="29" s="1"/>
  <c r="Y185" i="29"/>
  <c r="X185" i="29"/>
  <c r="G185" i="29" s="1"/>
  <c r="W185" i="29"/>
  <c r="V185" i="29"/>
  <c r="E185" i="29" s="1"/>
  <c r="U185" i="29"/>
  <c r="D185" i="29" s="1"/>
  <c r="T185" i="29"/>
  <c r="C185" i="29" s="1"/>
  <c r="S185" i="29"/>
  <c r="B185" i="29" s="1"/>
  <c r="P185" i="29"/>
  <c r="J185" i="29"/>
  <c r="H185" i="29"/>
  <c r="F185" i="29"/>
  <c r="AG184" i="29"/>
  <c r="P184" i="29" s="1"/>
  <c r="AF184" i="29"/>
  <c r="O184" i="29" s="1"/>
  <c r="AE184" i="29"/>
  <c r="N184" i="29" s="1"/>
  <c r="AD184" i="29"/>
  <c r="M184" i="29" s="1"/>
  <c r="AC184" i="29"/>
  <c r="L184" i="29" s="1"/>
  <c r="AB184" i="29"/>
  <c r="K184" i="29" s="1"/>
  <c r="AA184" i="29"/>
  <c r="Z184" i="29"/>
  <c r="I184" i="29" s="1"/>
  <c r="Y184" i="29"/>
  <c r="X184" i="29"/>
  <c r="G184" i="29" s="1"/>
  <c r="W184" i="29"/>
  <c r="F184" i="29" s="1"/>
  <c r="V184" i="29"/>
  <c r="E184" i="29" s="1"/>
  <c r="U184" i="29"/>
  <c r="D184" i="29" s="1"/>
  <c r="T184" i="29"/>
  <c r="C184" i="29" s="1"/>
  <c r="S184" i="29"/>
  <c r="B184" i="29" s="1"/>
  <c r="J184" i="29"/>
  <c r="H184" i="29"/>
  <c r="AG183" i="29"/>
  <c r="P183" i="29" s="1"/>
  <c r="AF183" i="29"/>
  <c r="O183" i="29" s="1"/>
  <c r="AE183" i="29"/>
  <c r="N183" i="29" s="1"/>
  <c r="AD183" i="29"/>
  <c r="M183" i="29" s="1"/>
  <c r="AC183" i="29"/>
  <c r="L183" i="29" s="1"/>
  <c r="AB183" i="29"/>
  <c r="K183" i="29" s="1"/>
  <c r="AA183" i="29"/>
  <c r="J183" i="29" s="1"/>
  <c r="Z183" i="29"/>
  <c r="I183" i="29" s="1"/>
  <c r="Y183" i="29"/>
  <c r="H183" i="29" s="1"/>
  <c r="X183" i="29"/>
  <c r="G183" i="29" s="1"/>
  <c r="W183" i="29"/>
  <c r="F183" i="29" s="1"/>
  <c r="V183" i="29"/>
  <c r="E183" i="29" s="1"/>
  <c r="U183" i="29"/>
  <c r="D183" i="29" s="1"/>
  <c r="T183" i="29"/>
  <c r="C183" i="29" s="1"/>
  <c r="S183" i="29"/>
  <c r="B183" i="29" s="1"/>
  <c r="AG182" i="29"/>
  <c r="P182" i="29" s="1"/>
  <c r="AF182" i="29"/>
  <c r="O182" i="29" s="1"/>
  <c r="AE182" i="29"/>
  <c r="N182" i="29" s="1"/>
  <c r="AD182" i="29"/>
  <c r="M182" i="29" s="1"/>
  <c r="AC182" i="29"/>
  <c r="L182" i="29" s="1"/>
  <c r="AB182" i="29"/>
  <c r="K182" i="29" s="1"/>
  <c r="AA182" i="29"/>
  <c r="J182" i="29" s="1"/>
  <c r="Z182" i="29"/>
  <c r="I182" i="29" s="1"/>
  <c r="Y182" i="29"/>
  <c r="H182" i="29" s="1"/>
  <c r="X182" i="29"/>
  <c r="G182" i="29" s="1"/>
  <c r="W182" i="29"/>
  <c r="F182" i="29" s="1"/>
  <c r="V182" i="29"/>
  <c r="E182" i="29" s="1"/>
  <c r="U182" i="29"/>
  <c r="D182" i="29" s="1"/>
  <c r="T182" i="29"/>
  <c r="C182" i="29" s="1"/>
  <c r="S182" i="29"/>
  <c r="B182" i="29" s="1"/>
  <c r="AG181" i="29"/>
  <c r="P181" i="29" s="1"/>
  <c r="AF181" i="29"/>
  <c r="O181" i="29" s="1"/>
  <c r="AE181" i="29"/>
  <c r="AD181" i="29"/>
  <c r="M181" i="29" s="1"/>
  <c r="AC181" i="29"/>
  <c r="L181" i="29" s="1"/>
  <c r="AB181" i="29"/>
  <c r="K181" i="29" s="1"/>
  <c r="AA181" i="29"/>
  <c r="J181" i="29" s="1"/>
  <c r="Z181" i="29"/>
  <c r="I181" i="29" s="1"/>
  <c r="Y181" i="29"/>
  <c r="H181" i="29" s="1"/>
  <c r="X181" i="29"/>
  <c r="G181" i="29" s="1"/>
  <c r="W181" i="29"/>
  <c r="F181" i="29" s="1"/>
  <c r="V181" i="29"/>
  <c r="E181" i="29" s="1"/>
  <c r="U181" i="29"/>
  <c r="D181" i="29" s="1"/>
  <c r="T181" i="29"/>
  <c r="C181" i="29" s="1"/>
  <c r="S181" i="29"/>
  <c r="B181" i="29" s="1"/>
  <c r="N181" i="29"/>
  <c r="AG180" i="29"/>
  <c r="P180" i="29" s="1"/>
  <c r="AF180" i="29"/>
  <c r="O180" i="29" s="1"/>
  <c r="AE180" i="29"/>
  <c r="N180" i="29" s="1"/>
  <c r="AD180" i="29"/>
  <c r="M180" i="29" s="1"/>
  <c r="AC180" i="29"/>
  <c r="AB180" i="29"/>
  <c r="K180" i="29" s="1"/>
  <c r="AA180" i="29"/>
  <c r="J180" i="29" s="1"/>
  <c r="Z180" i="29"/>
  <c r="I180" i="29" s="1"/>
  <c r="Y180" i="29"/>
  <c r="H180" i="29" s="1"/>
  <c r="X180" i="29"/>
  <c r="G180" i="29" s="1"/>
  <c r="W180" i="29"/>
  <c r="F180" i="29" s="1"/>
  <c r="V180" i="29"/>
  <c r="E180" i="29" s="1"/>
  <c r="U180" i="29"/>
  <c r="T180" i="29"/>
  <c r="C180" i="29" s="1"/>
  <c r="S180" i="29"/>
  <c r="L180" i="29"/>
  <c r="D180" i="29"/>
  <c r="B180" i="29"/>
  <c r="AG179" i="29"/>
  <c r="AF179" i="29"/>
  <c r="O179" i="29" s="1"/>
  <c r="AE179" i="29"/>
  <c r="N179" i="29" s="1"/>
  <c r="AD179" i="29"/>
  <c r="M179" i="29" s="1"/>
  <c r="AC179" i="29"/>
  <c r="L179" i="29" s="1"/>
  <c r="AB179" i="29"/>
  <c r="K179" i="29" s="1"/>
  <c r="AA179" i="29"/>
  <c r="J179" i="29" s="1"/>
  <c r="Z179" i="29"/>
  <c r="I179" i="29" s="1"/>
  <c r="Y179" i="29"/>
  <c r="H179" i="29" s="1"/>
  <c r="X179" i="29"/>
  <c r="G179" i="29" s="1"/>
  <c r="W179" i="29"/>
  <c r="F179" i="29" s="1"/>
  <c r="V179" i="29"/>
  <c r="E179" i="29" s="1"/>
  <c r="U179" i="29"/>
  <c r="D179" i="29" s="1"/>
  <c r="T179" i="29"/>
  <c r="C179" i="29" s="1"/>
  <c r="S179" i="29"/>
  <c r="B179" i="29" s="1"/>
  <c r="P179" i="29"/>
  <c r="AG178" i="29"/>
  <c r="AF178" i="29"/>
  <c r="O178" i="29" s="1"/>
  <c r="AE178" i="29"/>
  <c r="N178" i="29" s="1"/>
  <c r="AD178" i="29"/>
  <c r="M178" i="29" s="1"/>
  <c r="AC178" i="29"/>
  <c r="AB178" i="29"/>
  <c r="K178" i="29" s="1"/>
  <c r="AA178" i="29"/>
  <c r="J178" i="29" s="1"/>
  <c r="Z178" i="29"/>
  <c r="I178" i="29" s="1"/>
  <c r="Y178" i="29"/>
  <c r="X178" i="29"/>
  <c r="G178" i="29" s="1"/>
  <c r="W178" i="29"/>
  <c r="F178" i="29" s="1"/>
  <c r="V178" i="29"/>
  <c r="E178" i="29" s="1"/>
  <c r="U178" i="29"/>
  <c r="T178" i="29"/>
  <c r="C178" i="29" s="1"/>
  <c r="S178" i="29"/>
  <c r="B178" i="29" s="1"/>
  <c r="P178" i="29"/>
  <c r="L178" i="29"/>
  <c r="H178" i="29"/>
  <c r="D178" i="29"/>
  <c r="AG177" i="29"/>
  <c r="P177" i="29" s="1"/>
  <c r="AF177" i="29"/>
  <c r="O177" i="29" s="1"/>
  <c r="AE177" i="29"/>
  <c r="N177" i="29" s="1"/>
  <c r="AD177" i="29"/>
  <c r="M177" i="29" s="1"/>
  <c r="AC177" i="29"/>
  <c r="L177" i="29" s="1"/>
  <c r="AB177" i="29"/>
  <c r="K177" i="29" s="1"/>
  <c r="AA177" i="29"/>
  <c r="Z177" i="29"/>
  <c r="I177" i="29" s="1"/>
  <c r="Y177" i="29"/>
  <c r="X177" i="29"/>
  <c r="G177" i="29" s="1"/>
  <c r="W177" i="29"/>
  <c r="F177" i="29" s="1"/>
  <c r="V177" i="29"/>
  <c r="E177" i="29" s="1"/>
  <c r="U177" i="29"/>
  <c r="D177" i="29" s="1"/>
  <c r="T177" i="29"/>
  <c r="C177" i="29" s="1"/>
  <c r="S177" i="29"/>
  <c r="J177" i="29"/>
  <c r="H177" i="29"/>
  <c r="B177" i="29"/>
  <c r="AG176" i="29"/>
  <c r="P176" i="29" s="1"/>
  <c r="AF176" i="29"/>
  <c r="O176" i="29" s="1"/>
  <c r="AE176" i="29"/>
  <c r="AD176" i="29"/>
  <c r="M176" i="29" s="1"/>
  <c r="AC176" i="29"/>
  <c r="L176" i="29" s="1"/>
  <c r="AB176" i="29"/>
  <c r="K176" i="29" s="1"/>
  <c r="AA176" i="29"/>
  <c r="Z176" i="29"/>
  <c r="I176" i="29" s="1"/>
  <c r="Y176" i="29"/>
  <c r="H176" i="29" s="1"/>
  <c r="X176" i="29"/>
  <c r="G176" i="29" s="1"/>
  <c r="W176" i="29"/>
  <c r="V176" i="29"/>
  <c r="E176" i="29" s="1"/>
  <c r="U176" i="29"/>
  <c r="D176" i="29" s="1"/>
  <c r="T176" i="29"/>
  <c r="C176" i="29" s="1"/>
  <c r="S176" i="29"/>
  <c r="B176" i="29" s="1"/>
  <c r="N176" i="29"/>
  <c r="J176" i="29"/>
  <c r="F176" i="29"/>
  <c r="AG175" i="29"/>
  <c r="P175" i="29" s="1"/>
  <c r="AF175" i="29"/>
  <c r="O175" i="29" s="1"/>
  <c r="AE175" i="29"/>
  <c r="N175" i="29" s="1"/>
  <c r="AD175" i="29"/>
  <c r="M175" i="29" s="1"/>
  <c r="AC175" i="29"/>
  <c r="L175" i="29" s="1"/>
  <c r="AB175" i="29"/>
  <c r="K175" i="29" s="1"/>
  <c r="AA175" i="29"/>
  <c r="J175" i="29" s="1"/>
  <c r="Z175" i="29"/>
  <c r="Y175" i="29"/>
  <c r="X175" i="29"/>
  <c r="G175" i="29" s="1"/>
  <c r="W175" i="29"/>
  <c r="F175" i="29" s="1"/>
  <c r="V175" i="29"/>
  <c r="E175" i="29" s="1"/>
  <c r="U175" i="29"/>
  <c r="T175" i="29"/>
  <c r="C175" i="29" s="1"/>
  <c r="S175" i="29"/>
  <c r="B175" i="29" s="1"/>
  <c r="I175" i="29"/>
  <c r="H175" i="29"/>
  <c r="D175" i="29"/>
  <c r="AG174" i="29"/>
  <c r="P174" i="29" s="1"/>
  <c r="AF174" i="29"/>
  <c r="O174" i="29" s="1"/>
  <c r="AE174" i="29"/>
  <c r="AD174" i="29"/>
  <c r="M174" i="29" s="1"/>
  <c r="AC174" i="29"/>
  <c r="L174" i="29" s="1"/>
  <c r="AB174" i="29"/>
  <c r="K174" i="29" s="1"/>
  <c r="AA174" i="29"/>
  <c r="J174" i="29" s="1"/>
  <c r="Z174" i="29"/>
  <c r="I174" i="29" s="1"/>
  <c r="Y174" i="29"/>
  <c r="H174" i="29" s="1"/>
  <c r="X174" i="29"/>
  <c r="G174" i="29" s="1"/>
  <c r="W174" i="29"/>
  <c r="V174" i="29"/>
  <c r="E174" i="29" s="1"/>
  <c r="U174" i="29"/>
  <c r="D174" i="29" s="1"/>
  <c r="T174" i="29"/>
  <c r="C174" i="29" s="1"/>
  <c r="S174" i="29"/>
  <c r="B174" i="29" s="1"/>
  <c r="N174" i="29"/>
  <c r="F174" i="29"/>
  <c r="AG173" i="29"/>
  <c r="P173" i="29" s="1"/>
  <c r="AF173" i="29"/>
  <c r="O173" i="29" s="1"/>
  <c r="AE173" i="29"/>
  <c r="N173" i="29" s="1"/>
  <c r="AD173" i="29"/>
  <c r="M173" i="29" s="1"/>
  <c r="AC173" i="29"/>
  <c r="L173" i="29" s="1"/>
  <c r="AB173" i="29"/>
  <c r="K173" i="29" s="1"/>
  <c r="AA173" i="29"/>
  <c r="Z173" i="29"/>
  <c r="I173" i="29" s="1"/>
  <c r="Y173" i="29"/>
  <c r="H173" i="29" s="1"/>
  <c r="X173" i="29"/>
  <c r="G173" i="29" s="1"/>
  <c r="W173" i="29"/>
  <c r="F173" i="29" s="1"/>
  <c r="V173" i="29"/>
  <c r="E173" i="29" s="1"/>
  <c r="U173" i="29"/>
  <c r="D173" i="29" s="1"/>
  <c r="T173" i="29"/>
  <c r="C173" i="29" s="1"/>
  <c r="S173" i="29"/>
  <c r="J173" i="29"/>
  <c r="B173" i="29"/>
  <c r="AG172" i="29"/>
  <c r="P172" i="29" s="1"/>
  <c r="AF172" i="29"/>
  <c r="O172" i="29" s="1"/>
  <c r="AE172" i="29"/>
  <c r="AD172" i="29"/>
  <c r="M172" i="29" s="1"/>
  <c r="AC172" i="29"/>
  <c r="L172" i="29" s="1"/>
  <c r="AB172" i="29"/>
  <c r="K172" i="29" s="1"/>
  <c r="AA172" i="29"/>
  <c r="J172" i="29" s="1"/>
  <c r="Z172" i="29"/>
  <c r="I172" i="29" s="1"/>
  <c r="Y172" i="29"/>
  <c r="H172" i="29" s="1"/>
  <c r="X172" i="29"/>
  <c r="G172" i="29" s="1"/>
  <c r="W172" i="29"/>
  <c r="V172" i="29"/>
  <c r="E172" i="29" s="1"/>
  <c r="U172" i="29"/>
  <c r="D172" i="29" s="1"/>
  <c r="T172" i="29"/>
  <c r="C172" i="29" s="1"/>
  <c r="S172" i="29"/>
  <c r="N172" i="29"/>
  <c r="F172" i="29"/>
  <c r="B172" i="29"/>
  <c r="AG171" i="29"/>
  <c r="P171" i="29" s="1"/>
  <c r="AF171" i="29"/>
  <c r="O171" i="29" s="1"/>
  <c r="AE171" i="29"/>
  <c r="AD171" i="29"/>
  <c r="M171" i="29" s="1"/>
  <c r="AC171" i="29"/>
  <c r="L171" i="29" s="1"/>
  <c r="AB171" i="29"/>
  <c r="K171" i="29" s="1"/>
  <c r="AA171" i="29"/>
  <c r="J171" i="29" s="1"/>
  <c r="Z171" i="29"/>
  <c r="I171" i="29" s="1"/>
  <c r="Y171" i="29"/>
  <c r="H171" i="29" s="1"/>
  <c r="X171" i="29"/>
  <c r="G171" i="29" s="1"/>
  <c r="W171" i="29"/>
  <c r="V171" i="29"/>
  <c r="E171" i="29" s="1"/>
  <c r="U171" i="29"/>
  <c r="D171" i="29" s="1"/>
  <c r="T171" i="29"/>
  <c r="C171" i="29" s="1"/>
  <c r="S171" i="29"/>
  <c r="B171" i="29" s="1"/>
  <c r="N171" i="29"/>
  <c r="F171" i="29"/>
  <c r="AG170" i="29"/>
  <c r="P170" i="29" s="1"/>
  <c r="AF170" i="29"/>
  <c r="O170" i="29" s="1"/>
  <c r="AE170" i="29"/>
  <c r="N170" i="29" s="1"/>
  <c r="AD170" i="29"/>
  <c r="M170" i="29" s="1"/>
  <c r="AC170" i="29"/>
  <c r="L170" i="29" s="1"/>
  <c r="AB170" i="29"/>
  <c r="K170" i="29" s="1"/>
  <c r="AA170" i="29"/>
  <c r="J170" i="29" s="1"/>
  <c r="Z170" i="29"/>
  <c r="I170" i="29" s="1"/>
  <c r="Y170" i="29"/>
  <c r="H170" i="29" s="1"/>
  <c r="X170" i="29"/>
  <c r="G170" i="29" s="1"/>
  <c r="W170" i="29"/>
  <c r="F170" i="29" s="1"/>
  <c r="V170" i="29"/>
  <c r="E170" i="29" s="1"/>
  <c r="U170" i="29"/>
  <c r="T170" i="29"/>
  <c r="C170" i="29" s="1"/>
  <c r="S170" i="29"/>
  <c r="D170" i="29"/>
  <c r="B170" i="29"/>
  <c r="AG169" i="29"/>
  <c r="P169" i="29" s="1"/>
  <c r="AF169" i="29"/>
  <c r="O169" i="29" s="1"/>
  <c r="AE169" i="29"/>
  <c r="N169" i="29" s="1"/>
  <c r="AD169" i="29"/>
  <c r="M169" i="29" s="1"/>
  <c r="AC169" i="29"/>
  <c r="AB169" i="29"/>
  <c r="K169" i="29" s="1"/>
  <c r="AA169" i="29"/>
  <c r="J169" i="29" s="1"/>
  <c r="Z169" i="29"/>
  <c r="I169" i="29" s="1"/>
  <c r="Y169" i="29"/>
  <c r="X169" i="29"/>
  <c r="G169" i="29" s="1"/>
  <c r="W169" i="29"/>
  <c r="F169" i="29" s="1"/>
  <c r="V169" i="29"/>
  <c r="E169" i="29" s="1"/>
  <c r="U169" i="29"/>
  <c r="D169" i="29" s="1"/>
  <c r="T169" i="29"/>
  <c r="C169" i="29" s="1"/>
  <c r="S169" i="29"/>
  <c r="B169" i="29" s="1"/>
  <c r="L169" i="29"/>
  <c r="H169" i="29"/>
  <c r="AG168" i="29"/>
  <c r="P168" i="29" s="1"/>
  <c r="AF168" i="29"/>
  <c r="O168" i="29" s="1"/>
  <c r="AE168" i="29"/>
  <c r="N168" i="29" s="1"/>
  <c r="AD168" i="29"/>
  <c r="M168" i="29" s="1"/>
  <c r="AC168" i="29"/>
  <c r="L168" i="29" s="1"/>
  <c r="AB168" i="29"/>
  <c r="K168" i="29" s="1"/>
  <c r="AA168" i="29"/>
  <c r="J168" i="29" s="1"/>
  <c r="Z168" i="29"/>
  <c r="I168" i="29" s="1"/>
  <c r="Y168" i="29"/>
  <c r="X168" i="29"/>
  <c r="G168" i="29" s="1"/>
  <c r="W168" i="29"/>
  <c r="F168" i="29" s="1"/>
  <c r="V168" i="29"/>
  <c r="E168" i="29" s="1"/>
  <c r="U168" i="29"/>
  <c r="D168" i="29" s="1"/>
  <c r="T168" i="29"/>
  <c r="C168" i="29" s="1"/>
  <c r="S168" i="29"/>
  <c r="B168" i="29" s="1"/>
  <c r="H168" i="29"/>
  <c r="AG167" i="29"/>
  <c r="AF167" i="29"/>
  <c r="O167" i="29" s="1"/>
  <c r="AE167" i="29"/>
  <c r="N167" i="29" s="1"/>
  <c r="AD167" i="29"/>
  <c r="M167" i="29" s="1"/>
  <c r="AC167" i="29"/>
  <c r="L167" i="29" s="1"/>
  <c r="AB167" i="29"/>
  <c r="K167" i="29" s="1"/>
  <c r="AA167" i="29"/>
  <c r="J167" i="29" s="1"/>
  <c r="Z167" i="29"/>
  <c r="I167" i="29" s="1"/>
  <c r="Y167" i="29"/>
  <c r="X167" i="29"/>
  <c r="G167" i="29" s="1"/>
  <c r="W167" i="29"/>
  <c r="V167" i="29"/>
  <c r="E167" i="29" s="1"/>
  <c r="U167" i="29"/>
  <c r="D167" i="29" s="1"/>
  <c r="T167" i="29"/>
  <c r="C167" i="29" s="1"/>
  <c r="S167" i="29"/>
  <c r="B167" i="29" s="1"/>
  <c r="P167" i="29"/>
  <c r="H167" i="29"/>
  <c r="F167" i="29"/>
  <c r="AG166" i="29"/>
  <c r="P166" i="29" s="1"/>
  <c r="AF166" i="29"/>
  <c r="O166" i="29" s="1"/>
  <c r="AE166" i="29"/>
  <c r="N166" i="29" s="1"/>
  <c r="AD166" i="29"/>
  <c r="M166" i="29" s="1"/>
  <c r="AC166" i="29"/>
  <c r="L166" i="29" s="1"/>
  <c r="AB166" i="29"/>
  <c r="K166" i="29" s="1"/>
  <c r="AA166" i="29"/>
  <c r="J166" i="29" s="1"/>
  <c r="Z166" i="29"/>
  <c r="I166" i="29" s="1"/>
  <c r="Y166" i="29"/>
  <c r="H166" i="29" s="1"/>
  <c r="X166" i="29"/>
  <c r="G166" i="29" s="1"/>
  <c r="W166" i="29"/>
  <c r="F166" i="29" s="1"/>
  <c r="V166" i="29"/>
  <c r="E166" i="29" s="1"/>
  <c r="U166" i="29"/>
  <c r="T166" i="29"/>
  <c r="C166" i="29" s="1"/>
  <c r="S166" i="29"/>
  <c r="B166" i="29" s="1"/>
  <c r="D166" i="29"/>
  <c r="AG165" i="29"/>
  <c r="P165" i="29" s="1"/>
  <c r="AF165" i="29"/>
  <c r="O165" i="29" s="1"/>
  <c r="AE165" i="29"/>
  <c r="N165" i="29" s="1"/>
  <c r="AD165" i="29"/>
  <c r="M165" i="29" s="1"/>
  <c r="AC165" i="29"/>
  <c r="AB165" i="29"/>
  <c r="K165" i="29" s="1"/>
  <c r="AA165" i="29"/>
  <c r="J165" i="29" s="1"/>
  <c r="Z165" i="29"/>
  <c r="I165" i="29" s="1"/>
  <c r="Y165" i="29"/>
  <c r="H165" i="29" s="1"/>
  <c r="X165" i="29"/>
  <c r="G165" i="29" s="1"/>
  <c r="W165" i="29"/>
  <c r="F165" i="29" s="1"/>
  <c r="V165" i="29"/>
  <c r="E165" i="29" s="1"/>
  <c r="U165" i="29"/>
  <c r="T165" i="29"/>
  <c r="C165" i="29" s="1"/>
  <c r="S165" i="29"/>
  <c r="B165" i="29" s="1"/>
  <c r="L165" i="29"/>
  <c r="D165" i="29"/>
  <c r="AG164" i="29"/>
  <c r="P164" i="29" s="1"/>
  <c r="AF164" i="29"/>
  <c r="O164" i="29" s="1"/>
  <c r="AE164" i="29"/>
  <c r="N164" i="29" s="1"/>
  <c r="AD164" i="29"/>
  <c r="M164" i="29" s="1"/>
  <c r="AC164" i="29"/>
  <c r="AB164" i="29"/>
  <c r="K164" i="29" s="1"/>
  <c r="AA164" i="29"/>
  <c r="J164" i="29" s="1"/>
  <c r="Z164" i="29"/>
  <c r="I164" i="29" s="1"/>
  <c r="Y164" i="29"/>
  <c r="H164" i="29" s="1"/>
  <c r="X164" i="29"/>
  <c r="G164" i="29" s="1"/>
  <c r="W164" i="29"/>
  <c r="F164" i="29" s="1"/>
  <c r="V164" i="29"/>
  <c r="E164" i="29" s="1"/>
  <c r="U164" i="29"/>
  <c r="T164" i="29"/>
  <c r="C164" i="29" s="1"/>
  <c r="S164" i="29"/>
  <c r="B164" i="29" s="1"/>
  <c r="L164" i="29"/>
  <c r="D164" i="29"/>
  <c r="AG163" i="29"/>
  <c r="P163" i="29" s="1"/>
  <c r="AF163" i="29"/>
  <c r="O163" i="29" s="1"/>
  <c r="AE163" i="29"/>
  <c r="N163" i="29" s="1"/>
  <c r="AD163" i="29"/>
  <c r="M163" i="29" s="1"/>
  <c r="AC163" i="29"/>
  <c r="L163" i="29" s="1"/>
  <c r="AB163" i="29"/>
  <c r="K163" i="29" s="1"/>
  <c r="AA163" i="29"/>
  <c r="Z163" i="29"/>
  <c r="I163" i="29" s="1"/>
  <c r="Y163" i="29"/>
  <c r="H163" i="29" s="1"/>
  <c r="X163" i="29"/>
  <c r="G163" i="29" s="1"/>
  <c r="W163" i="29"/>
  <c r="F163" i="29" s="1"/>
  <c r="V163" i="29"/>
  <c r="E163" i="29" s="1"/>
  <c r="U163" i="29"/>
  <c r="D163" i="29" s="1"/>
  <c r="T163" i="29"/>
  <c r="C163" i="29" s="1"/>
  <c r="S163" i="29"/>
  <c r="B163" i="29" s="1"/>
  <c r="J163" i="29"/>
  <c r="AG162" i="29"/>
  <c r="P162" i="29" s="1"/>
  <c r="AF162" i="29"/>
  <c r="O162" i="29" s="1"/>
  <c r="AE162" i="29"/>
  <c r="N162" i="29" s="1"/>
  <c r="AD162" i="29"/>
  <c r="M162" i="29" s="1"/>
  <c r="AC162" i="29"/>
  <c r="L162" i="29" s="1"/>
  <c r="AB162" i="29"/>
  <c r="K162" i="29" s="1"/>
  <c r="AA162" i="29"/>
  <c r="J162" i="29" s="1"/>
  <c r="Z162" i="29"/>
  <c r="I162" i="29" s="1"/>
  <c r="Y162" i="29"/>
  <c r="H162" i="29" s="1"/>
  <c r="X162" i="29"/>
  <c r="G162" i="29" s="1"/>
  <c r="W162" i="29"/>
  <c r="V162" i="29"/>
  <c r="E162" i="29" s="1"/>
  <c r="U162" i="29"/>
  <c r="T162" i="29"/>
  <c r="C162" i="29" s="1"/>
  <c r="S162" i="29"/>
  <c r="B162" i="29" s="1"/>
  <c r="F162" i="29"/>
  <c r="D162" i="29"/>
  <c r="AG161" i="29"/>
  <c r="AF161" i="29"/>
  <c r="O161" i="29" s="1"/>
  <c r="AE161" i="29"/>
  <c r="AD161" i="29"/>
  <c r="M161" i="29" s="1"/>
  <c r="AC161" i="29"/>
  <c r="L161" i="29" s="1"/>
  <c r="AB161" i="29"/>
  <c r="K161" i="29" s="1"/>
  <c r="AA161" i="29"/>
  <c r="J161" i="29" s="1"/>
  <c r="Z161" i="29"/>
  <c r="I161" i="29" s="1"/>
  <c r="Y161" i="29"/>
  <c r="H161" i="29" s="1"/>
  <c r="X161" i="29"/>
  <c r="G161" i="29" s="1"/>
  <c r="W161" i="29"/>
  <c r="F161" i="29" s="1"/>
  <c r="V161" i="29"/>
  <c r="U161" i="29"/>
  <c r="T161" i="29"/>
  <c r="C161" i="29" s="1"/>
  <c r="S161" i="29"/>
  <c r="B161" i="29" s="1"/>
  <c r="P161" i="29"/>
  <c r="N161" i="29"/>
  <c r="E161" i="29"/>
  <c r="D161" i="29"/>
  <c r="AG160" i="29"/>
  <c r="AF160" i="29"/>
  <c r="O160" i="29" s="1"/>
  <c r="AE160" i="29"/>
  <c r="N160" i="29" s="1"/>
  <c r="AD160" i="29"/>
  <c r="M160" i="29" s="1"/>
  <c r="AC160" i="29"/>
  <c r="L160" i="29" s="1"/>
  <c r="AB160" i="29"/>
  <c r="K160" i="29" s="1"/>
  <c r="AA160" i="29"/>
  <c r="J160" i="29" s="1"/>
  <c r="Z160" i="29"/>
  <c r="I160" i="29" s="1"/>
  <c r="Y160" i="29"/>
  <c r="X160" i="29"/>
  <c r="G160" i="29" s="1"/>
  <c r="W160" i="29"/>
  <c r="F160" i="29" s="1"/>
  <c r="V160" i="29"/>
  <c r="E160" i="29" s="1"/>
  <c r="U160" i="29"/>
  <c r="T160" i="29"/>
  <c r="C160" i="29" s="1"/>
  <c r="S160" i="29"/>
  <c r="B160" i="29" s="1"/>
  <c r="P160" i="29"/>
  <c r="H160" i="29"/>
  <c r="D160" i="29"/>
  <c r="AG159" i="29"/>
  <c r="AF159" i="29"/>
  <c r="O159" i="29" s="1"/>
  <c r="AE159" i="29"/>
  <c r="AD159" i="29"/>
  <c r="M159" i="29" s="1"/>
  <c r="AC159" i="29"/>
  <c r="L159" i="29" s="1"/>
  <c r="AB159" i="29"/>
  <c r="K159" i="29" s="1"/>
  <c r="AA159" i="29"/>
  <c r="J159" i="29" s="1"/>
  <c r="Z159" i="29"/>
  <c r="I159" i="29" s="1"/>
  <c r="Y159" i="29"/>
  <c r="H159" i="29" s="1"/>
  <c r="X159" i="29"/>
  <c r="G159" i="29" s="1"/>
  <c r="W159" i="29"/>
  <c r="F159" i="29" s="1"/>
  <c r="V159" i="29"/>
  <c r="E159" i="29" s="1"/>
  <c r="U159" i="29"/>
  <c r="D159" i="29" s="1"/>
  <c r="T159" i="29"/>
  <c r="C159" i="29" s="1"/>
  <c r="S159" i="29"/>
  <c r="B159" i="29" s="1"/>
  <c r="P159" i="29"/>
  <c r="N159" i="29"/>
  <c r="AG158" i="29"/>
  <c r="P158" i="29" s="1"/>
  <c r="AF158" i="29"/>
  <c r="O158" i="29" s="1"/>
  <c r="AE158" i="29"/>
  <c r="N158" i="29" s="1"/>
  <c r="AD158" i="29"/>
  <c r="M158" i="29" s="1"/>
  <c r="AC158" i="29"/>
  <c r="L158" i="29" s="1"/>
  <c r="AB158" i="29"/>
  <c r="K158" i="29" s="1"/>
  <c r="AA158" i="29"/>
  <c r="J158" i="29" s="1"/>
  <c r="Z158" i="29"/>
  <c r="I158" i="29" s="1"/>
  <c r="Y158" i="29"/>
  <c r="H158" i="29" s="1"/>
  <c r="X158" i="29"/>
  <c r="G158" i="29" s="1"/>
  <c r="W158" i="29"/>
  <c r="F158" i="29" s="1"/>
  <c r="V158" i="29"/>
  <c r="E158" i="29" s="1"/>
  <c r="U158" i="29"/>
  <c r="D158" i="29" s="1"/>
  <c r="T158" i="29"/>
  <c r="C158" i="29" s="1"/>
  <c r="S158" i="29"/>
  <c r="B158" i="29" s="1"/>
  <c r="AG157" i="29"/>
  <c r="P157" i="29" s="1"/>
  <c r="AF157" i="29"/>
  <c r="O157" i="29" s="1"/>
  <c r="AE157" i="29"/>
  <c r="N157" i="29" s="1"/>
  <c r="AD157" i="29"/>
  <c r="AC157" i="29"/>
  <c r="L157" i="29" s="1"/>
  <c r="AB157" i="29"/>
  <c r="K157" i="29" s="1"/>
  <c r="AA157" i="29"/>
  <c r="J157" i="29" s="1"/>
  <c r="Z157" i="29"/>
  <c r="I157" i="29" s="1"/>
  <c r="Y157" i="29"/>
  <c r="H157" i="29" s="1"/>
  <c r="X157" i="29"/>
  <c r="G157" i="29" s="1"/>
  <c r="W157" i="29"/>
  <c r="F157" i="29" s="1"/>
  <c r="V157" i="29"/>
  <c r="U157" i="29"/>
  <c r="D157" i="29" s="1"/>
  <c r="T157" i="29"/>
  <c r="C157" i="29" s="1"/>
  <c r="S157" i="29"/>
  <c r="B157" i="29" s="1"/>
  <c r="M157" i="29"/>
  <c r="E157" i="29"/>
  <c r="AG156" i="29"/>
  <c r="P156" i="29" s="1"/>
  <c r="AF156" i="29"/>
  <c r="O156" i="29" s="1"/>
  <c r="AE156" i="29"/>
  <c r="N156" i="29" s="1"/>
  <c r="AD156" i="29"/>
  <c r="M156" i="29" s="1"/>
  <c r="AC156" i="29"/>
  <c r="L156" i="29" s="1"/>
  <c r="AB156" i="29"/>
  <c r="K156" i="29" s="1"/>
  <c r="AA156" i="29"/>
  <c r="J156" i="29" s="1"/>
  <c r="Z156" i="29"/>
  <c r="Y156" i="29"/>
  <c r="H156" i="29" s="1"/>
  <c r="X156" i="29"/>
  <c r="W156" i="29"/>
  <c r="F156" i="29" s="1"/>
  <c r="V156" i="29"/>
  <c r="E156" i="29" s="1"/>
  <c r="U156" i="29"/>
  <c r="D156" i="29" s="1"/>
  <c r="T156" i="29"/>
  <c r="S156" i="29"/>
  <c r="B156" i="29" s="1"/>
  <c r="I156" i="29"/>
  <c r="G156" i="29"/>
  <c r="C156" i="29"/>
  <c r="AG155" i="29"/>
  <c r="P155" i="29" s="1"/>
  <c r="AF155" i="29"/>
  <c r="O155" i="29" s="1"/>
  <c r="AE155" i="29"/>
  <c r="N155" i="29" s="1"/>
  <c r="AD155" i="29"/>
  <c r="AC155" i="29"/>
  <c r="L155" i="29" s="1"/>
  <c r="AB155" i="29"/>
  <c r="K155" i="29" s="1"/>
  <c r="AA155" i="29"/>
  <c r="J155" i="29" s="1"/>
  <c r="Z155" i="29"/>
  <c r="I155" i="29" s="1"/>
  <c r="Y155" i="29"/>
  <c r="H155" i="29" s="1"/>
  <c r="X155" i="29"/>
  <c r="G155" i="29" s="1"/>
  <c r="W155" i="29"/>
  <c r="F155" i="29" s="1"/>
  <c r="V155" i="29"/>
  <c r="U155" i="29"/>
  <c r="D155" i="29" s="1"/>
  <c r="T155" i="29"/>
  <c r="C155" i="29" s="1"/>
  <c r="S155" i="29"/>
  <c r="B155" i="29" s="1"/>
  <c r="M155" i="29"/>
  <c r="E155" i="29"/>
  <c r="AG154" i="29"/>
  <c r="P154" i="29" s="1"/>
  <c r="AF154" i="29"/>
  <c r="O154" i="29" s="1"/>
  <c r="AE154" i="29"/>
  <c r="N154" i="29" s="1"/>
  <c r="AD154" i="29"/>
  <c r="M154" i="29" s="1"/>
  <c r="AC154" i="29"/>
  <c r="L154" i="29" s="1"/>
  <c r="AB154" i="29"/>
  <c r="K154" i="29" s="1"/>
  <c r="AA154" i="29"/>
  <c r="J154" i="29" s="1"/>
  <c r="Z154" i="29"/>
  <c r="I154" i="29" s="1"/>
  <c r="Y154" i="29"/>
  <c r="H154" i="29" s="1"/>
  <c r="X154" i="29"/>
  <c r="G154" i="29" s="1"/>
  <c r="W154" i="29"/>
  <c r="F154" i="29" s="1"/>
  <c r="V154" i="29"/>
  <c r="U154" i="29"/>
  <c r="D154" i="29" s="1"/>
  <c r="T154" i="29"/>
  <c r="C154" i="29" s="1"/>
  <c r="S154" i="29"/>
  <c r="B154" i="29" s="1"/>
  <c r="E154" i="29"/>
  <c r="AG153" i="29"/>
  <c r="P153" i="29" s="1"/>
  <c r="AF153" i="29"/>
  <c r="O153" i="29" s="1"/>
  <c r="AE153" i="29"/>
  <c r="N153" i="29" s="1"/>
  <c r="AD153" i="29"/>
  <c r="AC153" i="29"/>
  <c r="L153" i="29" s="1"/>
  <c r="AB153" i="29"/>
  <c r="AA153" i="29"/>
  <c r="J153" i="29" s="1"/>
  <c r="Z153" i="29"/>
  <c r="I153" i="29" s="1"/>
  <c r="Y153" i="29"/>
  <c r="H153" i="29" s="1"/>
  <c r="X153" i="29"/>
  <c r="G153" i="29" s="1"/>
  <c r="W153" i="29"/>
  <c r="F153" i="29" s="1"/>
  <c r="V153" i="29"/>
  <c r="U153" i="29"/>
  <c r="D153" i="29" s="1"/>
  <c r="T153" i="29"/>
  <c r="C153" i="29" s="1"/>
  <c r="S153" i="29"/>
  <c r="B153" i="29" s="1"/>
  <c r="M153" i="29"/>
  <c r="K153" i="29"/>
  <c r="E153" i="29"/>
  <c r="AG152" i="29"/>
  <c r="P152" i="29" s="1"/>
  <c r="AF152" i="29"/>
  <c r="O152" i="29" s="1"/>
  <c r="AE152" i="29"/>
  <c r="N152" i="29" s="1"/>
  <c r="AD152" i="29"/>
  <c r="M152" i="29" s="1"/>
  <c r="AC152" i="29"/>
  <c r="L152" i="29" s="1"/>
  <c r="AB152" i="29"/>
  <c r="K152" i="29" s="1"/>
  <c r="AA152" i="29"/>
  <c r="J152" i="29" s="1"/>
  <c r="Z152" i="29"/>
  <c r="Y152" i="29"/>
  <c r="H152" i="29" s="1"/>
  <c r="X152" i="29"/>
  <c r="W152" i="29"/>
  <c r="F152" i="29" s="1"/>
  <c r="V152" i="29"/>
  <c r="E152" i="29" s="1"/>
  <c r="U152" i="29"/>
  <c r="D152" i="29" s="1"/>
  <c r="T152" i="29"/>
  <c r="C152" i="29" s="1"/>
  <c r="S152" i="29"/>
  <c r="B152" i="29" s="1"/>
  <c r="I152" i="29"/>
  <c r="G152" i="29"/>
  <c r="AG151" i="29"/>
  <c r="P151" i="29" s="1"/>
  <c r="AF151" i="29"/>
  <c r="O151" i="29" s="1"/>
  <c r="AE151" i="29"/>
  <c r="N151" i="29" s="1"/>
  <c r="AD151" i="29"/>
  <c r="M151" i="29" s="1"/>
  <c r="AC151" i="29"/>
  <c r="L151" i="29" s="1"/>
  <c r="AB151" i="29"/>
  <c r="K151" i="29" s="1"/>
  <c r="AA151" i="29"/>
  <c r="J151" i="29" s="1"/>
  <c r="Z151" i="29"/>
  <c r="I151" i="29" s="1"/>
  <c r="Y151" i="29"/>
  <c r="H151" i="29" s="1"/>
  <c r="X151" i="29"/>
  <c r="G151" i="29" s="1"/>
  <c r="W151" i="29"/>
  <c r="F151" i="29" s="1"/>
  <c r="V151" i="29"/>
  <c r="E151" i="29" s="1"/>
  <c r="U151" i="29"/>
  <c r="D151" i="29" s="1"/>
  <c r="T151" i="29"/>
  <c r="C151" i="29" s="1"/>
  <c r="S151" i="29"/>
  <c r="B151" i="29" s="1"/>
  <c r="AG150" i="29"/>
  <c r="P150" i="29" s="1"/>
  <c r="AF150" i="29"/>
  <c r="O150" i="29" s="1"/>
  <c r="AE150" i="29"/>
  <c r="N150" i="29" s="1"/>
  <c r="AD150" i="29"/>
  <c r="M150" i="29" s="1"/>
  <c r="AC150" i="29"/>
  <c r="L150" i="29" s="1"/>
  <c r="AB150" i="29"/>
  <c r="AA150" i="29"/>
  <c r="J150" i="29" s="1"/>
  <c r="Z150" i="29"/>
  <c r="I150" i="29" s="1"/>
  <c r="Y150" i="29"/>
  <c r="H150" i="29" s="1"/>
  <c r="X150" i="29"/>
  <c r="G150" i="29" s="1"/>
  <c r="W150" i="29"/>
  <c r="F150" i="29" s="1"/>
  <c r="V150" i="29"/>
  <c r="E150" i="29" s="1"/>
  <c r="U150" i="29"/>
  <c r="D150" i="29" s="1"/>
  <c r="T150" i="29"/>
  <c r="C150" i="29" s="1"/>
  <c r="S150" i="29"/>
  <c r="B150" i="29" s="1"/>
  <c r="K150" i="29"/>
  <c r="AG149" i="29"/>
  <c r="P149" i="29" s="1"/>
  <c r="AF149" i="29"/>
  <c r="O149" i="29" s="1"/>
  <c r="AE149" i="29"/>
  <c r="AD149" i="29"/>
  <c r="M149" i="29" s="1"/>
  <c r="AC149" i="29"/>
  <c r="L149" i="29" s="1"/>
  <c r="AB149" i="29"/>
  <c r="K149" i="29" s="1"/>
  <c r="AA149" i="29"/>
  <c r="J149" i="29" s="1"/>
  <c r="Z149" i="29"/>
  <c r="I149" i="29" s="1"/>
  <c r="Y149" i="29"/>
  <c r="H149" i="29" s="1"/>
  <c r="X149" i="29"/>
  <c r="G149" i="29" s="1"/>
  <c r="W149" i="29"/>
  <c r="V149" i="29"/>
  <c r="U149" i="29"/>
  <c r="D149" i="29" s="1"/>
  <c r="T149" i="29"/>
  <c r="C149" i="29" s="1"/>
  <c r="S149" i="29"/>
  <c r="B149" i="29" s="1"/>
  <c r="N149" i="29"/>
  <c r="F149" i="29"/>
  <c r="E149" i="29"/>
  <c r="AG148" i="29"/>
  <c r="P148" i="29" s="1"/>
  <c r="AF148" i="29"/>
  <c r="O148" i="29" s="1"/>
  <c r="AE148" i="29"/>
  <c r="N148" i="29" s="1"/>
  <c r="AD148" i="29"/>
  <c r="M148" i="29" s="1"/>
  <c r="AC148" i="29"/>
  <c r="AB148" i="29"/>
  <c r="AA148" i="29"/>
  <c r="J148" i="29" s="1"/>
  <c r="Z148" i="29"/>
  <c r="I148" i="29" s="1"/>
  <c r="Y148" i="29"/>
  <c r="H148" i="29" s="1"/>
  <c r="X148" i="29"/>
  <c r="G148" i="29" s="1"/>
  <c r="W148" i="29"/>
  <c r="F148" i="29" s="1"/>
  <c r="V148" i="29"/>
  <c r="E148" i="29" s="1"/>
  <c r="U148" i="29"/>
  <c r="T148" i="29"/>
  <c r="S148" i="29"/>
  <c r="B148" i="29" s="1"/>
  <c r="L148" i="29"/>
  <c r="K148" i="29"/>
  <c r="D148" i="29"/>
  <c r="C148" i="29"/>
  <c r="AG147" i="29"/>
  <c r="P147" i="29" s="1"/>
  <c r="AF147" i="29"/>
  <c r="O147" i="29" s="1"/>
  <c r="AE147" i="29"/>
  <c r="N147" i="29" s="1"/>
  <c r="AD147" i="29"/>
  <c r="M147" i="29" s="1"/>
  <c r="AC147" i="29"/>
  <c r="L147" i="29" s="1"/>
  <c r="AB147" i="29"/>
  <c r="K147" i="29" s="1"/>
  <c r="AA147" i="29"/>
  <c r="J147" i="29" s="1"/>
  <c r="Z147" i="29"/>
  <c r="I147" i="29" s="1"/>
  <c r="Y147" i="29"/>
  <c r="H147" i="29" s="1"/>
  <c r="X147" i="29"/>
  <c r="W147" i="29"/>
  <c r="F147" i="29" s="1"/>
  <c r="V147" i="29"/>
  <c r="E147" i="29" s="1"/>
  <c r="U147" i="29"/>
  <c r="D147" i="29" s="1"/>
  <c r="T147" i="29"/>
  <c r="C147" i="29" s="1"/>
  <c r="S147" i="29"/>
  <c r="B147" i="29" s="1"/>
  <c r="G147" i="29"/>
  <c r="AG146" i="29"/>
  <c r="P146" i="29" s="1"/>
  <c r="AF146" i="29"/>
  <c r="O146" i="29" s="1"/>
  <c r="AE146" i="29"/>
  <c r="N146" i="29" s="1"/>
  <c r="AD146" i="29"/>
  <c r="M146" i="29" s="1"/>
  <c r="AC146" i="29"/>
  <c r="L146" i="29" s="1"/>
  <c r="AB146" i="29"/>
  <c r="K146" i="29" s="1"/>
  <c r="AA146" i="29"/>
  <c r="J146" i="29" s="1"/>
  <c r="Z146" i="29"/>
  <c r="I146" i="29" s="1"/>
  <c r="Y146" i="29"/>
  <c r="H146" i="29" s="1"/>
  <c r="X146" i="29"/>
  <c r="G146" i="29" s="1"/>
  <c r="W146" i="29"/>
  <c r="F146" i="29" s="1"/>
  <c r="V146" i="29"/>
  <c r="E146" i="29" s="1"/>
  <c r="U146" i="29"/>
  <c r="D146" i="29" s="1"/>
  <c r="T146" i="29"/>
  <c r="C146" i="29" s="1"/>
  <c r="S146" i="29"/>
  <c r="B146" i="29" s="1"/>
  <c r="AG145" i="29"/>
  <c r="P145" i="29" s="1"/>
  <c r="AF145" i="29"/>
  <c r="O145" i="29" s="1"/>
  <c r="AE145" i="29"/>
  <c r="AD145" i="29"/>
  <c r="AC145" i="29"/>
  <c r="L145" i="29" s="1"/>
  <c r="AB145" i="29"/>
  <c r="K145" i="29" s="1"/>
  <c r="AA145" i="29"/>
  <c r="J145" i="29" s="1"/>
  <c r="Z145" i="29"/>
  <c r="I145" i="29" s="1"/>
  <c r="Y145" i="29"/>
  <c r="H145" i="29" s="1"/>
  <c r="X145" i="29"/>
  <c r="G145" i="29" s="1"/>
  <c r="W145" i="29"/>
  <c r="F145" i="29" s="1"/>
  <c r="V145" i="29"/>
  <c r="U145" i="29"/>
  <c r="D145" i="29" s="1"/>
  <c r="T145" i="29"/>
  <c r="C145" i="29" s="1"/>
  <c r="S145" i="29"/>
  <c r="B145" i="29" s="1"/>
  <c r="N145" i="29"/>
  <c r="M145" i="29"/>
  <c r="E145" i="29"/>
  <c r="AG144" i="29"/>
  <c r="P144" i="29" s="1"/>
  <c r="AF144" i="29"/>
  <c r="O144" i="29" s="1"/>
  <c r="AE144" i="29"/>
  <c r="N144" i="29" s="1"/>
  <c r="AD144" i="29"/>
  <c r="M144" i="29" s="1"/>
  <c r="AC144" i="29"/>
  <c r="AB144" i="29"/>
  <c r="AA144" i="29"/>
  <c r="J144" i="29" s="1"/>
  <c r="Z144" i="29"/>
  <c r="I144" i="29" s="1"/>
  <c r="Y144" i="29"/>
  <c r="H144" i="29" s="1"/>
  <c r="X144" i="29"/>
  <c r="G144" i="29" s="1"/>
  <c r="W144" i="29"/>
  <c r="F144" i="29" s="1"/>
  <c r="V144" i="29"/>
  <c r="E144" i="29" s="1"/>
  <c r="U144" i="29"/>
  <c r="T144" i="29"/>
  <c r="S144" i="29"/>
  <c r="B144" i="29" s="1"/>
  <c r="L144" i="29"/>
  <c r="K144" i="29"/>
  <c r="D144" i="29"/>
  <c r="C144" i="29"/>
  <c r="AG143" i="29"/>
  <c r="P143" i="29" s="1"/>
  <c r="AF143" i="29"/>
  <c r="O143" i="29" s="1"/>
  <c r="AE143" i="29"/>
  <c r="N143" i="29" s="1"/>
  <c r="AD143" i="29"/>
  <c r="M143" i="29" s="1"/>
  <c r="AC143" i="29"/>
  <c r="L143" i="29" s="1"/>
  <c r="AB143" i="29"/>
  <c r="AA143" i="29"/>
  <c r="J143" i="29" s="1"/>
  <c r="Z143" i="29"/>
  <c r="I143" i="29" s="1"/>
  <c r="Y143" i="29"/>
  <c r="H143" i="29" s="1"/>
  <c r="X143" i="29"/>
  <c r="W143" i="29"/>
  <c r="F143" i="29" s="1"/>
  <c r="V143" i="29"/>
  <c r="E143" i="29" s="1"/>
  <c r="U143" i="29"/>
  <c r="D143" i="29" s="1"/>
  <c r="T143" i="29"/>
  <c r="C143" i="29" s="1"/>
  <c r="S143" i="29"/>
  <c r="B143" i="29" s="1"/>
  <c r="K143" i="29"/>
  <c r="G143" i="29"/>
  <c r="AG142" i="29"/>
  <c r="P142" i="29" s="1"/>
  <c r="AF142" i="29"/>
  <c r="O142" i="29" s="1"/>
  <c r="AE142" i="29"/>
  <c r="N142" i="29" s="1"/>
  <c r="AD142" i="29"/>
  <c r="M142" i="29" s="1"/>
  <c r="AC142" i="29"/>
  <c r="L142" i="29" s="1"/>
  <c r="AB142" i="29"/>
  <c r="K142" i="29" s="1"/>
  <c r="AA142" i="29"/>
  <c r="J142" i="29" s="1"/>
  <c r="Z142" i="29"/>
  <c r="I142" i="29" s="1"/>
  <c r="Y142" i="29"/>
  <c r="H142" i="29" s="1"/>
  <c r="X142" i="29"/>
  <c r="G142" i="29" s="1"/>
  <c r="W142" i="29"/>
  <c r="F142" i="29" s="1"/>
  <c r="V142" i="29"/>
  <c r="E142" i="29" s="1"/>
  <c r="U142" i="29"/>
  <c r="D142" i="29" s="1"/>
  <c r="T142" i="29"/>
  <c r="C142" i="29" s="1"/>
  <c r="S142" i="29"/>
  <c r="B142" i="29" s="1"/>
  <c r="AG141" i="29"/>
  <c r="P141" i="29" s="1"/>
  <c r="AF141" i="29"/>
  <c r="O141" i="29" s="1"/>
  <c r="AE141" i="29"/>
  <c r="N141" i="29" s="1"/>
  <c r="AD141" i="29"/>
  <c r="M141" i="29" s="1"/>
  <c r="AC141" i="29"/>
  <c r="L141" i="29" s="1"/>
  <c r="AB141" i="29"/>
  <c r="AA141" i="29"/>
  <c r="J141" i="29" s="1"/>
  <c r="Z141" i="29"/>
  <c r="I141" i="29" s="1"/>
  <c r="Y141" i="29"/>
  <c r="H141" i="29" s="1"/>
  <c r="X141" i="29"/>
  <c r="G141" i="29" s="1"/>
  <c r="W141" i="29"/>
  <c r="F141" i="29" s="1"/>
  <c r="V141" i="29"/>
  <c r="U141" i="29"/>
  <c r="D141" i="29" s="1"/>
  <c r="T141" i="29"/>
  <c r="S141" i="29"/>
  <c r="B141" i="29" s="1"/>
  <c r="K141" i="29"/>
  <c r="E141" i="29"/>
  <c r="C141" i="29"/>
  <c r="AG140" i="29"/>
  <c r="P140" i="29" s="1"/>
  <c r="AF140" i="29"/>
  <c r="O140" i="29" s="1"/>
  <c r="AE140" i="29"/>
  <c r="N140" i="29" s="1"/>
  <c r="AD140" i="29"/>
  <c r="M140" i="29" s="1"/>
  <c r="AC140" i="29"/>
  <c r="L140" i="29" s="1"/>
  <c r="AB140" i="29"/>
  <c r="K140" i="29" s="1"/>
  <c r="AA140" i="29"/>
  <c r="J140" i="29" s="1"/>
  <c r="Z140" i="29"/>
  <c r="I140" i="29" s="1"/>
  <c r="Y140" i="29"/>
  <c r="H140" i="29" s="1"/>
  <c r="X140" i="29"/>
  <c r="G140" i="29" s="1"/>
  <c r="W140" i="29"/>
  <c r="F140" i="29" s="1"/>
  <c r="V140" i="29"/>
  <c r="E140" i="29" s="1"/>
  <c r="U140" i="29"/>
  <c r="T140" i="29"/>
  <c r="C140" i="29" s="1"/>
  <c r="S140" i="29"/>
  <c r="B140" i="29" s="1"/>
  <c r="D140" i="29"/>
  <c r="AG139" i="29"/>
  <c r="P139" i="29" s="1"/>
  <c r="AF139" i="29"/>
  <c r="AE139" i="29"/>
  <c r="N139" i="29" s="1"/>
  <c r="AD139" i="29"/>
  <c r="M139" i="29" s="1"/>
  <c r="AC139" i="29"/>
  <c r="L139" i="29" s="1"/>
  <c r="AB139" i="29"/>
  <c r="AA139" i="29"/>
  <c r="J139" i="29" s="1"/>
  <c r="Z139" i="29"/>
  <c r="I139" i="29" s="1"/>
  <c r="Y139" i="29"/>
  <c r="H139" i="29" s="1"/>
  <c r="X139" i="29"/>
  <c r="W139" i="29"/>
  <c r="F139" i="29" s="1"/>
  <c r="V139" i="29"/>
  <c r="E139" i="29" s="1"/>
  <c r="U139" i="29"/>
  <c r="D139" i="29" s="1"/>
  <c r="T139" i="29"/>
  <c r="S139" i="29"/>
  <c r="B139" i="29" s="1"/>
  <c r="O139" i="29"/>
  <c r="K139" i="29"/>
  <c r="G139" i="29"/>
  <c r="C139" i="29"/>
  <c r="AG138" i="29"/>
  <c r="P138" i="29" s="1"/>
  <c r="AF138" i="29"/>
  <c r="O138" i="29" s="1"/>
  <c r="AE138" i="29"/>
  <c r="N138" i="29" s="1"/>
  <c r="AD138" i="29"/>
  <c r="M138" i="29" s="1"/>
  <c r="AC138" i="29"/>
  <c r="L138" i="29" s="1"/>
  <c r="AB138" i="29"/>
  <c r="K138" i="29" s="1"/>
  <c r="AA138" i="29"/>
  <c r="J138" i="29" s="1"/>
  <c r="Z138" i="29"/>
  <c r="I138" i="29" s="1"/>
  <c r="Y138" i="29"/>
  <c r="H138" i="29" s="1"/>
  <c r="X138" i="29"/>
  <c r="G138" i="29" s="1"/>
  <c r="W138" i="29"/>
  <c r="F138" i="29" s="1"/>
  <c r="V138" i="29"/>
  <c r="E138" i="29" s="1"/>
  <c r="U138" i="29"/>
  <c r="D138" i="29" s="1"/>
  <c r="T138" i="29"/>
  <c r="C138" i="29" s="1"/>
  <c r="S138" i="29"/>
  <c r="B138" i="29" s="1"/>
  <c r="AG137" i="29"/>
  <c r="P137" i="29" s="1"/>
  <c r="AF137" i="29"/>
  <c r="O137" i="29" s="1"/>
  <c r="AE137" i="29"/>
  <c r="N137" i="29" s="1"/>
  <c r="AD137" i="29"/>
  <c r="M137" i="29" s="1"/>
  <c r="AC137" i="29"/>
  <c r="L137" i="29" s="1"/>
  <c r="AB137" i="29"/>
  <c r="K137" i="29" s="1"/>
  <c r="AA137" i="29"/>
  <c r="J137" i="29" s="1"/>
  <c r="Z137" i="29"/>
  <c r="I137" i="29" s="1"/>
  <c r="Y137" i="29"/>
  <c r="H137" i="29" s="1"/>
  <c r="X137" i="29"/>
  <c r="G137" i="29" s="1"/>
  <c r="W137" i="29"/>
  <c r="F137" i="29" s="1"/>
  <c r="V137" i="29"/>
  <c r="E137" i="29" s="1"/>
  <c r="U137" i="29"/>
  <c r="D137" i="29" s="1"/>
  <c r="T137" i="29"/>
  <c r="C137" i="29" s="1"/>
  <c r="S137" i="29"/>
  <c r="B137" i="29" s="1"/>
  <c r="AG136" i="29"/>
  <c r="P136" i="29" s="1"/>
  <c r="AF136" i="29"/>
  <c r="O136" i="29" s="1"/>
  <c r="AE136" i="29"/>
  <c r="N136" i="29" s="1"/>
  <c r="AD136" i="29"/>
  <c r="M136" i="29" s="1"/>
  <c r="AC136" i="29"/>
  <c r="L136" i="29" s="1"/>
  <c r="AB136" i="29"/>
  <c r="AA136" i="29"/>
  <c r="J136" i="29" s="1"/>
  <c r="Z136" i="29"/>
  <c r="I136" i="29" s="1"/>
  <c r="Y136" i="29"/>
  <c r="H136" i="29" s="1"/>
  <c r="X136" i="29"/>
  <c r="G136" i="29" s="1"/>
  <c r="W136" i="29"/>
  <c r="F136" i="29" s="1"/>
  <c r="V136" i="29"/>
  <c r="E136" i="29" s="1"/>
  <c r="U136" i="29"/>
  <c r="D136" i="29" s="1"/>
  <c r="T136" i="29"/>
  <c r="C136" i="29" s="1"/>
  <c r="S136" i="29"/>
  <c r="B136" i="29" s="1"/>
  <c r="K136" i="29"/>
  <c r="AG135" i="29"/>
  <c r="P135" i="29" s="1"/>
  <c r="AF135" i="29"/>
  <c r="O135" i="29" s="1"/>
  <c r="AE135" i="29"/>
  <c r="N135" i="29" s="1"/>
  <c r="AD135" i="29"/>
  <c r="M135" i="29" s="1"/>
  <c r="AC135" i="29"/>
  <c r="L135" i="29" s="1"/>
  <c r="AB135" i="29"/>
  <c r="K135" i="29" s="1"/>
  <c r="AA135" i="29"/>
  <c r="J135" i="29" s="1"/>
  <c r="Z135" i="29"/>
  <c r="Y135" i="29"/>
  <c r="H135" i="29" s="1"/>
  <c r="X135" i="29"/>
  <c r="G135" i="29" s="1"/>
  <c r="W135" i="29"/>
  <c r="F135" i="29" s="1"/>
  <c r="V135" i="29"/>
  <c r="E135" i="29" s="1"/>
  <c r="U135" i="29"/>
  <c r="D135" i="29" s="1"/>
  <c r="T135" i="29"/>
  <c r="C135" i="29" s="1"/>
  <c r="S135" i="29"/>
  <c r="B135" i="29" s="1"/>
  <c r="I135" i="29"/>
  <c r="AG134" i="29"/>
  <c r="P134" i="29" s="1"/>
  <c r="AF134" i="29"/>
  <c r="O134" i="29" s="1"/>
  <c r="AE134" i="29"/>
  <c r="N134" i="29" s="1"/>
  <c r="AD134" i="29"/>
  <c r="AC134" i="29"/>
  <c r="L134" i="29" s="1"/>
  <c r="AB134" i="29"/>
  <c r="K134" i="29" s="1"/>
  <c r="AA134" i="29"/>
  <c r="J134" i="29" s="1"/>
  <c r="Z134" i="29"/>
  <c r="I134" i="29" s="1"/>
  <c r="Y134" i="29"/>
  <c r="H134" i="29" s="1"/>
  <c r="X134" i="29"/>
  <c r="G134" i="29" s="1"/>
  <c r="W134" i="29"/>
  <c r="F134" i="29" s="1"/>
  <c r="V134" i="29"/>
  <c r="U134" i="29"/>
  <c r="D134" i="29" s="1"/>
  <c r="T134" i="29"/>
  <c r="C134" i="29" s="1"/>
  <c r="S134" i="29"/>
  <c r="B134" i="29" s="1"/>
  <c r="M134" i="29"/>
  <c r="E134" i="29"/>
  <c r="AG133" i="29"/>
  <c r="P133" i="29" s="1"/>
  <c r="AF133" i="29"/>
  <c r="O133" i="29" s="1"/>
  <c r="AE133" i="29"/>
  <c r="AD133" i="29"/>
  <c r="AC133" i="29"/>
  <c r="L133" i="29" s="1"/>
  <c r="AB133" i="29"/>
  <c r="K133" i="29" s="1"/>
  <c r="AA133" i="29"/>
  <c r="J133" i="29" s="1"/>
  <c r="Z133" i="29"/>
  <c r="I133" i="29" s="1"/>
  <c r="Y133" i="29"/>
  <c r="H133" i="29" s="1"/>
  <c r="X133" i="29"/>
  <c r="G133" i="29" s="1"/>
  <c r="W133" i="29"/>
  <c r="F133" i="29" s="1"/>
  <c r="V133" i="29"/>
  <c r="U133" i="29"/>
  <c r="D133" i="29" s="1"/>
  <c r="T133" i="29"/>
  <c r="C133" i="29" s="1"/>
  <c r="S133" i="29"/>
  <c r="B133" i="29" s="1"/>
  <c r="N133" i="29"/>
  <c r="M133" i="29"/>
  <c r="E133" i="29"/>
  <c r="AG132" i="29"/>
  <c r="P132" i="29" s="1"/>
  <c r="AF132" i="29"/>
  <c r="O132" i="29" s="1"/>
  <c r="AE132" i="29"/>
  <c r="N132" i="29" s="1"/>
  <c r="AD132" i="29"/>
  <c r="M132" i="29" s="1"/>
  <c r="AC132" i="29"/>
  <c r="L132" i="29" s="1"/>
  <c r="AB132" i="29"/>
  <c r="K132" i="29" s="1"/>
  <c r="AA132" i="29"/>
  <c r="J132" i="29" s="1"/>
  <c r="Z132" i="29"/>
  <c r="I132" i="29" s="1"/>
  <c r="Y132" i="29"/>
  <c r="H132" i="29" s="1"/>
  <c r="X132" i="29"/>
  <c r="G132" i="29" s="1"/>
  <c r="W132" i="29"/>
  <c r="F132" i="29" s="1"/>
  <c r="V132" i="29"/>
  <c r="E132" i="29" s="1"/>
  <c r="U132" i="29"/>
  <c r="D132" i="29" s="1"/>
  <c r="T132" i="29"/>
  <c r="C132" i="29" s="1"/>
  <c r="S132" i="29"/>
  <c r="B132" i="29" s="1"/>
  <c r="AG131" i="29"/>
  <c r="P131" i="29" s="1"/>
  <c r="AF131" i="29"/>
  <c r="AE131" i="29"/>
  <c r="N131" i="29" s="1"/>
  <c r="AD131" i="29"/>
  <c r="M131" i="29" s="1"/>
  <c r="AC131" i="29"/>
  <c r="L131" i="29" s="1"/>
  <c r="AB131" i="29"/>
  <c r="K131" i="29" s="1"/>
  <c r="AA131" i="29"/>
  <c r="J131" i="29" s="1"/>
  <c r="Z131" i="29"/>
  <c r="I131" i="29" s="1"/>
  <c r="Y131" i="29"/>
  <c r="H131" i="29" s="1"/>
  <c r="X131" i="29"/>
  <c r="W131" i="29"/>
  <c r="F131" i="29" s="1"/>
  <c r="V131" i="29"/>
  <c r="E131" i="29" s="1"/>
  <c r="U131" i="29"/>
  <c r="D131" i="29" s="1"/>
  <c r="T131" i="29"/>
  <c r="C131" i="29" s="1"/>
  <c r="S131" i="29"/>
  <c r="B131" i="29" s="1"/>
  <c r="O131" i="29"/>
  <c r="G131" i="29"/>
  <c r="AG130" i="29"/>
  <c r="P130" i="29" s="1"/>
  <c r="AF130" i="29"/>
  <c r="O130" i="29" s="1"/>
  <c r="AE130" i="29"/>
  <c r="N130" i="29" s="1"/>
  <c r="AD130" i="29"/>
  <c r="M130" i="29" s="1"/>
  <c r="AC130" i="29"/>
  <c r="L130" i="29" s="1"/>
  <c r="AB130" i="29"/>
  <c r="K130" i="29" s="1"/>
  <c r="AA130" i="29"/>
  <c r="J130" i="29" s="1"/>
  <c r="Z130" i="29"/>
  <c r="Y130" i="29"/>
  <c r="H130" i="29" s="1"/>
  <c r="X130" i="29"/>
  <c r="G130" i="29" s="1"/>
  <c r="W130" i="29"/>
  <c r="F130" i="29" s="1"/>
  <c r="V130" i="29"/>
  <c r="E130" i="29" s="1"/>
  <c r="U130" i="29"/>
  <c r="D130" i="29" s="1"/>
  <c r="T130" i="29"/>
  <c r="C130" i="29" s="1"/>
  <c r="S130" i="29"/>
  <c r="B130" i="29" s="1"/>
  <c r="I130" i="29"/>
  <c r="AG129" i="29"/>
  <c r="P129" i="29" s="1"/>
  <c r="AF129" i="29"/>
  <c r="O129" i="29" s="1"/>
  <c r="AE129" i="29"/>
  <c r="N129" i="29" s="1"/>
  <c r="AD129" i="29"/>
  <c r="M129" i="29" s="1"/>
  <c r="AC129" i="29"/>
  <c r="L129" i="29" s="1"/>
  <c r="AB129" i="29"/>
  <c r="AA129" i="29"/>
  <c r="J129" i="29" s="1"/>
  <c r="Z129" i="29"/>
  <c r="I129" i="29" s="1"/>
  <c r="Y129" i="29"/>
  <c r="H129" i="29" s="1"/>
  <c r="X129" i="29"/>
  <c r="G129" i="29" s="1"/>
  <c r="W129" i="29"/>
  <c r="F129" i="29" s="1"/>
  <c r="V129" i="29"/>
  <c r="E129" i="29" s="1"/>
  <c r="U129" i="29"/>
  <c r="D129" i="29" s="1"/>
  <c r="T129" i="29"/>
  <c r="S129" i="29"/>
  <c r="B129" i="29" s="1"/>
  <c r="K129" i="29"/>
  <c r="C129" i="29"/>
  <c r="AG128" i="29"/>
  <c r="P128" i="29" s="1"/>
  <c r="AF128" i="29"/>
  <c r="O128" i="29" s="1"/>
  <c r="AE128" i="29"/>
  <c r="N128" i="29" s="1"/>
  <c r="AD128" i="29"/>
  <c r="M128" i="29" s="1"/>
  <c r="AC128" i="29"/>
  <c r="AB128" i="29"/>
  <c r="AA128" i="29"/>
  <c r="J128" i="29" s="1"/>
  <c r="Z128" i="29"/>
  <c r="I128" i="29" s="1"/>
  <c r="Y128" i="29"/>
  <c r="H128" i="29" s="1"/>
  <c r="X128" i="29"/>
  <c r="G128" i="29" s="1"/>
  <c r="W128" i="29"/>
  <c r="F128" i="29" s="1"/>
  <c r="V128" i="29"/>
  <c r="E128" i="29" s="1"/>
  <c r="U128" i="29"/>
  <c r="D128" i="29" s="1"/>
  <c r="T128" i="29"/>
  <c r="C128" i="29" s="1"/>
  <c r="S128" i="29"/>
  <c r="B128" i="29" s="1"/>
  <c r="L128" i="29"/>
  <c r="K128" i="29"/>
  <c r="AG127" i="29"/>
  <c r="P127" i="29" s="1"/>
  <c r="AF127" i="29"/>
  <c r="O127" i="29" s="1"/>
  <c r="AE127" i="29"/>
  <c r="N127" i="29" s="1"/>
  <c r="AD127" i="29"/>
  <c r="M127" i="29" s="1"/>
  <c r="AC127" i="29"/>
  <c r="L127" i="29" s="1"/>
  <c r="AB127" i="29"/>
  <c r="K127" i="29" s="1"/>
  <c r="AA127" i="29"/>
  <c r="J127" i="29" s="1"/>
  <c r="Z127" i="29"/>
  <c r="Y127" i="29"/>
  <c r="H127" i="29" s="1"/>
  <c r="X127" i="29"/>
  <c r="W127" i="29"/>
  <c r="F127" i="29" s="1"/>
  <c r="V127" i="29"/>
  <c r="E127" i="29" s="1"/>
  <c r="U127" i="29"/>
  <c r="D127" i="29" s="1"/>
  <c r="T127" i="29"/>
  <c r="C127" i="29" s="1"/>
  <c r="S127" i="29"/>
  <c r="B127" i="29" s="1"/>
  <c r="I127" i="29"/>
  <c r="G127" i="29"/>
  <c r="AG126" i="29"/>
  <c r="P126" i="29" s="1"/>
  <c r="AF126" i="29"/>
  <c r="O126" i="29" s="1"/>
  <c r="AE126" i="29"/>
  <c r="N126" i="29" s="1"/>
  <c r="AD126" i="29"/>
  <c r="AC126" i="29"/>
  <c r="L126" i="29" s="1"/>
  <c r="AB126" i="29"/>
  <c r="K126" i="29" s="1"/>
  <c r="AA126" i="29"/>
  <c r="J126" i="29" s="1"/>
  <c r="Z126" i="29"/>
  <c r="I126" i="29" s="1"/>
  <c r="Y126" i="29"/>
  <c r="H126" i="29" s="1"/>
  <c r="X126" i="29"/>
  <c r="G126" i="29" s="1"/>
  <c r="W126" i="29"/>
  <c r="F126" i="29" s="1"/>
  <c r="V126" i="29"/>
  <c r="E126" i="29" s="1"/>
  <c r="U126" i="29"/>
  <c r="D126" i="29" s="1"/>
  <c r="T126" i="29"/>
  <c r="C126" i="29" s="1"/>
  <c r="S126" i="29"/>
  <c r="B126" i="29" s="1"/>
  <c r="M126" i="29"/>
  <c r="AG125" i="29"/>
  <c r="P125" i="29" s="1"/>
  <c r="AF125" i="29"/>
  <c r="O125" i="29" s="1"/>
  <c r="AE125" i="29"/>
  <c r="N125" i="29" s="1"/>
  <c r="AD125" i="29"/>
  <c r="AC125" i="29"/>
  <c r="L125" i="29" s="1"/>
  <c r="AB125" i="29"/>
  <c r="K125" i="29" s="1"/>
  <c r="AA125" i="29"/>
  <c r="J125" i="29" s="1"/>
  <c r="Z125" i="29"/>
  <c r="I125" i="29" s="1"/>
  <c r="Y125" i="29"/>
  <c r="H125" i="29" s="1"/>
  <c r="X125" i="29"/>
  <c r="G125" i="29" s="1"/>
  <c r="W125" i="29"/>
  <c r="F125" i="29" s="1"/>
  <c r="V125" i="29"/>
  <c r="U125" i="29"/>
  <c r="D125" i="29" s="1"/>
  <c r="T125" i="29"/>
  <c r="C125" i="29" s="1"/>
  <c r="S125" i="29"/>
  <c r="B125" i="29" s="1"/>
  <c r="M125" i="29"/>
  <c r="E125" i="29"/>
  <c r="AG124" i="29"/>
  <c r="P124" i="29" s="1"/>
  <c r="AF124" i="29"/>
  <c r="O124" i="29" s="1"/>
  <c r="AE124" i="29"/>
  <c r="N124" i="29" s="1"/>
  <c r="AD124" i="29"/>
  <c r="M124" i="29" s="1"/>
  <c r="AC124" i="29"/>
  <c r="L124" i="29" s="1"/>
  <c r="AB124" i="29"/>
  <c r="AA124" i="29"/>
  <c r="J124" i="29" s="1"/>
  <c r="Z124" i="29"/>
  <c r="I124" i="29" s="1"/>
  <c r="Y124" i="29"/>
  <c r="H124" i="29" s="1"/>
  <c r="X124" i="29"/>
  <c r="G124" i="29" s="1"/>
  <c r="W124" i="29"/>
  <c r="F124" i="29" s="1"/>
  <c r="V124" i="29"/>
  <c r="E124" i="29" s="1"/>
  <c r="U124" i="29"/>
  <c r="D124" i="29" s="1"/>
  <c r="T124" i="29"/>
  <c r="C124" i="29" s="1"/>
  <c r="S124" i="29"/>
  <c r="B124" i="29" s="1"/>
  <c r="K124" i="29"/>
  <c r="AG123" i="29"/>
  <c r="P123" i="29" s="1"/>
  <c r="AF123" i="29"/>
  <c r="O123" i="29" s="1"/>
  <c r="AE123" i="29"/>
  <c r="N123" i="29" s="1"/>
  <c r="AD123" i="29"/>
  <c r="M123" i="29" s="1"/>
  <c r="AC123" i="29"/>
  <c r="L123" i="29" s="1"/>
  <c r="AB123" i="29"/>
  <c r="AA123" i="29"/>
  <c r="J123" i="29" s="1"/>
  <c r="Z123" i="29"/>
  <c r="I123" i="29" s="1"/>
  <c r="Y123" i="29"/>
  <c r="H123" i="29" s="1"/>
  <c r="X123" i="29"/>
  <c r="G123" i="29" s="1"/>
  <c r="W123" i="29"/>
  <c r="F123" i="29" s="1"/>
  <c r="V123" i="29"/>
  <c r="E123" i="29" s="1"/>
  <c r="U123" i="29"/>
  <c r="D123" i="29" s="1"/>
  <c r="T123" i="29"/>
  <c r="S123" i="29"/>
  <c r="B123" i="29" s="1"/>
  <c r="K123" i="29"/>
  <c r="C123" i="29"/>
  <c r="AG122" i="29"/>
  <c r="P122" i="29" s="1"/>
  <c r="AF122" i="29"/>
  <c r="O122" i="29" s="1"/>
  <c r="AE122" i="29"/>
  <c r="N122" i="29" s="1"/>
  <c r="AD122" i="29"/>
  <c r="AC122" i="29"/>
  <c r="L122" i="29" s="1"/>
  <c r="AB122" i="29"/>
  <c r="K122" i="29" s="1"/>
  <c r="AA122" i="29"/>
  <c r="J122" i="29" s="1"/>
  <c r="Z122" i="29"/>
  <c r="Y122" i="29"/>
  <c r="H122" i="29" s="1"/>
  <c r="X122" i="29"/>
  <c r="G122" i="29" s="1"/>
  <c r="W122" i="29"/>
  <c r="F122" i="29" s="1"/>
  <c r="V122" i="29"/>
  <c r="U122" i="29"/>
  <c r="D122" i="29" s="1"/>
  <c r="T122" i="29"/>
  <c r="C122" i="29" s="1"/>
  <c r="S122" i="29"/>
  <c r="B122" i="29" s="1"/>
  <c r="M122" i="29"/>
  <c r="I122" i="29"/>
  <c r="E122" i="29"/>
  <c r="AG121" i="29"/>
  <c r="P121" i="29" s="1"/>
  <c r="AF121" i="29"/>
  <c r="O121" i="29" s="1"/>
  <c r="AE121" i="29"/>
  <c r="N121" i="29" s="1"/>
  <c r="AD121" i="29"/>
  <c r="M121" i="29" s="1"/>
  <c r="AC121" i="29"/>
  <c r="L121" i="29" s="1"/>
  <c r="AB121" i="29"/>
  <c r="K121" i="29" s="1"/>
  <c r="AA121" i="29"/>
  <c r="J121" i="29" s="1"/>
  <c r="Z121" i="29"/>
  <c r="I121" i="29" s="1"/>
  <c r="Y121" i="29"/>
  <c r="H121" i="29" s="1"/>
  <c r="X121" i="29"/>
  <c r="G121" i="29" s="1"/>
  <c r="W121" i="29"/>
  <c r="F121" i="29" s="1"/>
  <c r="V121" i="29"/>
  <c r="E121" i="29" s="1"/>
  <c r="U121" i="29"/>
  <c r="D121" i="29" s="1"/>
  <c r="T121" i="29"/>
  <c r="C121" i="29" s="1"/>
  <c r="S121" i="29"/>
  <c r="B121" i="29" s="1"/>
  <c r="AG120" i="29"/>
  <c r="P120" i="29" s="1"/>
  <c r="AF120" i="29"/>
  <c r="O120" i="29" s="1"/>
  <c r="AE120" i="29"/>
  <c r="N120" i="29" s="1"/>
  <c r="AD120" i="29"/>
  <c r="M120" i="29" s="1"/>
  <c r="AC120" i="29"/>
  <c r="L120" i="29" s="1"/>
  <c r="AB120" i="29"/>
  <c r="AA120" i="29"/>
  <c r="J120" i="29" s="1"/>
  <c r="Z120" i="29"/>
  <c r="I120" i="29" s="1"/>
  <c r="Y120" i="29"/>
  <c r="H120" i="29" s="1"/>
  <c r="X120" i="29"/>
  <c r="W120" i="29"/>
  <c r="F120" i="29" s="1"/>
  <c r="V120" i="29"/>
  <c r="E120" i="29" s="1"/>
  <c r="U120" i="29"/>
  <c r="D120" i="29" s="1"/>
  <c r="T120" i="29"/>
  <c r="S120" i="29"/>
  <c r="B120" i="29" s="1"/>
  <c r="K120" i="29"/>
  <c r="G120" i="29"/>
  <c r="C120" i="29"/>
  <c r="AG119" i="29"/>
  <c r="P119" i="29" s="1"/>
  <c r="AF119" i="29"/>
  <c r="O119" i="29" s="1"/>
  <c r="AE119" i="29"/>
  <c r="N119" i="29" s="1"/>
  <c r="AD119" i="29"/>
  <c r="M119" i="29" s="1"/>
  <c r="AC119" i="29"/>
  <c r="L119" i="29" s="1"/>
  <c r="AB119" i="29"/>
  <c r="AA119" i="29"/>
  <c r="J119" i="29" s="1"/>
  <c r="Z119" i="29"/>
  <c r="I119" i="29" s="1"/>
  <c r="Y119" i="29"/>
  <c r="H119" i="29" s="1"/>
  <c r="X119" i="29"/>
  <c r="G119" i="29" s="1"/>
  <c r="W119" i="29"/>
  <c r="F119" i="29" s="1"/>
  <c r="V119" i="29"/>
  <c r="E119" i="29" s="1"/>
  <c r="U119" i="29"/>
  <c r="D119" i="29" s="1"/>
  <c r="T119" i="29"/>
  <c r="C119" i="29" s="1"/>
  <c r="S119" i="29"/>
  <c r="K119" i="29"/>
  <c r="B119" i="29"/>
  <c r="AG118" i="29"/>
  <c r="P118" i="29" s="1"/>
  <c r="AF118" i="29"/>
  <c r="O118" i="29" s="1"/>
  <c r="AE118" i="29"/>
  <c r="AD118" i="29"/>
  <c r="M118" i="29" s="1"/>
  <c r="AC118" i="29"/>
  <c r="L118" i="29" s="1"/>
  <c r="AB118" i="29"/>
  <c r="K118" i="29" s="1"/>
  <c r="AA118" i="29"/>
  <c r="J118" i="29" s="1"/>
  <c r="Z118" i="29"/>
  <c r="I118" i="29" s="1"/>
  <c r="Y118" i="29"/>
  <c r="H118" i="29" s="1"/>
  <c r="X118" i="29"/>
  <c r="G118" i="29" s="1"/>
  <c r="W118" i="29"/>
  <c r="V118" i="29"/>
  <c r="E118" i="29" s="1"/>
  <c r="U118" i="29"/>
  <c r="D118" i="29" s="1"/>
  <c r="T118" i="29"/>
  <c r="C118" i="29" s="1"/>
  <c r="S118" i="29"/>
  <c r="B118" i="29" s="1"/>
  <c r="N118" i="29"/>
  <c r="F118" i="29"/>
  <c r="AG117" i="29"/>
  <c r="P117" i="29" s="1"/>
  <c r="AF117" i="29"/>
  <c r="O117" i="29" s="1"/>
  <c r="AE117" i="29"/>
  <c r="N117" i="29" s="1"/>
  <c r="AD117" i="29"/>
  <c r="M117" i="29" s="1"/>
  <c r="AC117" i="29"/>
  <c r="AB117" i="29"/>
  <c r="K117" i="29" s="1"/>
  <c r="AA117" i="29"/>
  <c r="J117" i="29" s="1"/>
  <c r="Z117" i="29"/>
  <c r="I117" i="29" s="1"/>
  <c r="Y117" i="29"/>
  <c r="H117" i="29" s="1"/>
  <c r="X117" i="29"/>
  <c r="G117" i="29" s="1"/>
  <c r="W117" i="29"/>
  <c r="F117" i="29" s="1"/>
  <c r="V117" i="29"/>
  <c r="E117" i="29" s="1"/>
  <c r="U117" i="29"/>
  <c r="D117" i="29" s="1"/>
  <c r="T117" i="29"/>
  <c r="C117" i="29" s="1"/>
  <c r="S117" i="29"/>
  <c r="B117" i="29" s="1"/>
  <c r="L117" i="29"/>
  <c r="AG116" i="29"/>
  <c r="P116" i="29" s="1"/>
  <c r="AF116" i="29"/>
  <c r="O116" i="29" s="1"/>
  <c r="AE116" i="29"/>
  <c r="N116" i="29" s="1"/>
  <c r="AD116" i="29"/>
  <c r="M116" i="29" s="1"/>
  <c r="AC116" i="29"/>
  <c r="L116" i="29" s="1"/>
  <c r="AB116" i="29"/>
  <c r="K116" i="29" s="1"/>
  <c r="AA116" i="29"/>
  <c r="J116" i="29" s="1"/>
  <c r="Z116" i="29"/>
  <c r="I116" i="29" s="1"/>
  <c r="Y116" i="29"/>
  <c r="H116" i="29" s="1"/>
  <c r="X116" i="29"/>
  <c r="G116" i="29" s="1"/>
  <c r="W116" i="29"/>
  <c r="F116" i="29" s="1"/>
  <c r="V116" i="29"/>
  <c r="E116" i="29" s="1"/>
  <c r="U116" i="29"/>
  <c r="D116" i="29" s="1"/>
  <c r="T116" i="29"/>
  <c r="C116" i="29" s="1"/>
  <c r="S116" i="29"/>
  <c r="B116" i="29"/>
  <c r="AG115" i="29"/>
  <c r="P115" i="29" s="1"/>
  <c r="AF115" i="29"/>
  <c r="O115" i="29" s="1"/>
  <c r="AE115" i="29"/>
  <c r="N115" i="29" s="1"/>
  <c r="AD115" i="29"/>
  <c r="M115" i="29" s="1"/>
  <c r="AC115" i="29"/>
  <c r="L115" i="29" s="1"/>
  <c r="AB115" i="29"/>
  <c r="K115" i="29" s="1"/>
  <c r="AA115" i="29"/>
  <c r="Z115" i="29"/>
  <c r="I115" i="29" s="1"/>
  <c r="Y115" i="29"/>
  <c r="H115" i="29" s="1"/>
  <c r="X115" i="29"/>
  <c r="W115" i="29"/>
  <c r="F115" i="29" s="1"/>
  <c r="V115" i="29"/>
  <c r="E115" i="29" s="1"/>
  <c r="U115" i="29"/>
  <c r="D115" i="29" s="1"/>
  <c r="T115" i="29"/>
  <c r="C115" i="29" s="1"/>
  <c r="S115" i="29"/>
  <c r="J115" i="29"/>
  <c r="G115" i="29"/>
  <c r="B115" i="29"/>
  <c r="AG114" i="29"/>
  <c r="P114" i="29" s="1"/>
  <c r="AF114" i="29"/>
  <c r="O114" i="29" s="1"/>
  <c r="AE114" i="29"/>
  <c r="N114" i="29" s="1"/>
  <c r="AD114" i="29"/>
  <c r="M114" i="29" s="1"/>
  <c r="AC114" i="29"/>
  <c r="L114" i="29" s="1"/>
  <c r="AB114" i="29"/>
  <c r="K114" i="29" s="1"/>
  <c r="AA114" i="29"/>
  <c r="J114" i="29" s="1"/>
  <c r="Z114" i="29"/>
  <c r="I114" i="29" s="1"/>
  <c r="Y114" i="29"/>
  <c r="X114" i="29"/>
  <c r="G114" i="29" s="1"/>
  <c r="W114" i="29"/>
  <c r="F114" i="29" s="1"/>
  <c r="V114" i="29"/>
  <c r="E114" i="29" s="1"/>
  <c r="U114" i="29"/>
  <c r="D114" i="29" s="1"/>
  <c r="T114" i="29"/>
  <c r="S114" i="29"/>
  <c r="B114" i="29" s="1"/>
  <c r="H114" i="29"/>
  <c r="C114" i="29"/>
  <c r="AG113" i="29"/>
  <c r="P113" i="29" s="1"/>
  <c r="AF113" i="29"/>
  <c r="AE113" i="29"/>
  <c r="N113" i="29" s="1"/>
  <c r="AD113" i="29"/>
  <c r="M113" i="29" s="1"/>
  <c r="AC113" i="29"/>
  <c r="L113" i="29" s="1"/>
  <c r="AB113" i="29"/>
  <c r="AA113" i="29"/>
  <c r="J113" i="29" s="1"/>
  <c r="Z113" i="29"/>
  <c r="I113" i="29" s="1"/>
  <c r="Y113" i="29"/>
  <c r="H113" i="29" s="1"/>
  <c r="X113" i="29"/>
  <c r="W113" i="29"/>
  <c r="F113" i="29" s="1"/>
  <c r="V113" i="29"/>
  <c r="E113" i="29" s="1"/>
  <c r="U113" i="29"/>
  <c r="D113" i="29" s="1"/>
  <c r="T113" i="29"/>
  <c r="C113" i="29" s="1"/>
  <c r="S113" i="29"/>
  <c r="B113" i="29" s="1"/>
  <c r="O113" i="29"/>
  <c r="K113" i="29"/>
  <c r="G113" i="29"/>
  <c r="AG112" i="29"/>
  <c r="P112" i="29" s="1"/>
  <c r="AF112" i="29"/>
  <c r="O112" i="29" s="1"/>
  <c r="AE112" i="29"/>
  <c r="N112" i="29" s="1"/>
  <c r="AD112" i="29"/>
  <c r="M112" i="29" s="1"/>
  <c r="AC112" i="29"/>
  <c r="L112" i="29" s="1"/>
  <c r="AB112" i="29"/>
  <c r="K112" i="29" s="1"/>
  <c r="AA112" i="29"/>
  <c r="J112" i="29" s="1"/>
  <c r="Z112" i="29"/>
  <c r="I112" i="29" s="1"/>
  <c r="Y112" i="29"/>
  <c r="H112" i="29" s="1"/>
  <c r="X112" i="29"/>
  <c r="G112" i="29" s="1"/>
  <c r="W112" i="29"/>
  <c r="F112" i="29" s="1"/>
  <c r="V112" i="29"/>
  <c r="E112" i="29" s="1"/>
  <c r="U112" i="29"/>
  <c r="D112" i="29" s="1"/>
  <c r="T112" i="29"/>
  <c r="C112" i="29" s="1"/>
  <c r="S112" i="29"/>
  <c r="B112" i="29" s="1"/>
  <c r="AG111" i="29"/>
  <c r="AF111" i="29"/>
  <c r="O111" i="29" s="1"/>
  <c r="AE111" i="29"/>
  <c r="N111" i="29" s="1"/>
  <c r="AD111" i="29"/>
  <c r="M111" i="29" s="1"/>
  <c r="AC111" i="29"/>
  <c r="L111" i="29" s="1"/>
  <c r="AB111" i="29"/>
  <c r="K111" i="29" s="1"/>
  <c r="AA111" i="29"/>
  <c r="J111" i="29" s="1"/>
  <c r="Z111" i="29"/>
  <c r="I111" i="29" s="1"/>
  <c r="Y111" i="29"/>
  <c r="X111" i="29"/>
  <c r="W111" i="29"/>
  <c r="F111" i="29" s="1"/>
  <c r="V111" i="29"/>
  <c r="U111" i="29"/>
  <c r="D111" i="29" s="1"/>
  <c r="T111" i="29"/>
  <c r="C111" i="29" s="1"/>
  <c r="S111" i="29"/>
  <c r="B111" i="29" s="1"/>
  <c r="P111" i="29"/>
  <c r="H111" i="29"/>
  <c r="G111" i="29"/>
  <c r="E111" i="29"/>
  <c r="AG110" i="29"/>
  <c r="P110" i="29" s="1"/>
  <c r="AF110" i="29"/>
  <c r="O110" i="29" s="1"/>
  <c r="AE110" i="29"/>
  <c r="N110" i="29" s="1"/>
  <c r="AD110" i="29"/>
  <c r="AC110" i="29"/>
  <c r="L110" i="29" s="1"/>
  <c r="AB110" i="29"/>
  <c r="K110" i="29" s="1"/>
  <c r="AA110" i="29"/>
  <c r="J110" i="29" s="1"/>
  <c r="Z110" i="29"/>
  <c r="I110" i="29" s="1"/>
  <c r="Y110" i="29"/>
  <c r="H110" i="29" s="1"/>
  <c r="X110" i="29"/>
  <c r="G110" i="29" s="1"/>
  <c r="W110" i="29"/>
  <c r="F110" i="29" s="1"/>
  <c r="V110" i="29"/>
  <c r="U110" i="29"/>
  <c r="D110" i="29" s="1"/>
  <c r="T110" i="29"/>
  <c r="C110" i="29" s="1"/>
  <c r="S110" i="29"/>
  <c r="B110" i="29" s="1"/>
  <c r="M110" i="29"/>
  <c r="E110" i="29"/>
  <c r="AG109" i="29"/>
  <c r="P109" i="29" s="1"/>
  <c r="AF109" i="29"/>
  <c r="O109" i="29" s="1"/>
  <c r="AE109" i="29"/>
  <c r="N109" i="29" s="1"/>
  <c r="AD109" i="29"/>
  <c r="M109" i="29" s="1"/>
  <c r="AC109" i="29"/>
  <c r="L109" i="29" s="1"/>
  <c r="AB109" i="29"/>
  <c r="K109" i="29" s="1"/>
  <c r="AA109" i="29"/>
  <c r="J109" i="29" s="1"/>
  <c r="Z109" i="29"/>
  <c r="Y109" i="29"/>
  <c r="H109" i="29" s="1"/>
  <c r="X109" i="29"/>
  <c r="G109" i="29" s="1"/>
  <c r="W109" i="29"/>
  <c r="V109" i="29"/>
  <c r="E109" i="29" s="1"/>
  <c r="U109" i="29"/>
  <c r="D109" i="29" s="1"/>
  <c r="T109" i="29"/>
  <c r="C109" i="29" s="1"/>
  <c r="S109" i="29"/>
  <c r="B109" i="29" s="1"/>
  <c r="I109" i="29"/>
  <c r="F109" i="29"/>
  <c r="AG108" i="29"/>
  <c r="P108" i="29" s="1"/>
  <c r="AF108" i="29"/>
  <c r="O108" i="29" s="1"/>
  <c r="AE108" i="29"/>
  <c r="N108" i="29" s="1"/>
  <c r="AD108" i="29"/>
  <c r="M108" i="29" s="1"/>
  <c r="AC108" i="29"/>
  <c r="L108" i="29" s="1"/>
  <c r="AB108" i="29"/>
  <c r="K108" i="29" s="1"/>
  <c r="AA108" i="29"/>
  <c r="J108" i="29" s="1"/>
  <c r="Z108" i="29"/>
  <c r="Y108" i="29"/>
  <c r="H108" i="29" s="1"/>
  <c r="X108" i="29"/>
  <c r="G108" i="29" s="1"/>
  <c r="W108" i="29"/>
  <c r="F108" i="29" s="1"/>
  <c r="V108" i="29"/>
  <c r="E108" i="29" s="1"/>
  <c r="U108" i="29"/>
  <c r="T108" i="29"/>
  <c r="C108" i="29" s="1"/>
  <c r="S108" i="29"/>
  <c r="B108" i="29" s="1"/>
  <c r="I108" i="29"/>
  <c r="D108" i="29"/>
  <c r="AG107" i="29"/>
  <c r="P107" i="29" s="1"/>
  <c r="AF107" i="29"/>
  <c r="O107" i="29" s="1"/>
  <c r="AE107" i="29"/>
  <c r="N107" i="29" s="1"/>
  <c r="AD107" i="29"/>
  <c r="M107" i="29" s="1"/>
  <c r="AC107" i="29"/>
  <c r="L107" i="29" s="1"/>
  <c r="AB107" i="29"/>
  <c r="K107" i="29" s="1"/>
  <c r="AA107" i="29"/>
  <c r="J107" i="29" s="1"/>
  <c r="Z107" i="29"/>
  <c r="I107" i="29" s="1"/>
  <c r="Y107" i="29"/>
  <c r="H107" i="29" s="1"/>
  <c r="X107" i="29"/>
  <c r="W107" i="29"/>
  <c r="F107" i="29" s="1"/>
  <c r="V107" i="29"/>
  <c r="U107" i="29"/>
  <c r="D107" i="29" s="1"/>
  <c r="T107" i="29"/>
  <c r="C107" i="29" s="1"/>
  <c r="S107" i="29"/>
  <c r="B107" i="29" s="1"/>
  <c r="G107" i="29"/>
  <c r="E107" i="29"/>
  <c r="AG106" i="29"/>
  <c r="P106" i="29" s="1"/>
  <c r="AF106" i="29"/>
  <c r="O106" i="29" s="1"/>
  <c r="AE106" i="29"/>
  <c r="N106" i="29" s="1"/>
  <c r="AD106" i="29"/>
  <c r="M106" i="29" s="1"/>
  <c r="AC106" i="29"/>
  <c r="L106" i="29" s="1"/>
  <c r="AB106" i="29"/>
  <c r="K106" i="29" s="1"/>
  <c r="AA106" i="29"/>
  <c r="J106" i="29" s="1"/>
  <c r="Z106" i="29"/>
  <c r="Y106" i="29"/>
  <c r="X106" i="29"/>
  <c r="G106" i="29" s="1"/>
  <c r="W106" i="29"/>
  <c r="V106" i="29"/>
  <c r="E106" i="29" s="1"/>
  <c r="U106" i="29"/>
  <c r="D106" i="29" s="1"/>
  <c r="T106" i="29"/>
  <c r="C106" i="29" s="1"/>
  <c r="S106" i="29"/>
  <c r="B106" i="29" s="1"/>
  <c r="I106" i="29"/>
  <c r="H106" i="29"/>
  <c r="F106" i="29"/>
  <c r="AG105" i="29"/>
  <c r="P105" i="29" s="1"/>
  <c r="AF105" i="29"/>
  <c r="O105" i="29" s="1"/>
  <c r="AE105" i="29"/>
  <c r="N105" i="29" s="1"/>
  <c r="AD105" i="29"/>
  <c r="M105" i="29" s="1"/>
  <c r="AC105" i="29"/>
  <c r="L105" i="29" s="1"/>
  <c r="AB105" i="29"/>
  <c r="K105" i="29" s="1"/>
  <c r="AA105" i="29"/>
  <c r="J105" i="29" s="1"/>
  <c r="Z105" i="29"/>
  <c r="Y105" i="29"/>
  <c r="H105" i="29" s="1"/>
  <c r="X105" i="29"/>
  <c r="G105" i="29" s="1"/>
  <c r="W105" i="29"/>
  <c r="F105" i="29" s="1"/>
  <c r="V105" i="29"/>
  <c r="E105" i="29" s="1"/>
  <c r="U105" i="29"/>
  <c r="D105" i="29" s="1"/>
  <c r="T105" i="29"/>
  <c r="C105" i="29" s="1"/>
  <c r="S105" i="29"/>
  <c r="B105" i="29" s="1"/>
  <c r="I105" i="29"/>
  <c r="AG104" i="29"/>
  <c r="P104" i="29" s="1"/>
  <c r="AF104" i="29"/>
  <c r="O104" i="29" s="1"/>
  <c r="AE104" i="29"/>
  <c r="N104" i="29" s="1"/>
  <c r="AD104" i="29"/>
  <c r="M104" i="29" s="1"/>
  <c r="AC104" i="29"/>
  <c r="L104" i="29" s="1"/>
  <c r="AB104" i="29"/>
  <c r="K104" i="29" s="1"/>
  <c r="AA104" i="29"/>
  <c r="J104" i="29" s="1"/>
  <c r="Z104" i="29"/>
  <c r="Y104" i="29"/>
  <c r="H104" i="29" s="1"/>
  <c r="X104" i="29"/>
  <c r="G104" i="29" s="1"/>
  <c r="W104" i="29"/>
  <c r="F104" i="29" s="1"/>
  <c r="V104" i="29"/>
  <c r="U104" i="29"/>
  <c r="D104" i="29" s="1"/>
  <c r="T104" i="29"/>
  <c r="C104" i="29" s="1"/>
  <c r="S104" i="29"/>
  <c r="B104" i="29" s="1"/>
  <c r="I104" i="29"/>
  <c r="E104" i="29"/>
  <c r="AG103" i="29"/>
  <c r="P103" i="29" s="1"/>
  <c r="AF103" i="29"/>
  <c r="O103" i="29" s="1"/>
  <c r="AE103" i="29"/>
  <c r="N103" i="29" s="1"/>
  <c r="AD103" i="29"/>
  <c r="AC103" i="29"/>
  <c r="L103" i="29" s="1"/>
  <c r="AB103" i="29"/>
  <c r="K103" i="29" s="1"/>
  <c r="AA103" i="29"/>
  <c r="J103" i="29" s="1"/>
  <c r="Z103" i="29"/>
  <c r="I103" i="29" s="1"/>
  <c r="Y103" i="29"/>
  <c r="X103" i="29"/>
  <c r="W103" i="29"/>
  <c r="F103" i="29" s="1"/>
  <c r="V103" i="29"/>
  <c r="E103" i="29" s="1"/>
  <c r="U103" i="29"/>
  <c r="D103" i="29" s="1"/>
  <c r="T103" i="29"/>
  <c r="C103" i="29" s="1"/>
  <c r="S103" i="29"/>
  <c r="B103" i="29" s="1"/>
  <c r="M103" i="29"/>
  <c r="H103" i="29"/>
  <c r="G103" i="29"/>
  <c r="AG102" i="29"/>
  <c r="P102" i="29" s="1"/>
  <c r="AF102" i="29"/>
  <c r="O102" i="29" s="1"/>
  <c r="AE102" i="29"/>
  <c r="N102" i="29" s="1"/>
  <c r="AD102" i="29"/>
  <c r="M102" i="29" s="1"/>
  <c r="AC102" i="29"/>
  <c r="L102" i="29" s="1"/>
  <c r="AB102" i="29"/>
  <c r="K102" i="29" s="1"/>
  <c r="AA102" i="29"/>
  <c r="J102" i="29" s="1"/>
  <c r="Z102" i="29"/>
  <c r="Y102" i="29"/>
  <c r="X102" i="29"/>
  <c r="G102" i="29" s="1"/>
  <c r="W102" i="29"/>
  <c r="V102" i="29"/>
  <c r="E102" i="29" s="1"/>
  <c r="U102" i="29"/>
  <c r="D102" i="29" s="1"/>
  <c r="T102" i="29"/>
  <c r="C102" i="29" s="1"/>
  <c r="S102" i="29"/>
  <c r="B102" i="29" s="1"/>
  <c r="I102" i="29"/>
  <c r="H102" i="29"/>
  <c r="F102" i="29"/>
  <c r="AG101" i="29"/>
  <c r="P101" i="29" s="1"/>
  <c r="AF101" i="29"/>
  <c r="O101" i="29" s="1"/>
  <c r="AE101" i="29"/>
  <c r="N101" i="29" s="1"/>
  <c r="AD101" i="29"/>
  <c r="M101" i="29" s="1"/>
  <c r="AC101" i="29"/>
  <c r="L101" i="29" s="1"/>
  <c r="AB101" i="29"/>
  <c r="K101" i="29" s="1"/>
  <c r="AA101" i="29"/>
  <c r="J101" i="29" s="1"/>
  <c r="Z101" i="29"/>
  <c r="I101" i="29" s="1"/>
  <c r="Y101" i="29"/>
  <c r="H101" i="29" s="1"/>
  <c r="X101" i="29"/>
  <c r="G101" i="29" s="1"/>
  <c r="W101" i="29"/>
  <c r="V101" i="29"/>
  <c r="E101" i="29" s="1"/>
  <c r="U101" i="29"/>
  <c r="D101" i="29" s="1"/>
  <c r="T101" i="29"/>
  <c r="C101" i="29" s="1"/>
  <c r="S101" i="29"/>
  <c r="B101" i="29" s="1"/>
  <c r="F101" i="29"/>
  <c r="AG100" i="29"/>
  <c r="P100" i="29" s="1"/>
  <c r="AF100" i="29"/>
  <c r="O100" i="29" s="1"/>
  <c r="AE100" i="29"/>
  <c r="N100" i="29" s="1"/>
  <c r="AD100" i="29"/>
  <c r="M100" i="29" s="1"/>
  <c r="AC100" i="29"/>
  <c r="L100" i="29" s="1"/>
  <c r="AB100" i="29"/>
  <c r="K100" i="29" s="1"/>
  <c r="AA100" i="29"/>
  <c r="Z100" i="29"/>
  <c r="I100" i="29" s="1"/>
  <c r="Y100" i="29"/>
  <c r="H100" i="29" s="1"/>
  <c r="X100" i="29"/>
  <c r="W100" i="29"/>
  <c r="F100" i="29" s="1"/>
  <c r="V100" i="29"/>
  <c r="E100" i="29" s="1"/>
  <c r="U100" i="29"/>
  <c r="D100" i="29" s="1"/>
  <c r="T100" i="29"/>
  <c r="C100" i="29" s="1"/>
  <c r="S100" i="29"/>
  <c r="B100" i="29" s="1"/>
  <c r="J100" i="29"/>
  <c r="G100" i="29"/>
  <c r="AG99" i="29"/>
  <c r="P99" i="29" s="1"/>
  <c r="AF99" i="29"/>
  <c r="O99" i="29" s="1"/>
  <c r="AE99" i="29"/>
  <c r="N99" i="29" s="1"/>
  <c r="AD99" i="29"/>
  <c r="M99" i="29" s="1"/>
  <c r="AC99" i="29"/>
  <c r="L99" i="29" s="1"/>
  <c r="AB99" i="29"/>
  <c r="K99" i="29" s="1"/>
  <c r="AA99" i="29"/>
  <c r="J99" i="29" s="1"/>
  <c r="Z99" i="29"/>
  <c r="I99" i="29" s="1"/>
  <c r="Y99" i="29"/>
  <c r="X99" i="29"/>
  <c r="G99" i="29" s="1"/>
  <c r="W99" i="29"/>
  <c r="F99" i="29" s="1"/>
  <c r="V99" i="29"/>
  <c r="E99" i="29" s="1"/>
  <c r="U99" i="29"/>
  <c r="D99" i="29" s="1"/>
  <c r="T99" i="29"/>
  <c r="C99" i="29" s="1"/>
  <c r="S99" i="29"/>
  <c r="B99" i="29" s="1"/>
  <c r="H99" i="29"/>
  <c r="AG98" i="29"/>
  <c r="P98" i="29" s="1"/>
  <c r="AF98" i="29"/>
  <c r="O98" i="29" s="1"/>
  <c r="AE98" i="29"/>
  <c r="N98" i="29" s="1"/>
  <c r="AD98" i="29"/>
  <c r="M98" i="29" s="1"/>
  <c r="AC98" i="29"/>
  <c r="L98" i="29" s="1"/>
  <c r="AB98" i="29"/>
  <c r="K98" i="29" s="1"/>
  <c r="AA98" i="29"/>
  <c r="J98" i="29" s="1"/>
  <c r="Z98" i="29"/>
  <c r="Y98" i="29"/>
  <c r="H98" i="29" s="1"/>
  <c r="X98" i="29"/>
  <c r="G98" i="29" s="1"/>
  <c r="W98" i="29"/>
  <c r="F98" i="29" s="1"/>
  <c r="V98" i="29"/>
  <c r="E98" i="29" s="1"/>
  <c r="U98" i="29"/>
  <c r="D98" i="29" s="1"/>
  <c r="T98" i="29"/>
  <c r="S98" i="29"/>
  <c r="B98" i="29" s="1"/>
  <c r="I98" i="29"/>
  <c r="C98" i="29"/>
  <c r="AG97" i="29"/>
  <c r="P97" i="29" s="1"/>
  <c r="AF97" i="29"/>
  <c r="O97" i="29" s="1"/>
  <c r="AE97" i="29"/>
  <c r="N97" i="29" s="1"/>
  <c r="AD97" i="29"/>
  <c r="M97" i="29" s="1"/>
  <c r="AC97" i="29"/>
  <c r="L97" i="29" s="1"/>
  <c r="AB97" i="29"/>
  <c r="K97" i="29" s="1"/>
  <c r="AA97" i="29"/>
  <c r="J97" i="29" s="1"/>
  <c r="Z97" i="29"/>
  <c r="I97" i="29" s="1"/>
  <c r="Y97" i="29"/>
  <c r="H97" i="29" s="1"/>
  <c r="X97" i="29"/>
  <c r="G97" i="29" s="1"/>
  <c r="W97" i="29"/>
  <c r="F97" i="29" s="1"/>
  <c r="V97" i="29"/>
  <c r="E97" i="29" s="1"/>
  <c r="U97" i="29"/>
  <c r="D97" i="29" s="1"/>
  <c r="T97" i="29"/>
  <c r="S97" i="29"/>
  <c r="B97" i="29" s="1"/>
  <c r="C97" i="29"/>
  <c r="AG96" i="29"/>
  <c r="P96" i="29" s="1"/>
  <c r="AF96" i="29"/>
  <c r="AE96" i="29"/>
  <c r="N96" i="29" s="1"/>
  <c r="AD96" i="29"/>
  <c r="M96" i="29" s="1"/>
  <c r="AC96" i="29"/>
  <c r="L96" i="29" s="1"/>
  <c r="AB96" i="29"/>
  <c r="K96" i="29" s="1"/>
  <c r="AA96" i="29"/>
  <c r="J96" i="29" s="1"/>
  <c r="Z96" i="29"/>
  <c r="I96" i="29" s="1"/>
  <c r="Y96" i="29"/>
  <c r="H96" i="29" s="1"/>
  <c r="X96" i="29"/>
  <c r="W96" i="29"/>
  <c r="F96" i="29" s="1"/>
  <c r="V96" i="29"/>
  <c r="E96" i="29" s="1"/>
  <c r="U96" i="29"/>
  <c r="T96" i="29"/>
  <c r="C96" i="29" s="1"/>
  <c r="S96" i="29"/>
  <c r="B96" i="29" s="1"/>
  <c r="O96" i="29"/>
  <c r="G96" i="29"/>
  <c r="D96" i="29"/>
  <c r="AG95" i="29"/>
  <c r="P95" i="29" s="1"/>
  <c r="AF95" i="29"/>
  <c r="O95" i="29" s="1"/>
  <c r="AE95" i="29"/>
  <c r="N95" i="29" s="1"/>
  <c r="AD95" i="29"/>
  <c r="M95" i="29" s="1"/>
  <c r="AC95" i="29"/>
  <c r="L95" i="29" s="1"/>
  <c r="AB95" i="29"/>
  <c r="K95" i="29" s="1"/>
  <c r="AA95" i="29"/>
  <c r="Z95" i="29"/>
  <c r="I95" i="29" s="1"/>
  <c r="Y95" i="29"/>
  <c r="H95" i="29" s="1"/>
  <c r="X95" i="29"/>
  <c r="W95" i="29"/>
  <c r="F95" i="29" s="1"/>
  <c r="V95" i="29"/>
  <c r="E95" i="29" s="1"/>
  <c r="U95" i="29"/>
  <c r="D95" i="29" s="1"/>
  <c r="T95" i="29"/>
  <c r="C95" i="29" s="1"/>
  <c r="S95" i="29"/>
  <c r="B95" i="29" s="1"/>
  <c r="J95" i="29"/>
  <c r="G95" i="29"/>
  <c r="AG94" i="29"/>
  <c r="P94" i="29" s="1"/>
  <c r="AF94" i="29"/>
  <c r="O94" i="29" s="1"/>
  <c r="AE94" i="29"/>
  <c r="N94" i="29" s="1"/>
  <c r="AD94" i="29"/>
  <c r="AC94" i="29"/>
  <c r="L94" i="29" s="1"/>
  <c r="AB94" i="29"/>
  <c r="AA94" i="29"/>
  <c r="J94" i="29" s="1"/>
  <c r="Z94" i="29"/>
  <c r="I94" i="29" s="1"/>
  <c r="Y94" i="29"/>
  <c r="H94" i="29" s="1"/>
  <c r="X94" i="29"/>
  <c r="G94" i="29" s="1"/>
  <c r="W94" i="29"/>
  <c r="F94" i="29" s="1"/>
  <c r="V94" i="29"/>
  <c r="U94" i="29"/>
  <c r="D94" i="29" s="1"/>
  <c r="T94" i="29"/>
  <c r="C94" i="29" s="1"/>
  <c r="S94" i="29"/>
  <c r="B94" i="29" s="1"/>
  <c r="M94" i="29"/>
  <c r="K94" i="29"/>
  <c r="E94" i="29"/>
  <c r="AG93" i="29"/>
  <c r="P93" i="29" s="1"/>
  <c r="AF93" i="29"/>
  <c r="O93" i="29" s="1"/>
  <c r="AE93" i="29"/>
  <c r="N93" i="29" s="1"/>
  <c r="AD93" i="29"/>
  <c r="M93" i="29" s="1"/>
  <c r="AC93" i="29"/>
  <c r="L93" i="29" s="1"/>
  <c r="AB93" i="29"/>
  <c r="K93" i="29" s="1"/>
  <c r="AA93" i="29"/>
  <c r="J93" i="29" s="1"/>
  <c r="Z93" i="29"/>
  <c r="I93" i="29" s="1"/>
  <c r="Y93" i="29"/>
  <c r="H93" i="29" s="1"/>
  <c r="X93" i="29"/>
  <c r="G93" i="29" s="1"/>
  <c r="W93" i="29"/>
  <c r="F93" i="29" s="1"/>
  <c r="V93" i="29"/>
  <c r="E93" i="29" s="1"/>
  <c r="U93" i="29"/>
  <c r="T93" i="29"/>
  <c r="C93" i="29" s="1"/>
  <c r="S93" i="29"/>
  <c r="B93" i="29" s="1"/>
  <c r="D93" i="29"/>
  <c r="AG92" i="29"/>
  <c r="P92" i="29" s="1"/>
  <c r="AF92" i="29"/>
  <c r="O92" i="29" s="1"/>
  <c r="AE92" i="29"/>
  <c r="N92" i="29" s="1"/>
  <c r="AD92" i="29"/>
  <c r="M92" i="29" s="1"/>
  <c r="AC92" i="29"/>
  <c r="AB92" i="29"/>
  <c r="K92" i="29" s="1"/>
  <c r="AA92" i="29"/>
  <c r="J92" i="29" s="1"/>
  <c r="Z92" i="29"/>
  <c r="I92" i="29" s="1"/>
  <c r="Y92" i="29"/>
  <c r="H92" i="29" s="1"/>
  <c r="X92" i="29"/>
  <c r="G92" i="29" s="1"/>
  <c r="W92" i="29"/>
  <c r="F92" i="29" s="1"/>
  <c r="V92" i="29"/>
  <c r="E92" i="29" s="1"/>
  <c r="U92" i="29"/>
  <c r="T92" i="29"/>
  <c r="C92" i="29" s="1"/>
  <c r="S92" i="29"/>
  <c r="B92" i="29" s="1"/>
  <c r="L92" i="29"/>
  <c r="D92" i="29"/>
  <c r="AG91" i="29"/>
  <c r="P91" i="29" s="1"/>
  <c r="AF91" i="29"/>
  <c r="O91" i="29" s="1"/>
  <c r="AE91" i="29"/>
  <c r="N91" i="29" s="1"/>
  <c r="AD91" i="29"/>
  <c r="M91" i="29" s="1"/>
  <c r="AC91" i="29"/>
  <c r="L91" i="29" s="1"/>
  <c r="AB91" i="29"/>
  <c r="K91" i="29" s="1"/>
  <c r="AA91" i="29"/>
  <c r="J91" i="29" s="1"/>
  <c r="Z91" i="29"/>
  <c r="I91" i="29" s="1"/>
  <c r="Y91" i="29"/>
  <c r="X91" i="29"/>
  <c r="G91" i="29" s="1"/>
  <c r="W91" i="29"/>
  <c r="F91" i="29" s="1"/>
  <c r="V91" i="29"/>
  <c r="E91" i="29" s="1"/>
  <c r="U91" i="29"/>
  <c r="D91" i="29" s="1"/>
  <c r="T91" i="29"/>
  <c r="C91" i="29" s="1"/>
  <c r="S91" i="29"/>
  <c r="B91" i="29" s="1"/>
  <c r="H91" i="29"/>
  <c r="AG90" i="29"/>
  <c r="P90" i="29" s="1"/>
  <c r="AF90" i="29"/>
  <c r="O90" i="29" s="1"/>
  <c r="AE90" i="29"/>
  <c r="AD90" i="29"/>
  <c r="AC90" i="29"/>
  <c r="L90" i="29" s="1"/>
  <c r="AB90" i="29"/>
  <c r="K90" i="29" s="1"/>
  <c r="AA90" i="29"/>
  <c r="J90" i="29" s="1"/>
  <c r="Z90" i="29"/>
  <c r="I90" i="29" s="1"/>
  <c r="Y90" i="29"/>
  <c r="H90" i="29" s="1"/>
  <c r="X90" i="29"/>
  <c r="G90" i="29" s="1"/>
  <c r="W90" i="29"/>
  <c r="V90" i="29"/>
  <c r="U90" i="29"/>
  <c r="D90" i="29" s="1"/>
  <c r="T90" i="29"/>
  <c r="C90" i="29" s="1"/>
  <c r="S90" i="29"/>
  <c r="B90" i="29" s="1"/>
  <c r="N90" i="29"/>
  <c r="M90" i="29"/>
  <c r="F90" i="29"/>
  <c r="E90" i="29"/>
  <c r="AG89" i="29"/>
  <c r="P89" i="29" s="1"/>
  <c r="AF89" i="29"/>
  <c r="O89" i="29" s="1"/>
  <c r="AE89" i="29"/>
  <c r="N89" i="29" s="1"/>
  <c r="AD89" i="29"/>
  <c r="M89" i="29" s="1"/>
  <c r="AC89" i="29"/>
  <c r="L89" i="29" s="1"/>
  <c r="AB89" i="29"/>
  <c r="AA89" i="29"/>
  <c r="J89" i="29" s="1"/>
  <c r="Z89" i="29"/>
  <c r="Y89" i="29"/>
  <c r="H89" i="29" s="1"/>
  <c r="X89" i="29"/>
  <c r="G89" i="29" s="1"/>
  <c r="W89" i="29"/>
  <c r="F89" i="29" s="1"/>
  <c r="V89" i="29"/>
  <c r="E89" i="29" s="1"/>
  <c r="U89" i="29"/>
  <c r="D89" i="29" s="1"/>
  <c r="T89" i="29"/>
  <c r="C89" i="29" s="1"/>
  <c r="S89" i="29"/>
  <c r="B89" i="29" s="1"/>
  <c r="K89" i="29"/>
  <c r="I89" i="29"/>
  <c r="AG88" i="29"/>
  <c r="P88" i="29" s="1"/>
  <c r="AF88" i="29"/>
  <c r="O88" i="29" s="1"/>
  <c r="AE88" i="29"/>
  <c r="N88" i="29" s="1"/>
  <c r="AD88" i="29"/>
  <c r="M88" i="29" s="1"/>
  <c r="AC88" i="29"/>
  <c r="AB88" i="29"/>
  <c r="K88" i="29" s="1"/>
  <c r="AA88" i="29"/>
  <c r="J88" i="29" s="1"/>
  <c r="Z88" i="29"/>
  <c r="I88" i="29" s="1"/>
  <c r="Y88" i="29"/>
  <c r="H88" i="29" s="1"/>
  <c r="X88" i="29"/>
  <c r="G88" i="29" s="1"/>
  <c r="W88" i="29"/>
  <c r="F88" i="29" s="1"/>
  <c r="V88" i="29"/>
  <c r="E88" i="29" s="1"/>
  <c r="U88" i="29"/>
  <c r="D88" i="29" s="1"/>
  <c r="T88" i="29"/>
  <c r="C88" i="29" s="1"/>
  <c r="S88" i="29"/>
  <c r="B88" i="29" s="1"/>
  <c r="L88" i="29"/>
  <c r="AG87" i="29"/>
  <c r="P87" i="29" s="1"/>
  <c r="AF87" i="29"/>
  <c r="O87" i="29" s="1"/>
  <c r="AE87" i="29"/>
  <c r="N87" i="29" s="1"/>
  <c r="AD87" i="29"/>
  <c r="M87" i="29" s="1"/>
  <c r="AC87" i="29"/>
  <c r="L87" i="29" s="1"/>
  <c r="AB87" i="29"/>
  <c r="K87" i="29" s="1"/>
  <c r="AA87" i="29"/>
  <c r="J87" i="29" s="1"/>
  <c r="Z87" i="29"/>
  <c r="I87" i="29" s="1"/>
  <c r="Y87" i="29"/>
  <c r="H87" i="29" s="1"/>
  <c r="X87" i="29"/>
  <c r="G87" i="29" s="1"/>
  <c r="W87" i="29"/>
  <c r="F87" i="29" s="1"/>
  <c r="V87" i="29"/>
  <c r="E87" i="29" s="1"/>
  <c r="U87" i="29"/>
  <c r="D87" i="29" s="1"/>
  <c r="T87" i="29"/>
  <c r="C87" i="29" s="1"/>
  <c r="S87" i="29"/>
  <c r="B87" i="29" s="1"/>
  <c r="AG86" i="29"/>
  <c r="P86" i="29" s="1"/>
  <c r="AF86" i="29"/>
  <c r="O86" i="29" s="1"/>
  <c r="AE86" i="29"/>
  <c r="N86" i="29" s="1"/>
  <c r="AD86" i="29"/>
  <c r="M86" i="29" s="1"/>
  <c r="AC86" i="29"/>
  <c r="L86" i="29" s="1"/>
  <c r="AB86" i="29"/>
  <c r="K86" i="29" s="1"/>
  <c r="AA86" i="29"/>
  <c r="J86" i="29" s="1"/>
  <c r="Z86" i="29"/>
  <c r="I86" i="29" s="1"/>
  <c r="Y86" i="29"/>
  <c r="H86" i="29" s="1"/>
  <c r="X86" i="29"/>
  <c r="G86" i="29" s="1"/>
  <c r="W86" i="29"/>
  <c r="F86" i="29" s="1"/>
  <c r="V86" i="29"/>
  <c r="E86" i="29" s="1"/>
  <c r="U86" i="29"/>
  <c r="D86" i="29" s="1"/>
  <c r="T86" i="29"/>
  <c r="C86" i="29" s="1"/>
  <c r="S86" i="29"/>
  <c r="B86" i="29" s="1"/>
  <c r="AG85" i="29"/>
  <c r="P85" i="29" s="1"/>
  <c r="AF85" i="29"/>
  <c r="O85" i="29" s="1"/>
  <c r="AE85" i="29"/>
  <c r="N85" i="29" s="1"/>
  <c r="AD85" i="29"/>
  <c r="M85" i="29" s="1"/>
  <c r="AC85" i="29"/>
  <c r="L85" i="29" s="1"/>
  <c r="AB85" i="29"/>
  <c r="K85" i="29" s="1"/>
  <c r="AA85" i="29"/>
  <c r="J85" i="29" s="1"/>
  <c r="Z85" i="29"/>
  <c r="I85" i="29" s="1"/>
  <c r="Y85" i="29"/>
  <c r="H85" i="29" s="1"/>
  <c r="X85" i="29"/>
  <c r="G85" i="29" s="1"/>
  <c r="W85" i="29"/>
  <c r="F85" i="29" s="1"/>
  <c r="V85" i="29"/>
  <c r="E85" i="29" s="1"/>
  <c r="U85" i="29"/>
  <c r="D85" i="29" s="1"/>
  <c r="T85" i="29"/>
  <c r="C85" i="29" s="1"/>
  <c r="S85" i="29"/>
  <c r="B85" i="29" s="1"/>
  <c r="AG84" i="29"/>
  <c r="P84" i="29" s="1"/>
  <c r="AF84" i="29"/>
  <c r="O84" i="29" s="1"/>
  <c r="AE84" i="29"/>
  <c r="N84" i="29" s="1"/>
  <c r="AD84" i="29"/>
  <c r="M84" i="29" s="1"/>
  <c r="AC84" i="29"/>
  <c r="AB84" i="29"/>
  <c r="K84" i="29" s="1"/>
  <c r="AA84" i="29"/>
  <c r="J84" i="29" s="1"/>
  <c r="Z84" i="29"/>
  <c r="I84" i="29" s="1"/>
  <c r="Y84" i="29"/>
  <c r="H84" i="29" s="1"/>
  <c r="X84" i="29"/>
  <c r="G84" i="29" s="1"/>
  <c r="W84" i="29"/>
  <c r="F84" i="29" s="1"/>
  <c r="V84" i="29"/>
  <c r="U84" i="29"/>
  <c r="D84" i="29" s="1"/>
  <c r="T84" i="29"/>
  <c r="C84" i="29" s="1"/>
  <c r="S84" i="29"/>
  <c r="B84" i="29" s="1"/>
  <c r="L84" i="29"/>
  <c r="E84" i="29"/>
  <c r="AG83" i="29"/>
  <c r="P83" i="29" s="1"/>
  <c r="AF83" i="29"/>
  <c r="O83" i="29" s="1"/>
  <c r="AE83" i="29"/>
  <c r="N83" i="29" s="1"/>
  <c r="AD83" i="29"/>
  <c r="M83" i="29" s="1"/>
  <c r="AC83" i="29"/>
  <c r="L83" i="29" s="1"/>
  <c r="AB83" i="29"/>
  <c r="K83" i="29" s="1"/>
  <c r="AA83" i="29"/>
  <c r="J83" i="29" s="1"/>
  <c r="Z83" i="29"/>
  <c r="I83" i="29" s="1"/>
  <c r="Y83" i="29"/>
  <c r="H83" i="29" s="1"/>
  <c r="X83" i="29"/>
  <c r="G83" i="29" s="1"/>
  <c r="W83" i="29"/>
  <c r="F83" i="29" s="1"/>
  <c r="V83" i="29"/>
  <c r="E83" i="29" s="1"/>
  <c r="U83" i="29"/>
  <c r="D83" i="29" s="1"/>
  <c r="T83" i="29"/>
  <c r="C83" i="29" s="1"/>
  <c r="S83" i="29"/>
  <c r="B83" i="29" s="1"/>
  <c r="AG82" i="29"/>
  <c r="P82" i="29" s="1"/>
  <c r="AF82" i="29"/>
  <c r="O82" i="29" s="1"/>
  <c r="AE82" i="29"/>
  <c r="N82" i="29" s="1"/>
  <c r="AD82" i="29"/>
  <c r="AC82" i="29"/>
  <c r="L82" i="29" s="1"/>
  <c r="AB82" i="29"/>
  <c r="AA82" i="29"/>
  <c r="J82" i="29" s="1"/>
  <c r="Z82" i="29"/>
  <c r="I82" i="29" s="1"/>
  <c r="Y82" i="29"/>
  <c r="H82" i="29" s="1"/>
  <c r="X82" i="29"/>
  <c r="G82" i="29" s="1"/>
  <c r="W82" i="29"/>
  <c r="V82" i="29"/>
  <c r="U82" i="29"/>
  <c r="D82" i="29" s="1"/>
  <c r="T82" i="29"/>
  <c r="C82" i="29" s="1"/>
  <c r="S82" i="29"/>
  <c r="B82" i="29" s="1"/>
  <c r="M82" i="29"/>
  <c r="K82" i="29"/>
  <c r="F82" i="29"/>
  <c r="E82" i="29"/>
  <c r="AG81" i="29"/>
  <c r="P81" i="29" s="1"/>
  <c r="AF81" i="29"/>
  <c r="O81" i="29" s="1"/>
  <c r="AE81" i="29"/>
  <c r="N81" i="29" s="1"/>
  <c r="AD81" i="29"/>
  <c r="M81" i="29" s="1"/>
  <c r="AC81" i="29"/>
  <c r="L81" i="29" s="1"/>
  <c r="AB81" i="29"/>
  <c r="AA81" i="29"/>
  <c r="J81" i="29" s="1"/>
  <c r="Z81" i="29"/>
  <c r="I81" i="29" s="1"/>
  <c r="Y81" i="29"/>
  <c r="H81" i="29" s="1"/>
  <c r="X81" i="29"/>
  <c r="G81" i="29" s="1"/>
  <c r="W81" i="29"/>
  <c r="F81" i="29" s="1"/>
  <c r="V81" i="29"/>
  <c r="E81" i="29" s="1"/>
  <c r="U81" i="29"/>
  <c r="D81" i="29" s="1"/>
  <c r="T81" i="29"/>
  <c r="S81" i="29"/>
  <c r="B81" i="29" s="1"/>
  <c r="K81" i="29"/>
  <c r="C81" i="29"/>
  <c r="AG80" i="29"/>
  <c r="P80" i="29" s="1"/>
  <c r="AF80" i="29"/>
  <c r="O80" i="29" s="1"/>
  <c r="AE80" i="29"/>
  <c r="N80" i="29" s="1"/>
  <c r="AD80" i="29"/>
  <c r="M80" i="29" s="1"/>
  <c r="AC80" i="29"/>
  <c r="L80" i="29" s="1"/>
  <c r="AB80" i="29"/>
  <c r="K80" i="29" s="1"/>
  <c r="AA80" i="29"/>
  <c r="Z80" i="29"/>
  <c r="I80" i="29" s="1"/>
  <c r="Y80" i="29"/>
  <c r="H80" i="29" s="1"/>
  <c r="X80" i="29"/>
  <c r="W80" i="29"/>
  <c r="F80" i="29" s="1"/>
  <c r="V80" i="29"/>
  <c r="E80" i="29" s="1"/>
  <c r="U80" i="29"/>
  <c r="D80" i="29" s="1"/>
  <c r="T80" i="29"/>
  <c r="C80" i="29" s="1"/>
  <c r="S80" i="29"/>
  <c r="J80" i="29"/>
  <c r="G80" i="29"/>
  <c r="B80" i="29"/>
  <c r="AG79" i="29"/>
  <c r="P79" i="29" s="1"/>
  <c r="AF79" i="29"/>
  <c r="O79" i="29" s="1"/>
  <c r="AE79" i="29"/>
  <c r="N79" i="29" s="1"/>
  <c r="AD79" i="29"/>
  <c r="AC79" i="29"/>
  <c r="L79" i="29" s="1"/>
  <c r="AB79" i="29"/>
  <c r="K79" i="29" s="1"/>
  <c r="AA79" i="29"/>
  <c r="J79" i="29" s="1"/>
  <c r="Z79" i="29"/>
  <c r="I79" i="29" s="1"/>
  <c r="Y79" i="29"/>
  <c r="X79" i="29"/>
  <c r="G79" i="29" s="1"/>
  <c r="W79" i="29"/>
  <c r="F79" i="29" s="1"/>
  <c r="V79" i="29"/>
  <c r="U79" i="29"/>
  <c r="D79" i="29" s="1"/>
  <c r="T79" i="29"/>
  <c r="C79" i="29" s="1"/>
  <c r="S79" i="29"/>
  <c r="B79" i="29" s="1"/>
  <c r="M79" i="29"/>
  <c r="H79" i="29"/>
  <c r="E79" i="29"/>
  <c r="AG78" i="29"/>
  <c r="AF78" i="29"/>
  <c r="O78" i="29" s="1"/>
  <c r="AE78" i="29"/>
  <c r="N78" i="29" s="1"/>
  <c r="AD78" i="29"/>
  <c r="M78" i="29" s="1"/>
  <c r="AC78" i="29"/>
  <c r="L78" i="29" s="1"/>
  <c r="AB78" i="29"/>
  <c r="AA78" i="29"/>
  <c r="J78" i="29" s="1"/>
  <c r="Z78" i="29"/>
  <c r="Y78" i="29"/>
  <c r="X78" i="29"/>
  <c r="G78" i="29" s="1"/>
  <c r="W78" i="29"/>
  <c r="F78" i="29" s="1"/>
  <c r="V78" i="29"/>
  <c r="E78" i="29" s="1"/>
  <c r="U78" i="29"/>
  <c r="D78" i="29" s="1"/>
  <c r="T78" i="29"/>
  <c r="C78" i="29" s="1"/>
  <c r="S78" i="29"/>
  <c r="B78" i="29" s="1"/>
  <c r="P78" i="29"/>
  <c r="K78" i="29"/>
  <c r="I78" i="29"/>
  <c r="H78" i="29"/>
  <c r="AG77" i="29"/>
  <c r="P77" i="29" s="1"/>
  <c r="AF77" i="29"/>
  <c r="O77" i="29" s="1"/>
  <c r="AE77" i="29"/>
  <c r="N77" i="29" s="1"/>
  <c r="AD77" i="29"/>
  <c r="M77" i="29" s="1"/>
  <c r="AC77" i="29"/>
  <c r="L77" i="29" s="1"/>
  <c r="AB77" i="29"/>
  <c r="K77" i="29" s="1"/>
  <c r="AA77" i="29"/>
  <c r="J77" i="29" s="1"/>
  <c r="Z77" i="29"/>
  <c r="Y77" i="29"/>
  <c r="H77" i="29" s="1"/>
  <c r="X77" i="29"/>
  <c r="G77" i="29" s="1"/>
  <c r="W77" i="29"/>
  <c r="F77" i="29" s="1"/>
  <c r="V77" i="29"/>
  <c r="E77" i="29" s="1"/>
  <c r="U77" i="29"/>
  <c r="D77" i="29" s="1"/>
  <c r="T77" i="29"/>
  <c r="C77" i="29" s="1"/>
  <c r="S77" i="29"/>
  <c r="B77" i="29" s="1"/>
  <c r="I77" i="29"/>
  <c r="AG76" i="29"/>
  <c r="P76" i="29" s="1"/>
  <c r="AF76" i="29"/>
  <c r="O76" i="29" s="1"/>
  <c r="AE76" i="29"/>
  <c r="N76" i="29" s="1"/>
  <c r="AD76" i="29"/>
  <c r="M76" i="29" s="1"/>
  <c r="AC76" i="29"/>
  <c r="L76" i="29" s="1"/>
  <c r="AB76" i="29"/>
  <c r="K76" i="29" s="1"/>
  <c r="AA76" i="29"/>
  <c r="J76" i="29" s="1"/>
  <c r="Z76" i="29"/>
  <c r="Y76" i="29"/>
  <c r="H76" i="29" s="1"/>
  <c r="X76" i="29"/>
  <c r="G76" i="29" s="1"/>
  <c r="W76" i="29"/>
  <c r="F76" i="29" s="1"/>
  <c r="V76" i="29"/>
  <c r="E76" i="29" s="1"/>
  <c r="U76" i="29"/>
  <c r="D76" i="29" s="1"/>
  <c r="T76" i="29"/>
  <c r="C76" i="29" s="1"/>
  <c r="S76" i="29"/>
  <c r="B76" i="29" s="1"/>
  <c r="I76" i="29"/>
  <c r="AG75" i="29"/>
  <c r="P75" i="29" s="1"/>
  <c r="AF75" i="29"/>
  <c r="AE75" i="29"/>
  <c r="N75" i="29" s="1"/>
  <c r="AD75" i="29"/>
  <c r="AC75" i="29"/>
  <c r="L75" i="29" s="1"/>
  <c r="AB75" i="29"/>
  <c r="K75" i="29" s="1"/>
  <c r="AA75" i="29"/>
  <c r="J75" i="29" s="1"/>
  <c r="Z75" i="29"/>
  <c r="I75" i="29" s="1"/>
  <c r="Y75" i="29"/>
  <c r="H75" i="29" s="1"/>
  <c r="X75" i="29"/>
  <c r="W75" i="29"/>
  <c r="F75" i="29" s="1"/>
  <c r="V75" i="29"/>
  <c r="U75" i="29"/>
  <c r="D75" i="29" s="1"/>
  <c r="T75" i="29"/>
  <c r="C75" i="29" s="1"/>
  <c r="S75" i="29"/>
  <c r="B75" i="29" s="1"/>
  <c r="O75" i="29"/>
  <c r="M75" i="29"/>
  <c r="G75" i="29"/>
  <c r="E75" i="29"/>
  <c r="AG74" i="29"/>
  <c r="P74" i="29" s="1"/>
  <c r="AF74" i="29"/>
  <c r="O74" i="29" s="1"/>
  <c r="AE74" i="29"/>
  <c r="N74" i="29" s="1"/>
  <c r="AD74" i="29"/>
  <c r="M74" i="29" s="1"/>
  <c r="AC74" i="29"/>
  <c r="L74" i="29" s="1"/>
  <c r="AB74" i="29"/>
  <c r="K74" i="29" s="1"/>
  <c r="AA74" i="29"/>
  <c r="J74" i="29" s="1"/>
  <c r="Z74" i="29"/>
  <c r="I74" i="29" s="1"/>
  <c r="Y74" i="29"/>
  <c r="X74" i="29"/>
  <c r="W74" i="29"/>
  <c r="F74" i="29" s="1"/>
  <c r="V74" i="29"/>
  <c r="U74" i="29"/>
  <c r="D74" i="29" s="1"/>
  <c r="T74" i="29"/>
  <c r="C74" i="29" s="1"/>
  <c r="S74" i="29"/>
  <c r="B74" i="29" s="1"/>
  <c r="H74" i="29"/>
  <c r="G74" i="29"/>
  <c r="E74" i="29"/>
  <c r="AG73" i="29"/>
  <c r="P73" i="29" s="1"/>
  <c r="AF73" i="29"/>
  <c r="O73" i="29" s="1"/>
  <c r="AE73" i="29"/>
  <c r="N73" i="29" s="1"/>
  <c r="AD73" i="29"/>
  <c r="M73" i="29" s="1"/>
  <c r="AC73" i="29"/>
  <c r="L73" i="29" s="1"/>
  <c r="AB73" i="29"/>
  <c r="K73" i="29" s="1"/>
  <c r="AA73" i="29"/>
  <c r="J73" i="29" s="1"/>
  <c r="Z73" i="29"/>
  <c r="I73" i="29" s="1"/>
  <c r="Y73" i="29"/>
  <c r="H73" i="29" s="1"/>
  <c r="X73" i="29"/>
  <c r="G73" i="29" s="1"/>
  <c r="W73" i="29"/>
  <c r="F73" i="29" s="1"/>
  <c r="V73" i="29"/>
  <c r="E73" i="29" s="1"/>
  <c r="U73" i="29"/>
  <c r="T73" i="29"/>
  <c r="C73" i="29" s="1"/>
  <c r="S73" i="29"/>
  <c r="B73" i="29" s="1"/>
  <c r="D73" i="29"/>
  <c r="AG72" i="29"/>
  <c r="P72" i="29" s="1"/>
  <c r="AF72" i="29"/>
  <c r="O72" i="29" s="1"/>
  <c r="AE72" i="29"/>
  <c r="N72" i="29" s="1"/>
  <c r="AD72" i="29"/>
  <c r="AC72" i="29"/>
  <c r="AB72" i="29"/>
  <c r="K72" i="29" s="1"/>
  <c r="AA72" i="29"/>
  <c r="J72" i="29" s="1"/>
  <c r="Z72" i="29"/>
  <c r="I72" i="29" s="1"/>
  <c r="Y72" i="29"/>
  <c r="H72" i="29" s="1"/>
  <c r="X72" i="29"/>
  <c r="G72" i="29" s="1"/>
  <c r="W72" i="29"/>
  <c r="F72" i="29" s="1"/>
  <c r="V72" i="29"/>
  <c r="U72" i="29"/>
  <c r="D72" i="29" s="1"/>
  <c r="T72" i="29"/>
  <c r="C72" i="29" s="1"/>
  <c r="S72" i="29"/>
  <c r="B72" i="29" s="1"/>
  <c r="M72" i="29"/>
  <c r="L72" i="29"/>
  <c r="E72" i="29"/>
  <c r="AG71" i="29"/>
  <c r="P71" i="29" s="1"/>
  <c r="AF71" i="29"/>
  <c r="O71" i="29" s="1"/>
  <c r="AE71" i="29"/>
  <c r="N71" i="29" s="1"/>
  <c r="AD71" i="29"/>
  <c r="M71" i="29" s="1"/>
  <c r="AC71" i="29"/>
  <c r="L71" i="29" s="1"/>
  <c r="AB71" i="29"/>
  <c r="K71" i="29" s="1"/>
  <c r="AA71" i="29"/>
  <c r="J71" i="29" s="1"/>
  <c r="Z71" i="29"/>
  <c r="I71" i="29" s="1"/>
  <c r="Y71" i="29"/>
  <c r="H71" i="29" s="1"/>
  <c r="X71" i="29"/>
  <c r="G71" i="29" s="1"/>
  <c r="W71" i="29"/>
  <c r="F71" i="29" s="1"/>
  <c r="V71" i="29"/>
  <c r="E71" i="29" s="1"/>
  <c r="U71" i="29"/>
  <c r="D71" i="29" s="1"/>
  <c r="T71" i="29"/>
  <c r="C71" i="29" s="1"/>
  <c r="S71" i="29"/>
  <c r="B71" i="29" s="1"/>
  <c r="AG70" i="29"/>
  <c r="P70" i="29" s="1"/>
  <c r="AF70" i="29"/>
  <c r="AE70" i="29"/>
  <c r="N70" i="29" s="1"/>
  <c r="AD70" i="29"/>
  <c r="M70" i="29" s="1"/>
  <c r="AC70" i="29"/>
  <c r="L70" i="29" s="1"/>
  <c r="AB70" i="29"/>
  <c r="AA70" i="29"/>
  <c r="J70" i="29" s="1"/>
  <c r="Z70" i="29"/>
  <c r="Y70" i="29"/>
  <c r="H70" i="29" s="1"/>
  <c r="X70" i="29"/>
  <c r="W70" i="29"/>
  <c r="F70" i="29" s="1"/>
  <c r="V70" i="29"/>
  <c r="E70" i="29" s="1"/>
  <c r="U70" i="29"/>
  <c r="D70" i="29" s="1"/>
  <c r="T70" i="29"/>
  <c r="C70" i="29" s="1"/>
  <c r="S70" i="29"/>
  <c r="B70" i="29" s="1"/>
  <c r="O70" i="29"/>
  <c r="K70" i="29"/>
  <c r="I70" i="29"/>
  <c r="G70" i="29"/>
  <c r="AG69" i="29"/>
  <c r="P69" i="29" s="1"/>
  <c r="AF69" i="29"/>
  <c r="O69" i="29" s="1"/>
  <c r="AE69" i="29"/>
  <c r="N69" i="29" s="1"/>
  <c r="AD69" i="29"/>
  <c r="M69" i="29" s="1"/>
  <c r="AC69" i="29"/>
  <c r="L69" i="29" s="1"/>
  <c r="AB69" i="29"/>
  <c r="K69" i="29" s="1"/>
  <c r="AA69" i="29"/>
  <c r="J69" i="29" s="1"/>
  <c r="Z69" i="29"/>
  <c r="I69" i="29" s="1"/>
  <c r="Y69" i="29"/>
  <c r="H69" i="29" s="1"/>
  <c r="X69" i="29"/>
  <c r="W69" i="29"/>
  <c r="F69" i="29" s="1"/>
  <c r="V69" i="29"/>
  <c r="E69" i="29" s="1"/>
  <c r="U69" i="29"/>
  <c r="T69" i="29"/>
  <c r="C69" i="29" s="1"/>
  <c r="S69" i="29"/>
  <c r="B69" i="29" s="1"/>
  <c r="G69" i="29"/>
  <c r="D69" i="29"/>
  <c r="AG68" i="29"/>
  <c r="P68" i="29" s="1"/>
  <c r="AF68" i="29"/>
  <c r="O68" i="29" s="1"/>
  <c r="AE68" i="29"/>
  <c r="N68" i="29" s="1"/>
  <c r="AD68" i="29"/>
  <c r="AC68" i="29"/>
  <c r="L68" i="29" s="1"/>
  <c r="AB68" i="29"/>
  <c r="K68" i="29" s="1"/>
  <c r="AA68" i="29"/>
  <c r="J68" i="29" s="1"/>
  <c r="Z68" i="29"/>
  <c r="I68" i="29" s="1"/>
  <c r="Y68" i="29"/>
  <c r="H68" i="29" s="1"/>
  <c r="X68" i="29"/>
  <c r="W68" i="29"/>
  <c r="F68" i="29" s="1"/>
  <c r="V68" i="29"/>
  <c r="E68" i="29" s="1"/>
  <c r="U68" i="29"/>
  <c r="D68" i="29" s="1"/>
  <c r="T68" i="29"/>
  <c r="C68" i="29" s="1"/>
  <c r="S68" i="29"/>
  <c r="B68" i="29" s="1"/>
  <c r="M68" i="29"/>
  <c r="G68" i="29"/>
  <c r="AG67" i="29"/>
  <c r="P67" i="29" s="1"/>
  <c r="AF67" i="29"/>
  <c r="O67" i="29" s="1"/>
  <c r="AE67" i="29"/>
  <c r="N67" i="29" s="1"/>
  <c r="AD67" i="29"/>
  <c r="M67" i="29" s="1"/>
  <c r="AC67" i="29"/>
  <c r="L67" i="29" s="1"/>
  <c r="AB67" i="29"/>
  <c r="K67" i="29" s="1"/>
  <c r="AA67" i="29"/>
  <c r="J67" i="29" s="1"/>
  <c r="Z67" i="29"/>
  <c r="Y67" i="29"/>
  <c r="H67" i="29" s="1"/>
  <c r="X67" i="29"/>
  <c r="W67" i="29"/>
  <c r="F67" i="29" s="1"/>
  <c r="V67" i="29"/>
  <c r="E67" i="29" s="1"/>
  <c r="U67" i="29"/>
  <c r="D67" i="29" s="1"/>
  <c r="T67" i="29"/>
  <c r="C67" i="29" s="1"/>
  <c r="S67" i="29"/>
  <c r="B67" i="29" s="1"/>
  <c r="I67" i="29"/>
  <c r="G67" i="29"/>
  <c r="AG66" i="29"/>
  <c r="P66" i="29" s="1"/>
  <c r="AF66" i="29"/>
  <c r="O66" i="29" s="1"/>
  <c r="AE66" i="29"/>
  <c r="N66" i="29" s="1"/>
  <c r="AD66" i="29"/>
  <c r="M66" i="29" s="1"/>
  <c r="AC66" i="29"/>
  <c r="L66" i="29" s="1"/>
  <c r="AB66" i="29"/>
  <c r="AA66" i="29"/>
  <c r="J66" i="29" s="1"/>
  <c r="Z66" i="29"/>
  <c r="I66" i="29" s="1"/>
  <c r="Y66" i="29"/>
  <c r="X66" i="29"/>
  <c r="W66" i="29"/>
  <c r="F66" i="29" s="1"/>
  <c r="V66" i="29"/>
  <c r="E66" i="29" s="1"/>
  <c r="U66" i="29"/>
  <c r="D66" i="29" s="1"/>
  <c r="T66" i="29"/>
  <c r="S66" i="29"/>
  <c r="B66" i="29" s="1"/>
  <c r="K66" i="29"/>
  <c r="H66" i="29"/>
  <c r="G66" i="29"/>
  <c r="C66" i="29"/>
  <c r="AG65" i="29"/>
  <c r="P65" i="29" s="1"/>
  <c r="AF65" i="29"/>
  <c r="O65" i="29" s="1"/>
  <c r="AE65" i="29"/>
  <c r="N65" i="29" s="1"/>
  <c r="AD65" i="29"/>
  <c r="AC65" i="29"/>
  <c r="L65" i="29" s="1"/>
  <c r="AB65" i="29"/>
  <c r="K65" i="29" s="1"/>
  <c r="AA65" i="29"/>
  <c r="J65" i="29" s="1"/>
  <c r="Z65" i="29"/>
  <c r="Y65" i="29"/>
  <c r="H65" i="29" s="1"/>
  <c r="X65" i="29"/>
  <c r="G65" i="29" s="1"/>
  <c r="W65" i="29"/>
  <c r="F65" i="29" s="1"/>
  <c r="V65" i="29"/>
  <c r="E65" i="29" s="1"/>
  <c r="U65" i="29"/>
  <c r="D65" i="29" s="1"/>
  <c r="T65" i="29"/>
  <c r="C65" i="29" s="1"/>
  <c r="S65" i="29"/>
  <c r="B65" i="29" s="1"/>
  <c r="M65" i="29"/>
  <c r="I65" i="29"/>
  <c r="AG64" i="29"/>
  <c r="P64" i="29" s="1"/>
  <c r="AF64" i="29"/>
  <c r="O64" i="29" s="1"/>
  <c r="AE64" i="29"/>
  <c r="N64" i="29" s="1"/>
  <c r="AD64" i="29"/>
  <c r="AC64" i="29"/>
  <c r="L64" i="29" s="1"/>
  <c r="AB64" i="29"/>
  <c r="AA64" i="29"/>
  <c r="J64" i="29" s="1"/>
  <c r="Z64" i="29"/>
  <c r="I64" i="29" s="1"/>
  <c r="Y64" i="29"/>
  <c r="H64" i="29" s="1"/>
  <c r="X64" i="29"/>
  <c r="G64" i="29" s="1"/>
  <c r="W64" i="29"/>
  <c r="F64" i="29" s="1"/>
  <c r="V64" i="29"/>
  <c r="U64" i="29"/>
  <c r="D64" i="29" s="1"/>
  <c r="T64" i="29"/>
  <c r="C64" i="29" s="1"/>
  <c r="S64" i="29"/>
  <c r="B64" i="29" s="1"/>
  <c r="M64" i="29"/>
  <c r="K64" i="29"/>
  <c r="E64" i="29"/>
  <c r="AG63" i="29"/>
  <c r="P63" i="29" s="1"/>
  <c r="AF63" i="29"/>
  <c r="O63" i="29" s="1"/>
  <c r="AE63" i="29"/>
  <c r="N63" i="29" s="1"/>
  <c r="AD63" i="29"/>
  <c r="M63" i="29" s="1"/>
  <c r="AC63" i="29"/>
  <c r="L63" i="29" s="1"/>
  <c r="AB63" i="29"/>
  <c r="K63" i="29" s="1"/>
  <c r="AA63" i="29"/>
  <c r="J63" i="29" s="1"/>
  <c r="Z63" i="29"/>
  <c r="Y63" i="29"/>
  <c r="H63" i="29" s="1"/>
  <c r="X63" i="29"/>
  <c r="G63" i="29" s="1"/>
  <c r="W63" i="29"/>
  <c r="F63" i="29" s="1"/>
  <c r="V63" i="29"/>
  <c r="E63" i="29" s="1"/>
  <c r="U63" i="29"/>
  <c r="D63" i="29" s="1"/>
  <c r="T63" i="29"/>
  <c r="C63" i="29" s="1"/>
  <c r="S63" i="29"/>
  <c r="B63" i="29" s="1"/>
  <c r="I63" i="29"/>
  <c r="AG62" i="29"/>
  <c r="AF62" i="29"/>
  <c r="O62" i="29" s="1"/>
  <c r="AE62" i="29"/>
  <c r="N62" i="29" s="1"/>
  <c r="AD62" i="29"/>
  <c r="M62" i="29" s="1"/>
  <c r="AC62" i="29"/>
  <c r="L62" i="29" s="1"/>
  <c r="AB62" i="29"/>
  <c r="AA62" i="29"/>
  <c r="J62" i="29" s="1"/>
  <c r="Z62" i="29"/>
  <c r="I62" i="29" s="1"/>
  <c r="Y62" i="29"/>
  <c r="X62" i="29"/>
  <c r="G62" i="29" s="1"/>
  <c r="W62" i="29"/>
  <c r="F62" i="29" s="1"/>
  <c r="V62" i="29"/>
  <c r="E62" i="29" s="1"/>
  <c r="U62" i="29"/>
  <c r="D62" i="29" s="1"/>
  <c r="T62" i="29"/>
  <c r="S62" i="29"/>
  <c r="B62" i="29" s="1"/>
  <c r="P62" i="29"/>
  <c r="K62" i="29"/>
  <c r="H62" i="29"/>
  <c r="C62" i="29"/>
  <c r="AG61" i="29"/>
  <c r="P61" i="29" s="1"/>
  <c r="AF61" i="29"/>
  <c r="O61" i="29" s="1"/>
  <c r="AE61" i="29"/>
  <c r="N61" i="29" s="1"/>
  <c r="AD61" i="29"/>
  <c r="AC61" i="29"/>
  <c r="L61" i="29" s="1"/>
  <c r="AB61" i="29"/>
  <c r="K61" i="29" s="1"/>
  <c r="AA61" i="29"/>
  <c r="J61" i="29" s="1"/>
  <c r="Z61" i="29"/>
  <c r="I61" i="29" s="1"/>
  <c r="Y61" i="29"/>
  <c r="H61" i="29" s="1"/>
  <c r="X61" i="29"/>
  <c r="G61" i="29" s="1"/>
  <c r="W61" i="29"/>
  <c r="F61" i="29" s="1"/>
  <c r="V61" i="29"/>
  <c r="E61" i="29" s="1"/>
  <c r="U61" i="29"/>
  <c r="D61" i="29" s="1"/>
  <c r="T61" i="29"/>
  <c r="C61" i="29" s="1"/>
  <c r="S61" i="29"/>
  <c r="B61" i="29" s="1"/>
  <c r="M61" i="29"/>
  <c r="AG60" i="29"/>
  <c r="P60" i="29" s="1"/>
  <c r="AF60" i="29"/>
  <c r="O60" i="29" s="1"/>
  <c r="AE60" i="29"/>
  <c r="N60" i="29" s="1"/>
  <c r="AD60" i="29"/>
  <c r="M60" i="29" s="1"/>
  <c r="AC60" i="29"/>
  <c r="L60" i="29" s="1"/>
  <c r="AB60" i="29"/>
  <c r="AA60" i="29"/>
  <c r="J60" i="29" s="1"/>
  <c r="Z60" i="29"/>
  <c r="I60" i="29" s="1"/>
  <c r="Y60" i="29"/>
  <c r="H60" i="29" s="1"/>
  <c r="X60" i="29"/>
  <c r="G60" i="29" s="1"/>
  <c r="W60" i="29"/>
  <c r="F60" i="29" s="1"/>
  <c r="V60" i="29"/>
  <c r="E60" i="29" s="1"/>
  <c r="U60" i="29"/>
  <c r="D60" i="29" s="1"/>
  <c r="T60" i="29"/>
  <c r="S60" i="29"/>
  <c r="B60" i="29" s="1"/>
  <c r="K60" i="29"/>
  <c r="C60" i="29"/>
  <c r="AG59" i="29"/>
  <c r="AF59" i="29"/>
  <c r="O59" i="29" s="1"/>
  <c r="AE59" i="29"/>
  <c r="N59" i="29" s="1"/>
  <c r="AD59" i="29"/>
  <c r="M59" i="29" s="1"/>
  <c r="AC59" i="29"/>
  <c r="L59" i="29" s="1"/>
  <c r="AB59" i="29"/>
  <c r="K59" i="29" s="1"/>
  <c r="AA59" i="29"/>
  <c r="J59" i="29" s="1"/>
  <c r="Z59" i="29"/>
  <c r="I59" i="29" s="1"/>
  <c r="Y59" i="29"/>
  <c r="X59" i="29"/>
  <c r="G59" i="29" s="1"/>
  <c r="W59" i="29"/>
  <c r="F59" i="29" s="1"/>
  <c r="V59" i="29"/>
  <c r="E59" i="29" s="1"/>
  <c r="U59" i="29"/>
  <c r="D59" i="29" s="1"/>
  <c r="T59" i="29"/>
  <c r="C59" i="29" s="1"/>
  <c r="S59" i="29"/>
  <c r="B59" i="29" s="1"/>
  <c r="P59" i="29"/>
  <c r="H59" i="29"/>
  <c r="AG58" i="29"/>
  <c r="P58" i="29" s="1"/>
  <c r="AF58" i="29"/>
  <c r="O58" i="29" s="1"/>
  <c r="AE58" i="29"/>
  <c r="N58" i="29" s="1"/>
  <c r="AD58" i="29"/>
  <c r="M58" i="29" s="1"/>
  <c r="AC58" i="29"/>
  <c r="L58" i="29" s="1"/>
  <c r="AB58" i="29"/>
  <c r="K58" i="29" s="1"/>
  <c r="AA58" i="29"/>
  <c r="J58" i="29" s="1"/>
  <c r="Z58" i="29"/>
  <c r="I58" i="29" s="1"/>
  <c r="Y58" i="29"/>
  <c r="H58" i="29" s="1"/>
  <c r="X58" i="29"/>
  <c r="G58" i="29" s="1"/>
  <c r="W58" i="29"/>
  <c r="F58" i="29" s="1"/>
  <c r="V58" i="29"/>
  <c r="E58" i="29" s="1"/>
  <c r="U58" i="29"/>
  <c r="D58" i="29" s="1"/>
  <c r="T58" i="29"/>
  <c r="C58" i="29" s="1"/>
  <c r="S58" i="29"/>
  <c r="B58" i="29" s="1"/>
  <c r="AG57" i="29"/>
  <c r="P57" i="29" s="1"/>
  <c r="AF57" i="29"/>
  <c r="O57" i="29" s="1"/>
  <c r="AE57" i="29"/>
  <c r="N57" i="29" s="1"/>
  <c r="AD57" i="29"/>
  <c r="M57" i="29" s="1"/>
  <c r="AC57" i="29"/>
  <c r="L57" i="29" s="1"/>
  <c r="AB57" i="29"/>
  <c r="K57" i="29" s="1"/>
  <c r="AA57" i="29"/>
  <c r="J57" i="29" s="1"/>
  <c r="Z57" i="29"/>
  <c r="I57" i="29" s="1"/>
  <c r="Y57" i="29"/>
  <c r="H57" i="29" s="1"/>
  <c r="X57" i="29"/>
  <c r="G57" i="29" s="1"/>
  <c r="W57" i="29"/>
  <c r="F57" i="29" s="1"/>
  <c r="V57" i="29"/>
  <c r="E57" i="29" s="1"/>
  <c r="U57" i="29"/>
  <c r="D57" i="29" s="1"/>
  <c r="T57" i="29"/>
  <c r="C57" i="29" s="1"/>
  <c r="S57" i="29"/>
  <c r="B57" i="29" s="1"/>
  <c r="AG56" i="29"/>
  <c r="AF56" i="29"/>
  <c r="O56" i="29" s="1"/>
  <c r="AE56" i="29"/>
  <c r="N56" i="29" s="1"/>
  <c r="AD56" i="29"/>
  <c r="M56" i="29" s="1"/>
  <c r="AC56" i="29"/>
  <c r="L56" i="29" s="1"/>
  <c r="AB56" i="29"/>
  <c r="K56" i="29" s="1"/>
  <c r="AA56" i="29"/>
  <c r="Z56" i="29"/>
  <c r="I56" i="29" s="1"/>
  <c r="Y56" i="29"/>
  <c r="H56" i="29" s="1"/>
  <c r="X56" i="29"/>
  <c r="W56" i="29"/>
  <c r="F56" i="29" s="1"/>
  <c r="V56" i="29"/>
  <c r="E56" i="29" s="1"/>
  <c r="U56" i="29"/>
  <c r="D56" i="29" s="1"/>
  <c r="T56" i="29"/>
  <c r="C56" i="29" s="1"/>
  <c r="S56" i="29"/>
  <c r="B56" i="29" s="1"/>
  <c r="P56" i="29"/>
  <c r="J56" i="29"/>
  <c r="G56" i="29"/>
  <c r="AG55" i="29"/>
  <c r="P55" i="29" s="1"/>
  <c r="AF55" i="29"/>
  <c r="O55" i="29" s="1"/>
  <c r="AE55" i="29"/>
  <c r="N55" i="29" s="1"/>
  <c r="AD55" i="29"/>
  <c r="M55" i="29" s="1"/>
  <c r="AC55" i="29"/>
  <c r="L55" i="29" s="1"/>
  <c r="AB55" i="29"/>
  <c r="K55" i="29" s="1"/>
  <c r="AA55" i="29"/>
  <c r="J55" i="29" s="1"/>
  <c r="Z55" i="29"/>
  <c r="I55" i="29" s="1"/>
  <c r="Y55" i="29"/>
  <c r="H55" i="29" s="1"/>
  <c r="X55" i="29"/>
  <c r="G55" i="29" s="1"/>
  <c r="W55" i="29"/>
  <c r="F55" i="29" s="1"/>
  <c r="V55" i="29"/>
  <c r="E55" i="29" s="1"/>
  <c r="U55" i="29"/>
  <c r="D55" i="29" s="1"/>
  <c r="T55" i="29"/>
  <c r="C55" i="29" s="1"/>
  <c r="S55" i="29"/>
  <c r="B55" i="29" s="1"/>
  <c r="AG54" i="29"/>
  <c r="P54" i="29" s="1"/>
  <c r="AF54" i="29"/>
  <c r="O54" i="29" s="1"/>
  <c r="AE54" i="29"/>
  <c r="N54" i="29" s="1"/>
  <c r="AD54" i="29"/>
  <c r="M54" i="29" s="1"/>
  <c r="AC54" i="29"/>
  <c r="L54" i="29" s="1"/>
  <c r="AB54" i="29"/>
  <c r="K54" i="29" s="1"/>
  <c r="AA54" i="29"/>
  <c r="J54" i="29" s="1"/>
  <c r="Z54" i="29"/>
  <c r="I54" i="29" s="1"/>
  <c r="Y54" i="29"/>
  <c r="H54" i="29" s="1"/>
  <c r="X54" i="29"/>
  <c r="G54" i="29" s="1"/>
  <c r="W54" i="29"/>
  <c r="F54" i="29" s="1"/>
  <c r="V54" i="29"/>
  <c r="E54" i="29" s="1"/>
  <c r="U54" i="29"/>
  <c r="D54" i="29" s="1"/>
  <c r="T54" i="29"/>
  <c r="S54" i="29"/>
  <c r="B54" i="29" s="1"/>
  <c r="C54" i="29"/>
  <c r="AG53" i="29"/>
  <c r="P53" i="29" s="1"/>
  <c r="AF53" i="29"/>
  <c r="O53" i="29" s="1"/>
  <c r="AE53" i="29"/>
  <c r="N53" i="29" s="1"/>
  <c r="AD53" i="29"/>
  <c r="AC53" i="29"/>
  <c r="L53" i="29" s="1"/>
  <c r="AB53" i="29"/>
  <c r="AA53" i="29"/>
  <c r="J53" i="29" s="1"/>
  <c r="Z53" i="29"/>
  <c r="I53" i="29" s="1"/>
  <c r="Y53" i="29"/>
  <c r="H53" i="29" s="1"/>
  <c r="X53" i="29"/>
  <c r="G53" i="29" s="1"/>
  <c r="W53" i="29"/>
  <c r="F53" i="29" s="1"/>
  <c r="V53" i="29"/>
  <c r="U53" i="29"/>
  <c r="D53" i="29" s="1"/>
  <c r="T53" i="29"/>
  <c r="C53" i="29" s="1"/>
  <c r="S53" i="29"/>
  <c r="B53" i="29" s="1"/>
  <c r="M53" i="29"/>
  <c r="K53" i="29"/>
  <c r="E53" i="29"/>
  <c r="AG52" i="29"/>
  <c r="P52" i="29" s="1"/>
  <c r="AF52" i="29"/>
  <c r="O52" i="29" s="1"/>
  <c r="AE52" i="29"/>
  <c r="N52" i="29" s="1"/>
  <c r="AD52" i="29"/>
  <c r="M52" i="29" s="1"/>
  <c r="AC52" i="29"/>
  <c r="L52" i="29" s="1"/>
  <c r="AB52" i="29"/>
  <c r="K52" i="29" s="1"/>
  <c r="AA52" i="29"/>
  <c r="J52" i="29" s="1"/>
  <c r="Z52" i="29"/>
  <c r="Y52" i="29"/>
  <c r="H52" i="29" s="1"/>
  <c r="X52" i="29"/>
  <c r="G52" i="29" s="1"/>
  <c r="W52" i="29"/>
  <c r="F52" i="29" s="1"/>
  <c r="V52" i="29"/>
  <c r="E52" i="29" s="1"/>
  <c r="U52" i="29"/>
  <c r="D52" i="29" s="1"/>
  <c r="T52" i="29"/>
  <c r="C52" i="29" s="1"/>
  <c r="S52" i="29"/>
  <c r="B52" i="29" s="1"/>
  <c r="I52" i="29"/>
  <c r="AG51" i="29"/>
  <c r="P51" i="29" s="1"/>
  <c r="AF51" i="29"/>
  <c r="O51" i="29" s="1"/>
  <c r="AE51" i="29"/>
  <c r="N51" i="29" s="1"/>
  <c r="AD51" i="29"/>
  <c r="M51" i="29" s="1"/>
  <c r="AC51" i="29"/>
  <c r="L51" i="29" s="1"/>
  <c r="AB51" i="29"/>
  <c r="K51" i="29" s="1"/>
  <c r="AA51" i="29"/>
  <c r="J51" i="29" s="1"/>
  <c r="Z51" i="29"/>
  <c r="Y51" i="29"/>
  <c r="H51" i="29" s="1"/>
  <c r="X51" i="29"/>
  <c r="G51" i="29" s="1"/>
  <c r="W51" i="29"/>
  <c r="F51" i="29" s="1"/>
  <c r="V51" i="29"/>
  <c r="E51" i="29" s="1"/>
  <c r="U51" i="29"/>
  <c r="D51" i="29" s="1"/>
  <c r="T51" i="29"/>
  <c r="C51" i="29" s="1"/>
  <c r="S51" i="29"/>
  <c r="I51" i="29"/>
  <c r="B51" i="29"/>
  <c r="AG50" i="29"/>
  <c r="P50" i="29" s="1"/>
  <c r="AF50" i="29"/>
  <c r="O50" i="29" s="1"/>
  <c r="AE50" i="29"/>
  <c r="N50" i="29" s="1"/>
  <c r="AD50" i="29"/>
  <c r="M50" i="29" s="1"/>
  <c r="AC50" i="29"/>
  <c r="L50" i="29" s="1"/>
  <c r="AB50" i="29"/>
  <c r="K50" i="29" s="1"/>
  <c r="AA50" i="29"/>
  <c r="J50" i="29" s="1"/>
  <c r="Z50" i="29"/>
  <c r="I50" i="29" s="1"/>
  <c r="Y50" i="29"/>
  <c r="H50" i="29" s="1"/>
  <c r="X50" i="29"/>
  <c r="G50" i="29" s="1"/>
  <c r="W50" i="29"/>
  <c r="F50" i="29" s="1"/>
  <c r="V50" i="29"/>
  <c r="E50" i="29" s="1"/>
  <c r="U50" i="29"/>
  <c r="D50" i="29" s="1"/>
  <c r="T50" i="29"/>
  <c r="C50" i="29" s="1"/>
  <c r="S50" i="29"/>
  <c r="B50" i="29" s="1"/>
  <c r="AG49" i="29"/>
  <c r="P49" i="29" s="1"/>
  <c r="AF49" i="29"/>
  <c r="O49" i="29" s="1"/>
  <c r="AE49" i="29"/>
  <c r="N49" i="29" s="1"/>
  <c r="AD49" i="29"/>
  <c r="AC49" i="29"/>
  <c r="L49" i="29" s="1"/>
  <c r="AB49" i="29"/>
  <c r="K49" i="29" s="1"/>
  <c r="AA49" i="29"/>
  <c r="J49" i="29" s="1"/>
  <c r="Z49" i="29"/>
  <c r="I49" i="29" s="1"/>
  <c r="Y49" i="29"/>
  <c r="H49" i="29" s="1"/>
  <c r="X49" i="29"/>
  <c r="G49" i="29" s="1"/>
  <c r="W49" i="29"/>
  <c r="V49" i="29"/>
  <c r="E49" i="29" s="1"/>
  <c r="U49" i="29"/>
  <c r="D49" i="29" s="1"/>
  <c r="T49" i="29"/>
  <c r="C49" i="29" s="1"/>
  <c r="S49" i="29"/>
  <c r="B49" i="29" s="1"/>
  <c r="M49" i="29"/>
  <c r="F49" i="29"/>
  <c r="AG48" i="29"/>
  <c r="P48" i="29" s="1"/>
  <c r="AF48" i="29"/>
  <c r="O48" i="29" s="1"/>
  <c r="AE48" i="29"/>
  <c r="N48" i="29" s="1"/>
  <c r="AD48" i="29"/>
  <c r="M48" i="29" s="1"/>
  <c r="AC48" i="29"/>
  <c r="L48" i="29" s="1"/>
  <c r="AB48" i="29"/>
  <c r="K48" i="29" s="1"/>
  <c r="AA48" i="29"/>
  <c r="J48" i="29" s="1"/>
  <c r="Z48" i="29"/>
  <c r="I48" i="29" s="1"/>
  <c r="Y48" i="29"/>
  <c r="H48" i="29" s="1"/>
  <c r="X48" i="29"/>
  <c r="W48" i="29"/>
  <c r="F48" i="29" s="1"/>
  <c r="V48" i="29"/>
  <c r="E48" i="29" s="1"/>
  <c r="U48" i="29"/>
  <c r="T48" i="29"/>
  <c r="C48" i="29" s="1"/>
  <c r="S48" i="29"/>
  <c r="B48" i="29" s="1"/>
  <c r="G48" i="29"/>
  <c r="D48" i="29"/>
  <c r="AG47" i="29"/>
  <c r="P47" i="29" s="1"/>
  <c r="AF47" i="29"/>
  <c r="O47" i="29" s="1"/>
  <c r="AE47" i="29"/>
  <c r="N47" i="29" s="1"/>
  <c r="AD47" i="29"/>
  <c r="M47" i="29" s="1"/>
  <c r="AC47" i="29"/>
  <c r="L47" i="29" s="1"/>
  <c r="AB47" i="29"/>
  <c r="K47" i="29" s="1"/>
  <c r="AA47" i="29"/>
  <c r="J47" i="29" s="1"/>
  <c r="Z47" i="29"/>
  <c r="Y47" i="29"/>
  <c r="H47" i="29" s="1"/>
  <c r="X47" i="29"/>
  <c r="W47" i="29"/>
  <c r="F47" i="29" s="1"/>
  <c r="V47" i="29"/>
  <c r="E47" i="29" s="1"/>
  <c r="U47" i="29"/>
  <c r="D47" i="29" s="1"/>
  <c r="T47" i="29"/>
  <c r="C47" i="29" s="1"/>
  <c r="S47" i="29"/>
  <c r="B47" i="29" s="1"/>
  <c r="I47" i="29"/>
  <c r="G47" i="29"/>
  <c r="AG46" i="29"/>
  <c r="P46" i="29" s="1"/>
  <c r="AF46" i="29"/>
  <c r="O46" i="29" s="1"/>
  <c r="AE46" i="29"/>
  <c r="N46" i="29" s="1"/>
  <c r="AD46" i="29"/>
  <c r="M46" i="29" s="1"/>
  <c r="AC46" i="29"/>
  <c r="L46" i="29" s="1"/>
  <c r="AB46" i="29"/>
  <c r="AA46" i="29"/>
  <c r="J46" i="29" s="1"/>
  <c r="Z46" i="29"/>
  <c r="I46" i="29" s="1"/>
  <c r="Y46" i="29"/>
  <c r="H46" i="29" s="1"/>
  <c r="X46" i="29"/>
  <c r="G46" i="29" s="1"/>
  <c r="W46" i="29"/>
  <c r="F46" i="29" s="1"/>
  <c r="V46" i="29"/>
  <c r="E46" i="29" s="1"/>
  <c r="U46" i="29"/>
  <c r="D46" i="29" s="1"/>
  <c r="T46" i="29"/>
  <c r="S46" i="29"/>
  <c r="B46" i="29" s="1"/>
  <c r="K46" i="29"/>
  <c r="C46" i="29"/>
  <c r="AG45" i="29"/>
  <c r="P45" i="29" s="1"/>
  <c r="AF45" i="29"/>
  <c r="O45" i="29" s="1"/>
  <c r="AE45" i="29"/>
  <c r="N45" i="29" s="1"/>
  <c r="AD45" i="29"/>
  <c r="M45" i="29" s="1"/>
  <c r="AC45" i="29"/>
  <c r="L45" i="29" s="1"/>
  <c r="AB45" i="29"/>
  <c r="K45" i="29" s="1"/>
  <c r="AA45" i="29"/>
  <c r="J45" i="29" s="1"/>
  <c r="Z45" i="29"/>
  <c r="I45" i="29" s="1"/>
  <c r="Y45" i="29"/>
  <c r="H45" i="29" s="1"/>
  <c r="X45" i="29"/>
  <c r="G45" i="29" s="1"/>
  <c r="W45" i="29"/>
  <c r="F45" i="29" s="1"/>
  <c r="V45" i="29"/>
  <c r="E45" i="29" s="1"/>
  <c r="U45" i="29"/>
  <c r="D45" i="29" s="1"/>
  <c r="T45" i="29"/>
  <c r="C45" i="29" s="1"/>
  <c r="S45" i="29"/>
  <c r="B45" i="29" s="1"/>
  <c r="AG44" i="29"/>
  <c r="P44" i="29" s="1"/>
  <c r="AF44" i="29"/>
  <c r="O44" i="29" s="1"/>
  <c r="AE44" i="29"/>
  <c r="N44" i="29" s="1"/>
  <c r="AD44" i="29"/>
  <c r="M44" i="29" s="1"/>
  <c r="AC44" i="29"/>
  <c r="L44" i="29" s="1"/>
  <c r="AB44" i="29"/>
  <c r="AA44" i="29"/>
  <c r="J44" i="29" s="1"/>
  <c r="Z44" i="29"/>
  <c r="I44" i="29" s="1"/>
  <c r="Y44" i="29"/>
  <c r="H44" i="29" s="1"/>
  <c r="X44" i="29"/>
  <c r="G44" i="29" s="1"/>
  <c r="W44" i="29"/>
  <c r="F44" i="29" s="1"/>
  <c r="V44" i="29"/>
  <c r="E44" i="29" s="1"/>
  <c r="U44" i="29"/>
  <c r="D44" i="29" s="1"/>
  <c r="T44" i="29"/>
  <c r="S44" i="29"/>
  <c r="B44" i="29" s="1"/>
  <c r="K44" i="29"/>
  <c r="C44" i="29"/>
  <c r="AG43" i="29"/>
  <c r="P43" i="29" s="1"/>
  <c r="AF43" i="29"/>
  <c r="O43" i="29" s="1"/>
  <c r="AE43" i="29"/>
  <c r="N43" i="29" s="1"/>
  <c r="AD43" i="29"/>
  <c r="M43" i="29" s="1"/>
  <c r="AC43" i="29"/>
  <c r="L43" i="29" s="1"/>
  <c r="AB43" i="29"/>
  <c r="K43" i="29" s="1"/>
  <c r="AA43" i="29"/>
  <c r="Z43" i="29"/>
  <c r="I43" i="29" s="1"/>
  <c r="Y43" i="29"/>
  <c r="H43" i="29" s="1"/>
  <c r="X43" i="29"/>
  <c r="G43" i="29" s="1"/>
  <c r="W43" i="29"/>
  <c r="F43" i="29" s="1"/>
  <c r="V43" i="29"/>
  <c r="E43" i="29" s="1"/>
  <c r="U43" i="29"/>
  <c r="D43" i="29" s="1"/>
  <c r="T43" i="29"/>
  <c r="C43" i="29" s="1"/>
  <c r="S43" i="29"/>
  <c r="B43" i="29" s="1"/>
  <c r="J43" i="29"/>
  <c r="AG42" i="29"/>
  <c r="P42" i="29" s="1"/>
  <c r="AF42" i="29"/>
  <c r="O42" i="29" s="1"/>
  <c r="AE42" i="29"/>
  <c r="N42" i="29" s="1"/>
  <c r="AD42" i="29"/>
  <c r="M42" i="29" s="1"/>
  <c r="AC42" i="29"/>
  <c r="L42" i="29" s="1"/>
  <c r="AB42" i="29"/>
  <c r="K42" i="29" s="1"/>
  <c r="AA42" i="29"/>
  <c r="J42" i="29" s="1"/>
  <c r="Z42" i="29"/>
  <c r="I42" i="29" s="1"/>
  <c r="Y42" i="29"/>
  <c r="H42" i="29" s="1"/>
  <c r="X42" i="29"/>
  <c r="G42" i="29" s="1"/>
  <c r="W42" i="29"/>
  <c r="F42" i="29" s="1"/>
  <c r="V42" i="29"/>
  <c r="E42" i="29" s="1"/>
  <c r="U42" i="29"/>
  <c r="D42" i="29" s="1"/>
  <c r="T42" i="29"/>
  <c r="C42" i="29" s="1"/>
  <c r="S42" i="29"/>
  <c r="B42" i="29" s="1"/>
  <c r="AG41" i="29"/>
  <c r="P41" i="29" s="1"/>
  <c r="AF41" i="29"/>
  <c r="O41" i="29" s="1"/>
  <c r="AE41" i="29"/>
  <c r="N41" i="29" s="1"/>
  <c r="AD41" i="29"/>
  <c r="M41" i="29" s="1"/>
  <c r="AC41" i="29"/>
  <c r="L41" i="29" s="1"/>
  <c r="AB41" i="29"/>
  <c r="K41" i="29" s="1"/>
  <c r="AA41" i="29"/>
  <c r="J41" i="29" s="1"/>
  <c r="Z41" i="29"/>
  <c r="I41" i="29" s="1"/>
  <c r="Y41" i="29"/>
  <c r="H41" i="29" s="1"/>
  <c r="X41" i="29"/>
  <c r="G41" i="29" s="1"/>
  <c r="W41" i="29"/>
  <c r="F41" i="29" s="1"/>
  <c r="V41" i="29"/>
  <c r="E41" i="29" s="1"/>
  <c r="U41" i="29"/>
  <c r="D41" i="29" s="1"/>
  <c r="T41" i="29"/>
  <c r="C41" i="29" s="1"/>
  <c r="S41" i="29"/>
  <c r="B41" i="29" s="1"/>
  <c r="AG40" i="29"/>
  <c r="P40" i="29" s="1"/>
  <c r="AF40" i="29"/>
  <c r="O40" i="29" s="1"/>
  <c r="AE40" i="29"/>
  <c r="N40" i="29" s="1"/>
  <c r="AD40" i="29"/>
  <c r="M40" i="29" s="1"/>
  <c r="AC40" i="29"/>
  <c r="AB40" i="29"/>
  <c r="K40" i="29" s="1"/>
  <c r="AA40" i="29"/>
  <c r="J40" i="29" s="1"/>
  <c r="Z40" i="29"/>
  <c r="I40" i="29" s="1"/>
  <c r="Y40" i="29"/>
  <c r="H40" i="29" s="1"/>
  <c r="X40" i="29"/>
  <c r="W40" i="29"/>
  <c r="F40" i="29" s="1"/>
  <c r="V40" i="29"/>
  <c r="E40" i="29" s="1"/>
  <c r="U40" i="29"/>
  <c r="D40" i="29" s="1"/>
  <c r="T40" i="29"/>
  <c r="C40" i="29" s="1"/>
  <c r="S40" i="29"/>
  <c r="B40" i="29" s="1"/>
  <c r="L40" i="29"/>
  <c r="G40" i="29"/>
  <c r="AG39" i="29"/>
  <c r="P39" i="29" s="1"/>
  <c r="AF39" i="29"/>
  <c r="O39" i="29" s="1"/>
  <c r="AE39" i="29"/>
  <c r="N39" i="29" s="1"/>
  <c r="AD39" i="29"/>
  <c r="AC39" i="29"/>
  <c r="L39" i="29" s="1"/>
  <c r="AB39" i="29"/>
  <c r="K39" i="29" s="1"/>
  <c r="AA39" i="29"/>
  <c r="J39" i="29" s="1"/>
  <c r="Z39" i="29"/>
  <c r="Y39" i="29"/>
  <c r="H39" i="29" s="1"/>
  <c r="X39" i="29"/>
  <c r="G39" i="29" s="1"/>
  <c r="W39" i="29"/>
  <c r="F39" i="29" s="1"/>
  <c r="V39" i="29"/>
  <c r="E39" i="29" s="1"/>
  <c r="U39" i="29"/>
  <c r="D39" i="29" s="1"/>
  <c r="T39" i="29"/>
  <c r="C39" i="29" s="1"/>
  <c r="S39" i="29"/>
  <c r="B39" i="29" s="1"/>
  <c r="M39" i="29"/>
  <c r="I39" i="29"/>
  <c r="AG38" i="29"/>
  <c r="P38" i="29" s="1"/>
  <c r="AF38" i="29"/>
  <c r="O38" i="29" s="1"/>
  <c r="AE38" i="29"/>
  <c r="N38" i="29" s="1"/>
  <c r="AD38" i="29"/>
  <c r="M38" i="29" s="1"/>
  <c r="AC38" i="29"/>
  <c r="L38" i="29" s="1"/>
  <c r="AB38" i="29"/>
  <c r="K38" i="29" s="1"/>
  <c r="AA38" i="29"/>
  <c r="J38" i="29" s="1"/>
  <c r="Z38" i="29"/>
  <c r="I38" i="29" s="1"/>
  <c r="Y38" i="29"/>
  <c r="H38" i="29" s="1"/>
  <c r="X38" i="29"/>
  <c r="W38" i="29"/>
  <c r="F38" i="29" s="1"/>
  <c r="V38" i="29"/>
  <c r="E38" i="29" s="1"/>
  <c r="U38" i="29"/>
  <c r="D38" i="29" s="1"/>
  <c r="T38" i="29"/>
  <c r="C38" i="29" s="1"/>
  <c r="S38" i="29"/>
  <c r="B38" i="29" s="1"/>
  <c r="G38" i="29"/>
  <c r="AG37" i="29"/>
  <c r="P37" i="29" s="1"/>
  <c r="AF37" i="29"/>
  <c r="O37" i="29" s="1"/>
  <c r="AE37" i="29"/>
  <c r="N37" i="29" s="1"/>
  <c r="AD37" i="29"/>
  <c r="M37" i="29" s="1"/>
  <c r="AC37" i="29"/>
  <c r="L37" i="29" s="1"/>
  <c r="AB37" i="29"/>
  <c r="K37" i="29" s="1"/>
  <c r="AA37" i="29"/>
  <c r="J37" i="29" s="1"/>
  <c r="Z37" i="29"/>
  <c r="I37" i="29" s="1"/>
  <c r="Y37" i="29"/>
  <c r="H37" i="29" s="1"/>
  <c r="X37" i="29"/>
  <c r="G37" i="29" s="1"/>
  <c r="W37" i="29"/>
  <c r="F37" i="29" s="1"/>
  <c r="V37" i="29"/>
  <c r="E37" i="29" s="1"/>
  <c r="U37" i="29"/>
  <c r="D37" i="29" s="1"/>
  <c r="T37" i="29"/>
  <c r="C37" i="29" s="1"/>
  <c r="S37" i="29"/>
  <c r="B37" i="29" s="1"/>
  <c r="AG36" i="29"/>
  <c r="P36" i="29" s="1"/>
  <c r="AF36" i="29"/>
  <c r="O36" i="29" s="1"/>
  <c r="AE36" i="29"/>
  <c r="N36" i="29" s="1"/>
  <c r="AD36" i="29"/>
  <c r="M36" i="29" s="1"/>
  <c r="AC36" i="29"/>
  <c r="L36" i="29" s="1"/>
  <c r="AB36" i="29"/>
  <c r="K36" i="29" s="1"/>
  <c r="AA36" i="29"/>
  <c r="J36" i="29" s="1"/>
  <c r="Z36" i="29"/>
  <c r="I36" i="29" s="1"/>
  <c r="Y36" i="29"/>
  <c r="H36" i="29" s="1"/>
  <c r="X36" i="29"/>
  <c r="G36" i="29" s="1"/>
  <c r="W36" i="29"/>
  <c r="F36" i="29" s="1"/>
  <c r="V36" i="29"/>
  <c r="E36" i="29" s="1"/>
  <c r="U36" i="29"/>
  <c r="D36" i="29" s="1"/>
  <c r="T36" i="29"/>
  <c r="C36" i="29" s="1"/>
  <c r="S36" i="29"/>
  <c r="B36" i="29" s="1"/>
  <c r="AG35" i="29"/>
  <c r="P35" i="29" s="1"/>
  <c r="AF35" i="29"/>
  <c r="O35" i="29" s="1"/>
  <c r="AE35" i="29"/>
  <c r="N35" i="29" s="1"/>
  <c r="AD35" i="29"/>
  <c r="M35" i="29" s="1"/>
  <c r="AC35" i="29"/>
  <c r="L35" i="29" s="1"/>
  <c r="AB35" i="29"/>
  <c r="K35" i="29" s="1"/>
  <c r="AA35" i="29"/>
  <c r="J35" i="29" s="1"/>
  <c r="Z35" i="29"/>
  <c r="I35" i="29" s="1"/>
  <c r="Y35" i="29"/>
  <c r="H35" i="29" s="1"/>
  <c r="X35" i="29"/>
  <c r="G35" i="29" s="1"/>
  <c r="W35" i="29"/>
  <c r="F35" i="29" s="1"/>
  <c r="V35" i="29"/>
  <c r="U35" i="29"/>
  <c r="D35" i="29" s="1"/>
  <c r="T35" i="29"/>
  <c r="C35" i="29" s="1"/>
  <c r="S35" i="29"/>
  <c r="B35" i="29" s="1"/>
  <c r="E35" i="29"/>
  <c r="AG34" i="29"/>
  <c r="P34" i="29" s="1"/>
  <c r="AF34" i="29"/>
  <c r="O34" i="29" s="1"/>
  <c r="AE34" i="29"/>
  <c r="N34" i="29" s="1"/>
  <c r="AD34" i="29"/>
  <c r="M34" i="29" s="1"/>
  <c r="AC34" i="29"/>
  <c r="L34" i="29" s="1"/>
  <c r="AB34" i="29"/>
  <c r="K34" i="29" s="1"/>
  <c r="AA34" i="29"/>
  <c r="J34" i="29" s="1"/>
  <c r="Z34" i="29"/>
  <c r="I34" i="29" s="1"/>
  <c r="Y34" i="29"/>
  <c r="H34" i="29" s="1"/>
  <c r="X34" i="29"/>
  <c r="G34" i="29" s="1"/>
  <c r="W34" i="29"/>
  <c r="F34" i="29" s="1"/>
  <c r="V34" i="29"/>
  <c r="E34" i="29" s="1"/>
  <c r="U34" i="29"/>
  <c r="D34" i="29" s="1"/>
  <c r="T34" i="29"/>
  <c r="C34" i="29" s="1"/>
  <c r="S34" i="29"/>
  <c r="B34" i="29" s="1"/>
  <c r="AG33" i="29"/>
  <c r="P33" i="29" s="1"/>
  <c r="AF33" i="29"/>
  <c r="O33" i="29" s="1"/>
  <c r="AE33" i="29"/>
  <c r="N33" i="29" s="1"/>
  <c r="AD33" i="29"/>
  <c r="M33" i="29" s="1"/>
  <c r="AC33" i="29"/>
  <c r="L33" i="29" s="1"/>
  <c r="AB33" i="29"/>
  <c r="K33" i="29" s="1"/>
  <c r="AA33" i="29"/>
  <c r="J33" i="29" s="1"/>
  <c r="Z33" i="29"/>
  <c r="Y33" i="29"/>
  <c r="H33" i="29" s="1"/>
  <c r="X33" i="29"/>
  <c r="G33" i="29" s="1"/>
  <c r="W33" i="29"/>
  <c r="F33" i="29" s="1"/>
  <c r="V33" i="29"/>
  <c r="E33" i="29" s="1"/>
  <c r="U33" i="29"/>
  <c r="D33" i="29" s="1"/>
  <c r="T33" i="29"/>
  <c r="C33" i="29" s="1"/>
  <c r="S33" i="29"/>
  <c r="B33" i="29" s="1"/>
  <c r="I33" i="29"/>
  <c r="AG32" i="29"/>
  <c r="P32" i="29" s="1"/>
  <c r="AF32" i="29"/>
  <c r="O32" i="29" s="1"/>
  <c r="AE32" i="29"/>
  <c r="N32" i="29" s="1"/>
  <c r="AD32" i="29"/>
  <c r="M32" i="29" s="1"/>
  <c r="AC32" i="29"/>
  <c r="L32" i="29" s="1"/>
  <c r="AB32" i="29"/>
  <c r="AA32" i="29"/>
  <c r="J32" i="29" s="1"/>
  <c r="Z32" i="29"/>
  <c r="Y32" i="29"/>
  <c r="H32" i="29" s="1"/>
  <c r="X32" i="29"/>
  <c r="G32" i="29" s="1"/>
  <c r="W32" i="29"/>
  <c r="F32" i="29" s="1"/>
  <c r="V32" i="29"/>
  <c r="E32" i="29" s="1"/>
  <c r="U32" i="29"/>
  <c r="D32" i="29" s="1"/>
  <c r="T32" i="29"/>
  <c r="S32" i="29"/>
  <c r="B32" i="29" s="1"/>
  <c r="K32" i="29"/>
  <c r="I32" i="29"/>
  <c r="C32" i="29"/>
  <c r="AG31" i="29"/>
  <c r="P31" i="29" s="1"/>
  <c r="AF31" i="29"/>
  <c r="O31" i="29" s="1"/>
  <c r="AE31" i="29"/>
  <c r="N31" i="29" s="1"/>
  <c r="AD31" i="29"/>
  <c r="AC31" i="29"/>
  <c r="L31" i="29" s="1"/>
  <c r="AB31" i="29"/>
  <c r="K31" i="29" s="1"/>
  <c r="AA31" i="29"/>
  <c r="J31" i="29" s="1"/>
  <c r="Z31" i="29"/>
  <c r="I31" i="29" s="1"/>
  <c r="Y31" i="29"/>
  <c r="H31" i="29" s="1"/>
  <c r="X31" i="29"/>
  <c r="G31" i="29" s="1"/>
  <c r="W31" i="29"/>
  <c r="F31" i="29" s="1"/>
  <c r="V31" i="29"/>
  <c r="E31" i="29" s="1"/>
  <c r="U31" i="29"/>
  <c r="D31" i="29" s="1"/>
  <c r="T31" i="29"/>
  <c r="C31" i="29" s="1"/>
  <c r="S31" i="29"/>
  <c r="B31" i="29" s="1"/>
  <c r="M31" i="29"/>
  <c r="AG30" i="29"/>
  <c r="P30" i="29" s="1"/>
  <c r="AF30" i="29"/>
  <c r="AE30" i="29"/>
  <c r="N30" i="29" s="1"/>
  <c r="AD30" i="29"/>
  <c r="M30" i="29" s="1"/>
  <c r="AC30" i="29"/>
  <c r="L30" i="29" s="1"/>
  <c r="AB30" i="29"/>
  <c r="K30" i="29" s="1"/>
  <c r="AA30" i="29"/>
  <c r="J30" i="29" s="1"/>
  <c r="Z30" i="29"/>
  <c r="I30" i="29" s="1"/>
  <c r="Y30" i="29"/>
  <c r="H30" i="29" s="1"/>
  <c r="X30" i="29"/>
  <c r="W30" i="29"/>
  <c r="F30" i="29" s="1"/>
  <c r="V30" i="29"/>
  <c r="E30" i="29" s="1"/>
  <c r="U30" i="29"/>
  <c r="D30" i="29" s="1"/>
  <c r="T30" i="29"/>
  <c r="C30" i="29" s="1"/>
  <c r="S30" i="29"/>
  <c r="B30" i="29" s="1"/>
  <c r="O30" i="29"/>
  <c r="G30" i="29"/>
  <c r="AG29" i="29"/>
  <c r="P29" i="29" s="1"/>
  <c r="AF29" i="29"/>
  <c r="O29" i="29" s="1"/>
  <c r="AE29" i="29"/>
  <c r="N29" i="29" s="1"/>
  <c r="AD29" i="29"/>
  <c r="M29" i="29" s="1"/>
  <c r="AC29" i="29"/>
  <c r="L29" i="29" s="1"/>
  <c r="AB29" i="29"/>
  <c r="K29" i="29" s="1"/>
  <c r="AA29" i="29"/>
  <c r="J29" i="29" s="1"/>
  <c r="Z29" i="29"/>
  <c r="Y29" i="29"/>
  <c r="H29" i="29" s="1"/>
  <c r="X29" i="29"/>
  <c r="G29" i="29" s="1"/>
  <c r="W29" i="29"/>
  <c r="F29" i="29" s="1"/>
  <c r="V29" i="29"/>
  <c r="E29" i="29" s="1"/>
  <c r="U29" i="29"/>
  <c r="D29" i="29" s="1"/>
  <c r="T29" i="29"/>
  <c r="C29" i="29" s="1"/>
  <c r="S29" i="29"/>
  <c r="B29" i="29" s="1"/>
  <c r="I29" i="29"/>
  <c r="AG28" i="29"/>
  <c r="P28" i="29" s="1"/>
  <c r="AF28" i="29"/>
  <c r="AE28" i="29"/>
  <c r="N28" i="29" s="1"/>
  <c r="AD28" i="29"/>
  <c r="M28" i="29" s="1"/>
  <c r="AC28" i="29"/>
  <c r="L28" i="29" s="1"/>
  <c r="AB28" i="29"/>
  <c r="K28" i="29" s="1"/>
  <c r="AA28" i="29"/>
  <c r="J28" i="29" s="1"/>
  <c r="Z28" i="29"/>
  <c r="I28" i="29" s="1"/>
  <c r="Y28" i="29"/>
  <c r="H28" i="29" s="1"/>
  <c r="X28" i="29"/>
  <c r="G28" i="29" s="1"/>
  <c r="W28" i="29"/>
  <c r="F28" i="29" s="1"/>
  <c r="V28" i="29"/>
  <c r="E28" i="29" s="1"/>
  <c r="U28" i="29"/>
  <c r="D28" i="29" s="1"/>
  <c r="T28" i="29"/>
  <c r="C28" i="29" s="1"/>
  <c r="S28" i="29"/>
  <c r="B28" i="29" s="1"/>
  <c r="O28" i="29"/>
  <c r="AG27" i="29"/>
  <c r="P27" i="29" s="1"/>
  <c r="AF27" i="29"/>
  <c r="O27" i="29" s="1"/>
  <c r="AE27" i="29"/>
  <c r="N27" i="29" s="1"/>
  <c r="AD27" i="29"/>
  <c r="M27" i="29" s="1"/>
  <c r="AC27" i="29"/>
  <c r="L27" i="29" s="1"/>
  <c r="AB27" i="29"/>
  <c r="K27" i="29" s="1"/>
  <c r="AA27" i="29"/>
  <c r="Z27" i="29"/>
  <c r="I27" i="29" s="1"/>
  <c r="Y27" i="29"/>
  <c r="H27" i="29" s="1"/>
  <c r="X27" i="29"/>
  <c r="G27" i="29" s="1"/>
  <c r="W27" i="29"/>
  <c r="V27" i="29"/>
  <c r="E27" i="29" s="1"/>
  <c r="U27" i="29"/>
  <c r="D27" i="29" s="1"/>
  <c r="T27" i="29"/>
  <c r="C27" i="29" s="1"/>
  <c r="S27" i="29"/>
  <c r="J27" i="29"/>
  <c r="F27" i="29"/>
  <c r="B27" i="29"/>
  <c r="AG26" i="29"/>
  <c r="P26" i="29" s="1"/>
  <c r="AF26" i="29"/>
  <c r="O26" i="29" s="1"/>
  <c r="AE26" i="29"/>
  <c r="N26" i="29" s="1"/>
  <c r="AD26" i="29"/>
  <c r="M26" i="29" s="1"/>
  <c r="AC26" i="29"/>
  <c r="L26" i="29" s="1"/>
  <c r="AB26" i="29"/>
  <c r="AA26" i="29"/>
  <c r="J26" i="29" s="1"/>
  <c r="Z26" i="29"/>
  <c r="I26" i="29" s="1"/>
  <c r="Y26" i="29"/>
  <c r="H26" i="29" s="1"/>
  <c r="X26" i="29"/>
  <c r="W26" i="29"/>
  <c r="F26" i="29" s="1"/>
  <c r="V26" i="29"/>
  <c r="U26" i="29"/>
  <c r="D26" i="29" s="1"/>
  <c r="T26" i="29"/>
  <c r="S26" i="29"/>
  <c r="B26" i="29" s="1"/>
  <c r="K26" i="29"/>
  <c r="G26" i="29"/>
  <c r="E26" i="29"/>
  <c r="C26" i="29"/>
  <c r="AG25" i="29"/>
  <c r="P25" i="29" s="1"/>
  <c r="AF25" i="29"/>
  <c r="AE25" i="29"/>
  <c r="N25" i="29" s="1"/>
  <c r="AD25" i="29"/>
  <c r="M25" i="29" s="1"/>
  <c r="AC25" i="29"/>
  <c r="L25" i="29" s="1"/>
  <c r="AB25" i="29"/>
  <c r="K25" i="29" s="1"/>
  <c r="AA25" i="29"/>
  <c r="J25" i="29" s="1"/>
  <c r="Z25" i="29"/>
  <c r="I25" i="29" s="1"/>
  <c r="Y25" i="29"/>
  <c r="H25" i="29" s="1"/>
  <c r="X25" i="29"/>
  <c r="W25" i="29"/>
  <c r="F25" i="29" s="1"/>
  <c r="V25" i="29"/>
  <c r="E25" i="29" s="1"/>
  <c r="U25" i="29"/>
  <c r="D25" i="29" s="1"/>
  <c r="T25" i="29"/>
  <c r="C25" i="29" s="1"/>
  <c r="S25" i="29"/>
  <c r="B25" i="29" s="1"/>
  <c r="O25" i="29"/>
  <c r="G25" i="29"/>
  <c r="AG24" i="29"/>
  <c r="P24" i="29" s="1"/>
  <c r="AF24" i="29"/>
  <c r="O24" i="29" s="1"/>
  <c r="AE24" i="29"/>
  <c r="N24" i="29" s="1"/>
  <c r="AD24" i="29"/>
  <c r="M24" i="29" s="1"/>
  <c r="AC24" i="29"/>
  <c r="L24" i="29" s="1"/>
  <c r="AB24" i="29"/>
  <c r="K24" i="29" s="1"/>
  <c r="AA24" i="29"/>
  <c r="J24" i="29" s="1"/>
  <c r="Z24" i="29"/>
  <c r="Y24" i="29"/>
  <c r="H24" i="29" s="1"/>
  <c r="X24" i="29"/>
  <c r="G24" i="29" s="1"/>
  <c r="W24" i="29"/>
  <c r="F24" i="29" s="1"/>
  <c r="V24" i="29"/>
  <c r="E24" i="29" s="1"/>
  <c r="U24" i="29"/>
  <c r="D24" i="29" s="1"/>
  <c r="T24" i="29"/>
  <c r="C24" i="29" s="1"/>
  <c r="S24" i="29"/>
  <c r="I24" i="29"/>
  <c r="B24" i="29"/>
  <c r="AG23" i="29"/>
  <c r="P23" i="29" s="1"/>
  <c r="AF23" i="29"/>
  <c r="O23" i="29" s="1"/>
  <c r="AE23" i="29"/>
  <c r="N23" i="29" s="1"/>
  <c r="AD23" i="29"/>
  <c r="M23" i="29" s="1"/>
  <c r="AC23" i="29"/>
  <c r="L23" i="29" s="1"/>
  <c r="AB23" i="29"/>
  <c r="K23" i="29" s="1"/>
  <c r="AA23" i="29"/>
  <c r="J23" i="29" s="1"/>
  <c r="Z23" i="29"/>
  <c r="I23" i="29" s="1"/>
  <c r="Y23" i="29"/>
  <c r="H23" i="29" s="1"/>
  <c r="X23" i="29"/>
  <c r="G23" i="29" s="1"/>
  <c r="W23" i="29"/>
  <c r="F23" i="29" s="1"/>
  <c r="V23" i="29"/>
  <c r="E23" i="29" s="1"/>
  <c r="U23" i="29"/>
  <c r="D23" i="29" s="1"/>
  <c r="T23" i="29"/>
  <c r="C23" i="29" s="1"/>
  <c r="S23" i="29"/>
  <c r="B23" i="29" s="1"/>
  <c r="AG22" i="29"/>
  <c r="P22" i="29" s="1"/>
  <c r="AF22" i="29"/>
  <c r="O22" i="29" s="1"/>
  <c r="AE22" i="29"/>
  <c r="N22" i="29" s="1"/>
  <c r="AD22" i="29"/>
  <c r="M22" i="29" s="1"/>
  <c r="AC22" i="29"/>
  <c r="L22" i="29" s="1"/>
  <c r="AB22" i="29"/>
  <c r="K22" i="29" s="1"/>
  <c r="AA22" i="29"/>
  <c r="J22" i="29" s="1"/>
  <c r="Z22" i="29"/>
  <c r="I22" i="29" s="1"/>
  <c r="Y22" i="29"/>
  <c r="H22" i="29" s="1"/>
  <c r="X22" i="29"/>
  <c r="G22" i="29" s="1"/>
  <c r="W22" i="29"/>
  <c r="F22" i="29" s="1"/>
  <c r="V22" i="29"/>
  <c r="E22" i="29" s="1"/>
  <c r="U22" i="29"/>
  <c r="D22" i="29" s="1"/>
  <c r="T22" i="29"/>
  <c r="S22" i="29"/>
  <c r="B22" i="29" s="1"/>
  <c r="C22" i="29"/>
  <c r="AG21" i="29"/>
  <c r="P21" i="29" s="1"/>
  <c r="AF21" i="29"/>
  <c r="O21" i="29" s="1"/>
  <c r="AE21" i="29"/>
  <c r="N21" i="29" s="1"/>
  <c r="AD21" i="29"/>
  <c r="M21" i="29" s="1"/>
  <c r="AC21" i="29"/>
  <c r="L21" i="29" s="1"/>
  <c r="AB21" i="29"/>
  <c r="K21" i="29" s="1"/>
  <c r="AA21" i="29"/>
  <c r="J21" i="29" s="1"/>
  <c r="Z21" i="29"/>
  <c r="I21" i="29" s="1"/>
  <c r="Y21" i="29"/>
  <c r="H21" i="29" s="1"/>
  <c r="X21" i="29"/>
  <c r="G21" i="29" s="1"/>
  <c r="W21" i="29"/>
  <c r="F21" i="29" s="1"/>
  <c r="V21" i="29"/>
  <c r="E21" i="29" s="1"/>
  <c r="U21" i="29"/>
  <c r="D21" i="29" s="1"/>
  <c r="T21" i="29"/>
  <c r="C21" i="29" s="1"/>
  <c r="S21" i="29"/>
  <c r="B21" i="29" s="1"/>
  <c r="AG20" i="29"/>
  <c r="P20" i="29" s="1"/>
  <c r="AF20" i="29"/>
  <c r="O20" i="29" s="1"/>
  <c r="AE20" i="29"/>
  <c r="N20" i="29" s="1"/>
  <c r="AD20" i="29"/>
  <c r="M20" i="29" s="1"/>
  <c r="AC20" i="29"/>
  <c r="AB20" i="29"/>
  <c r="K20" i="29" s="1"/>
  <c r="AA20" i="29"/>
  <c r="J20" i="29" s="1"/>
  <c r="Z20" i="29"/>
  <c r="I20" i="29" s="1"/>
  <c r="Y20" i="29"/>
  <c r="H20" i="29" s="1"/>
  <c r="X20" i="29"/>
  <c r="G20" i="29" s="1"/>
  <c r="W20" i="29"/>
  <c r="F20" i="29" s="1"/>
  <c r="V20" i="29"/>
  <c r="E20" i="29" s="1"/>
  <c r="U20" i="29"/>
  <c r="T20" i="29"/>
  <c r="C20" i="29" s="1"/>
  <c r="S20" i="29"/>
  <c r="B20" i="29" s="1"/>
  <c r="L20" i="29"/>
  <c r="D20" i="29"/>
  <c r="AG19" i="29"/>
  <c r="P19" i="29" s="1"/>
  <c r="AF19" i="29"/>
  <c r="AE19" i="29"/>
  <c r="N19" i="29" s="1"/>
  <c r="AD19" i="29"/>
  <c r="M19" i="29" s="1"/>
  <c r="AC19" i="29"/>
  <c r="L19" i="29" s="1"/>
  <c r="AB19" i="29"/>
  <c r="K19" i="29" s="1"/>
  <c r="AA19" i="29"/>
  <c r="J19" i="29" s="1"/>
  <c r="Z19" i="29"/>
  <c r="I19" i="29" s="1"/>
  <c r="Y19" i="29"/>
  <c r="H19" i="29" s="1"/>
  <c r="X19" i="29"/>
  <c r="G19" i="29" s="1"/>
  <c r="W19" i="29"/>
  <c r="F19" i="29" s="1"/>
  <c r="V19" i="29"/>
  <c r="E19" i="29" s="1"/>
  <c r="U19" i="29"/>
  <c r="D19" i="29" s="1"/>
  <c r="T19" i="29"/>
  <c r="C19" i="29" s="1"/>
  <c r="S19" i="29"/>
  <c r="B19" i="29" s="1"/>
  <c r="O19" i="29"/>
  <c r="AG18" i="29"/>
  <c r="P18" i="29" s="1"/>
  <c r="AF18" i="29"/>
  <c r="O18" i="29" s="1"/>
  <c r="AE18" i="29"/>
  <c r="N18" i="29" s="1"/>
  <c r="AD18" i="29"/>
  <c r="M18" i="29" s="1"/>
  <c r="AC18" i="29"/>
  <c r="L18" i="29" s="1"/>
  <c r="AB18" i="29"/>
  <c r="K18" i="29" s="1"/>
  <c r="AA18" i="29"/>
  <c r="J18" i="29" s="1"/>
  <c r="Z18" i="29"/>
  <c r="I18" i="29" s="1"/>
  <c r="Y18" i="29"/>
  <c r="H18" i="29" s="1"/>
  <c r="X18" i="29"/>
  <c r="G18" i="29" s="1"/>
  <c r="W18" i="29"/>
  <c r="F18" i="29" s="1"/>
  <c r="V18" i="29"/>
  <c r="E18" i="29" s="1"/>
  <c r="U18" i="29"/>
  <c r="D18" i="29" s="1"/>
  <c r="T18" i="29"/>
  <c r="C18" i="29" s="1"/>
  <c r="S18" i="29"/>
  <c r="B18" i="29" s="1"/>
  <c r="AG17" i="29"/>
  <c r="P17" i="29" s="1"/>
  <c r="AF17" i="29"/>
  <c r="O17" i="29" s="1"/>
  <c r="AE17" i="29"/>
  <c r="N17" i="29" s="1"/>
  <c r="AD17" i="29"/>
  <c r="M17" i="29" s="1"/>
  <c r="AC17" i="29"/>
  <c r="L17" i="29" s="1"/>
  <c r="AB17" i="29"/>
  <c r="AA17" i="29"/>
  <c r="J17" i="29" s="1"/>
  <c r="Z17" i="29"/>
  <c r="I17" i="29" s="1"/>
  <c r="Y17" i="29"/>
  <c r="H17" i="29" s="1"/>
  <c r="X17" i="29"/>
  <c r="G17" i="29" s="1"/>
  <c r="W17" i="29"/>
  <c r="F17" i="29" s="1"/>
  <c r="V17" i="29"/>
  <c r="E17" i="29" s="1"/>
  <c r="U17" i="29"/>
  <c r="D17" i="29" s="1"/>
  <c r="T17" i="29"/>
  <c r="B17" i="29"/>
  <c r="K17" i="29"/>
  <c r="C17" i="29"/>
  <c r="AG16" i="29"/>
  <c r="P16" i="29" s="1"/>
  <c r="AF16" i="29"/>
  <c r="O16" i="29" s="1"/>
  <c r="AE16" i="29"/>
  <c r="N16" i="29" s="1"/>
  <c r="AD16" i="29"/>
  <c r="M16" i="29" s="1"/>
  <c r="AC16" i="29"/>
  <c r="AB16" i="29"/>
  <c r="K16" i="29" s="1"/>
  <c r="AA16" i="29"/>
  <c r="J16" i="29" s="1"/>
  <c r="Z16" i="29"/>
  <c r="I16" i="29" s="1"/>
  <c r="Y16" i="29"/>
  <c r="H16" i="29" s="1"/>
  <c r="X16" i="29"/>
  <c r="G16" i="29" s="1"/>
  <c r="W16" i="29"/>
  <c r="F16" i="29" s="1"/>
  <c r="V16" i="29"/>
  <c r="E16" i="29" s="1"/>
  <c r="U16" i="29"/>
  <c r="T16" i="29"/>
  <c r="C16" i="29" s="1"/>
  <c r="S16" i="29"/>
  <c r="B16" i="29" s="1"/>
  <c r="L16" i="29"/>
  <c r="D16" i="29"/>
  <c r="AG15" i="29"/>
  <c r="P15" i="29" s="1"/>
  <c r="AF15" i="29"/>
  <c r="O15" i="29" s="1"/>
  <c r="AE15" i="29"/>
  <c r="N15" i="29" s="1"/>
  <c r="AD15" i="29"/>
  <c r="M15" i="29" s="1"/>
  <c r="AC15" i="29"/>
  <c r="AB15" i="29"/>
  <c r="K15" i="29" s="1"/>
  <c r="AA15" i="29"/>
  <c r="J15" i="29" s="1"/>
  <c r="Z15" i="29"/>
  <c r="I15" i="29" s="1"/>
  <c r="Y15" i="29"/>
  <c r="H15" i="29" s="1"/>
  <c r="X15" i="29"/>
  <c r="G15" i="29" s="1"/>
  <c r="W15" i="29"/>
  <c r="F15" i="29" s="1"/>
  <c r="V15" i="29"/>
  <c r="E15" i="29" s="1"/>
  <c r="U15" i="29"/>
  <c r="D15" i="29" s="1"/>
  <c r="T15" i="29"/>
  <c r="C15" i="29" s="1"/>
  <c r="S15" i="29"/>
  <c r="B15" i="29" s="1"/>
  <c r="L15" i="29"/>
  <c r="AG14" i="29"/>
  <c r="P14" i="29" s="1"/>
  <c r="AF14" i="29"/>
  <c r="O14" i="29" s="1"/>
  <c r="AE14" i="29"/>
  <c r="N14" i="29" s="1"/>
  <c r="AD14" i="29"/>
  <c r="M14" i="29" s="1"/>
  <c r="AC14" i="29"/>
  <c r="L14" i="29" s="1"/>
  <c r="AB14" i="29"/>
  <c r="K14" i="29" s="1"/>
  <c r="AA14" i="29"/>
  <c r="J14" i="29" s="1"/>
  <c r="Z14" i="29"/>
  <c r="I14" i="29" s="1"/>
  <c r="Y14" i="29"/>
  <c r="H14" i="29" s="1"/>
  <c r="X14" i="29"/>
  <c r="G14" i="29" s="1"/>
  <c r="W14" i="29"/>
  <c r="F14" i="29" s="1"/>
  <c r="V14" i="29"/>
  <c r="E14" i="29" s="1"/>
  <c r="U14" i="29"/>
  <c r="D14" i="29" s="1"/>
  <c r="T14" i="29"/>
  <c r="S14" i="29"/>
  <c r="B14" i="29" s="1"/>
  <c r="C14" i="29"/>
  <c r="AG13" i="29"/>
  <c r="P13" i="29" s="1"/>
  <c r="AF13" i="29"/>
  <c r="O13" i="29" s="1"/>
  <c r="AE13" i="29"/>
  <c r="N13" i="29" s="1"/>
  <c r="AD13" i="29"/>
  <c r="M13" i="29" s="1"/>
  <c r="AC13" i="29"/>
  <c r="L13" i="29" s="1"/>
  <c r="AB13" i="29"/>
  <c r="AA13" i="29"/>
  <c r="J13" i="29" s="1"/>
  <c r="Z13" i="29"/>
  <c r="I13" i="29" s="1"/>
  <c r="Y13" i="29"/>
  <c r="H13" i="29" s="1"/>
  <c r="X13" i="29"/>
  <c r="G13" i="29" s="1"/>
  <c r="W13" i="29"/>
  <c r="F13" i="29" s="1"/>
  <c r="V13" i="29"/>
  <c r="E13" i="29" s="1"/>
  <c r="U13" i="29"/>
  <c r="D13" i="29" s="1"/>
  <c r="T13" i="29"/>
  <c r="S13" i="29"/>
  <c r="B13" i="29" s="1"/>
  <c r="K13" i="29"/>
  <c r="C13" i="29"/>
  <c r="AG12" i="29"/>
  <c r="P12" i="29" s="1"/>
  <c r="AF12" i="29"/>
  <c r="O12" i="29" s="1"/>
  <c r="AE12" i="29"/>
  <c r="N12" i="29" s="1"/>
  <c r="AD12" i="29"/>
  <c r="M12" i="29" s="1"/>
  <c r="AC12" i="29"/>
  <c r="L12" i="29" s="1"/>
  <c r="AB12" i="29"/>
  <c r="K12" i="29" s="1"/>
  <c r="AA12" i="29"/>
  <c r="J12" i="29" s="1"/>
  <c r="Z12" i="29"/>
  <c r="I12" i="29" s="1"/>
  <c r="Y12" i="29"/>
  <c r="H12" i="29" s="1"/>
  <c r="X12" i="29"/>
  <c r="G12" i="29" s="1"/>
  <c r="W12" i="29"/>
  <c r="F12" i="29" s="1"/>
  <c r="V12" i="29"/>
  <c r="E12" i="29" s="1"/>
  <c r="U12" i="29"/>
  <c r="D12" i="29" s="1"/>
  <c r="T12" i="29"/>
  <c r="C12" i="29" s="1"/>
  <c r="S12" i="29"/>
  <c r="B12" i="29" s="1"/>
  <c r="AG11" i="29"/>
  <c r="P11" i="29" s="1"/>
  <c r="AF11" i="29"/>
  <c r="O11" i="29" s="1"/>
  <c r="AE11" i="29"/>
  <c r="N11" i="29" s="1"/>
  <c r="AD11" i="29"/>
  <c r="M11" i="29" s="1"/>
  <c r="AC11" i="29"/>
  <c r="L11" i="29" s="1"/>
  <c r="AB11" i="29"/>
  <c r="K11" i="29" s="1"/>
  <c r="AA11" i="29"/>
  <c r="J11" i="29" s="1"/>
  <c r="Z11" i="29"/>
  <c r="I11" i="29" s="1"/>
  <c r="Y11" i="29"/>
  <c r="H11" i="29" s="1"/>
  <c r="X11" i="29"/>
  <c r="G11" i="29" s="1"/>
  <c r="W11" i="29"/>
  <c r="F11" i="29" s="1"/>
  <c r="V11" i="29"/>
  <c r="E11" i="29" s="1"/>
  <c r="U11" i="29"/>
  <c r="T11" i="29"/>
  <c r="C11" i="29" s="1"/>
  <c r="S11" i="29"/>
  <c r="B11" i="29" s="1"/>
  <c r="D11" i="29"/>
  <c r="AG10" i="29"/>
  <c r="P10" i="29" s="1"/>
  <c r="AF10" i="29"/>
  <c r="O10" i="29" s="1"/>
  <c r="AE10" i="29"/>
  <c r="N10" i="29" s="1"/>
  <c r="AD10" i="29"/>
  <c r="AC10" i="29"/>
  <c r="L10" i="29" s="1"/>
  <c r="AB10" i="29"/>
  <c r="K10" i="29" s="1"/>
  <c r="AA10" i="29"/>
  <c r="J10" i="29" s="1"/>
  <c r="Z10" i="29"/>
  <c r="I10" i="29" s="1"/>
  <c r="Y10" i="29"/>
  <c r="H10" i="29" s="1"/>
  <c r="X10" i="29"/>
  <c r="G10" i="29" s="1"/>
  <c r="W10" i="29"/>
  <c r="F10" i="29" s="1"/>
  <c r="V10" i="29"/>
  <c r="D10" i="29"/>
  <c r="T10" i="29"/>
  <c r="C10" i="29" s="1"/>
  <c r="S10" i="29"/>
  <c r="B10" i="29" s="1"/>
  <c r="M10" i="29"/>
  <c r="E10" i="29"/>
  <c r="AG9" i="29"/>
  <c r="P9" i="29" s="1"/>
  <c r="AF9" i="29"/>
  <c r="O9" i="29" s="1"/>
  <c r="AE9" i="29"/>
  <c r="AD9" i="29"/>
  <c r="M9" i="29" s="1"/>
  <c r="AC9" i="29"/>
  <c r="L9" i="29" s="1"/>
  <c r="AB9" i="29"/>
  <c r="K9" i="29" s="1"/>
  <c r="AA9" i="29"/>
  <c r="J9" i="29" s="1"/>
  <c r="Z9" i="29"/>
  <c r="I9" i="29" s="1"/>
  <c r="Y9" i="29"/>
  <c r="H9" i="29" s="1"/>
  <c r="X9" i="29"/>
  <c r="G9" i="29" s="1"/>
  <c r="W9" i="29"/>
  <c r="F9" i="29" s="1"/>
  <c r="V9" i="29"/>
  <c r="E9" i="29" s="1"/>
  <c r="U9" i="29"/>
  <c r="D9" i="29" s="1"/>
  <c r="T9" i="29"/>
  <c r="C9" i="29" s="1"/>
  <c r="S9" i="29"/>
  <c r="B9" i="29" s="1"/>
  <c r="N9" i="29"/>
  <c r="AG8" i="29"/>
  <c r="P8" i="29" s="1"/>
  <c r="AF8" i="29"/>
  <c r="O8" i="29" s="1"/>
  <c r="AE8" i="29"/>
  <c r="AD8" i="29"/>
  <c r="M8" i="29" s="1"/>
  <c r="AC8" i="29"/>
  <c r="AB8" i="29"/>
  <c r="K8" i="29" s="1"/>
  <c r="AA8" i="29"/>
  <c r="J8" i="29" s="1"/>
  <c r="Z8" i="29"/>
  <c r="I8" i="29" s="1"/>
  <c r="Y8" i="29"/>
  <c r="H8" i="29" s="1"/>
  <c r="X8" i="29"/>
  <c r="G8" i="29" s="1"/>
  <c r="W8" i="29"/>
  <c r="V8" i="29"/>
  <c r="E8" i="29" s="1"/>
  <c r="U8" i="29"/>
  <c r="T8" i="29"/>
  <c r="C8" i="29" s="1"/>
  <c r="S8" i="29"/>
  <c r="B8" i="29" s="1"/>
  <c r="N8" i="29"/>
  <c r="L8" i="29"/>
  <c r="F8" i="29"/>
  <c r="D8" i="29"/>
  <c r="AG7" i="29"/>
  <c r="P7" i="29" s="1"/>
  <c r="P5" i="17" s="1"/>
  <c r="AF7" i="29"/>
  <c r="O7" i="29" s="1"/>
  <c r="O5" i="17" s="1"/>
  <c r="AE7" i="29"/>
  <c r="N7" i="29" s="1"/>
  <c r="N5" i="17" s="1"/>
  <c r="AD7" i="29"/>
  <c r="AC7" i="29"/>
  <c r="L7" i="29" s="1"/>
  <c r="L5" i="17" s="1"/>
  <c r="AB7" i="29"/>
  <c r="K7" i="29" s="1"/>
  <c r="K5" i="17" s="1"/>
  <c r="AA7" i="29"/>
  <c r="J7" i="29" s="1"/>
  <c r="J5" i="17" s="1"/>
  <c r="Z7" i="29"/>
  <c r="I7" i="29" s="1"/>
  <c r="I5" i="17" s="1"/>
  <c r="Y7" i="29"/>
  <c r="H7" i="29" s="1"/>
  <c r="H5" i="17" s="1"/>
  <c r="X7" i="29"/>
  <c r="G7" i="29" s="1"/>
  <c r="G5" i="17" s="1"/>
  <c r="W7" i="29"/>
  <c r="F7" i="29" s="1"/>
  <c r="F5" i="17" s="1"/>
  <c r="V7" i="29"/>
  <c r="U7" i="29"/>
  <c r="D7" i="29" s="1"/>
  <c r="D5" i="17" s="1"/>
  <c r="T7" i="29"/>
  <c r="C7" i="29" s="1"/>
  <c r="C5" i="17" s="1"/>
  <c r="M7" i="29"/>
  <c r="M5" i="17" s="1"/>
  <c r="E7" i="29"/>
  <c r="E5" i="17" s="1"/>
  <c r="AX15" i="85" l="1"/>
  <c r="AX11" i="85"/>
  <c r="AX12" i="85" s="1"/>
  <c r="AX10" i="85"/>
  <c r="B10" i="59"/>
  <c r="B11" i="59" s="1"/>
  <c r="B12" i="59" s="1"/>
  <c r="B13" i="59" s="1"/>
  <c r="B14" i="59" s="1"/>
  <c r="B15" i="59" s="1"/>
  <c r="B16" i="59" s="1"/>
  <c r="B17" i="59" s="1"/>
  <c r="B18" i="59" s="1"/>
  <c r="B19" i="59" s="1"/>
  <c r="B20" i="59" s="1"/>
  <c r="B21" i="59" s="1"/>
  <c r="B22" i="59" s="1"/>
  <c r="B23" i="59" s="1"/>
  <c r="B24" i="59" s="1"/>
  <c r="B25" i="59" s="1"/>
  <c r="B26" i="59" s="1"/>
  <c r="B27" i="59" s="1"/>
  <c r="B28" i="59" s="1"/>
  <c r="B29" i="59" s="1"/>
  <c r="B30" i="59" s="1"/>
  <c r="B31" i="59" s="1"/>
  <c r="B32" i="59" s="1"/>
  <c r="B33" i="59" s="1"/>
  <c r="B34" i="59" s="1"/>
  <c r="B35" i="59" s="1"/>
  <c r="B36" i="59" s="1"/>
  <c r="I8" i="59"/>
  <c r="I9" i="59" s="1"/>
  <c r="I21" i="17"/>
  <c r="I22" i="17" s="1"/>
  <c r="I7" i="17" s="1"/>
  <c r="B49" i="10"/>
  <c r="B55" i="10"/>
  <c r="B37" i="59" l="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E9" i="85"/>
  <c r="BE15" i="85" s="1"/>
  <c r="I136" i="85"/>
  <c r="I137" i="85" s="1"/>
  <c r="I138" i="85" s="1"/>
  <c r="I10" i="59"/>
  <c r="I11" i="59" s="1"/>
  <c r="I12" i="59" s="1"/>
  <c r="I19" i="66"/>
  <c r="I48" i="17"/>
  <c r="I49" i="17" s="1"/>
  <c r="I34" i="17" s="1"/>
  <c r="I13" i="59" l="1"/>
  <c r="I14" i="59" s="1"/>
  <c r="I15" i="59" s="1"/>
  <c r="I16" i="59" s="1"/>
  <c r="I17" i="59" s="1"/>
  <c r="I18" i="59" s="1"/>
  <c r="I19" i="59" s="1"/>
  <c r="I20" i="59" s="1"/>
  <c r="I21" i="59" s="1"/>
  <c r="I22" i="59" s="1"/>
  <c r="I23" i="59" s="1"/>
  <c r="I24" i="59" s="1"/>
  <c r="I25" i="59" s="1"/>
  <c r="I26" i="59" s="1"/>
  <c r="I27" i="59" s="1"/>
  <c r="I28" i="59" s="1"/>
  <c r="I29" i="59" s="1"/>
  <c r="I30" i="59" s="1"/>
  <c r="I31" i="59" s="1"/>
  <c r="I32" i="59" s="1"/>
  <c r="I33" i="59" s="1"/>
  <c r="I34" i="59" s="1"/>
  <c r="I35" i="59" s="1"/>
  <c r="I36" i="59" s="1"/>
  <c r="R12" i="59"/>
  <c r="BE10" i="85"/>
  <c r="BE11" i="85"/>
  <c r="BE12" i="85" s="1"/>
  <c r="I142" i="85"/>
  <c r="I144" i="85"/>
  <c r="I141" i="85"/>
  <c r="I145" i="85"/>
  <c r="I140" i="85"/>
  <c r="Z24" i="9"/>
  <c r="Z25" i="9" s="1"/>
  <c r="V24" i="9"/>
  <c r="V25" i="9" s="1"/>
  <c r="T24" i="9"/>
  <c r="T25" i="9" s="1"/>
  <c r="U24" i="9"/>
  <c r="U25" i="9" s="1"/>
  <c r="AF24" i="9"/>
  <c r="AF25" i="9" s="1"/>
  <c r="AG24" i="9"/>
  <c r="AG25" i="9" s="1"/>
  <c r="W24" i="9"/>
  <c r="W25" i="9" s="1"/>
  <c r="X24" i="9"/>
  <c r="X25" i="9" s="1"/>
  <c r="Y24" i="9"/>
  <c r="Y25" i="9" s="1"/>
  <c r="AA24" i="9"/>
  <c r="AA25" i="9" s="1"/>
  <c r="AB24" i="9"/>
  <c r="AB25" i="9" s="1"/>
  <c r="AC24" i="9"/>
  <c r="AC25" i="9" s="1"/>
  <c r="AD24" i="9"/>
  <c r="AD25" i="9" s="1"/>
  <c r="AE24" i="9"/>
  <c r="AE25" i="9" s="1"/>
  <c r="S18" i="9"/>
  <c r="S14" i="9" s="1"/>
  <c r="S19" i="9" s="1"/>
  <c r="T18" i="9"/>
  <c r="T14" i="9" s="1"/>
  <c r="T19" i="9" s="1"/>
  <c r="U18" i="9"/>
  <c r="U14" i="9" s="1"/>
  <c r="V18" i="9"/>
  <c r="V14" i="9" s="1"/>
  <c r="W18" i="9"/>
  <c r="W14" i="9" s="1"/>
  <c r="X18" i="9"/>
  <c r="X14" i="9" s="1"/>
  <c r="Y18" i="9"/>
  <c r="Y14" i="9" s="1"/>
  <c r="Z18" i="9"/>
  <c r="Z14" i="9" s="1"/>
  <c r="AA18" i="9"/>
  <c r="AA14" i="9" s="1"/>
  <c r="AB18" i="9"/>
  <c r="AB14" i="9" s="1"/>
  <c r="AC18" i="9"/>
  <c r="AC14" i="9" s="1"/>
  <c r="AD18" i="9"/>
  <c r="AD14" i="9" s="1"/>
  <c r="AE18" i="9"/>
  <c r="AE14" i="9" s="1"/>
  <c r="AF18" i="9"/>
  <c r="AF14" i="9" s="1"/>
  <c r="AG18" i="9"/>
  <c r="AG14" i="9" s="1"/>
  <c r="I37" i="59" l="1"/>
  <c r="I38" i="59" s="1"/>
  <c r="I39" i="59" s="1"/>
  <c r="I40" i="59" s="1"/>
  <c r="I41" i="59" s="1"/>
  <c r="I42" i="59" s="1"/>
  <c r="I43" i="59" s="1"/>
  <c r="I44" i="59" s="1"/>
  <c r="I45" i="59" s="1"/>
  <c r="I46" i="59" s="1"/>
  <c r="I47" i="59" s="1"/>
  <c r="I48" i="59" s="1"/>
  <c r="I49" i="59" s="1"/>
  <c r="I50" i="59" s="1"/>
  <c r="I51" i="59" s="1"/>
  <c r="I52" i="59" s="1"/>
  <c r="I53" i="59" s="1"/>
  <c r="I54" i="59" s="1"/>
  <c r="I55" i="59" s="1"/>
  <c r="I56" i="59" s="1"/>
  <c r="I57" i="59" s="1"/>
  <c r="I58" i="59" s="1"/>
  <c r="I59" i="59" s="1"/>
  <c r="I60" i="59" s="1"/>
  <c r="I61" i="59" s="1"/>
  <c r="I62" i="59" s="1"/>
  <c r="I63" i="59" s="1"/>
  <c r="I64" i="59" s="1"/>
  <c r="I65" i="59" s="1"/>
  <c r="I66" i="59" s="1"/>
  <c r="I67" i="59" s="1"/>
  <c r="I68" i="59" s="1"/>
  <c r="I69" i="59" s="1"/>
  <c r="I70" i="59" s="1"/>
  <c r="I71" i="59" s="1"/>
  <c r="I72" i="59" s="1"/>
  <c r="I73" i="59" s="1"/>
  <c r="I74" i="59" s="1"/>
  <c r="I75" i="59" s="1"/>
  <c r="I76" i="59" s="1"/>
  <c r="I77" i="59" s="1"/>
  <c r="I78" i="59" s="1"/>
  <c r="I79" i="59" s="1"/>
  <c r="I80" i="59" s="1"/>
  <c r="I81" i="59" s="1"/>
  <c r="I82" i="59" s="1"/>
  <c r="I83" i="59" s="1"/>
  <c r="I84" i="59" s="1"/>
  <c r="I85" i="59" s="1"/>
  <c r="I86" i="59" s="1"/>
  <c r="I87" i="59" s="1"/>
  <c r="I88" i="59" s="1"/>
  <c r="I89" i="59" s="1"/>
  <c r="I90" i="59" s="1"/>
  <c r="I91" i="59" s="1"/>
  <c r="I92" i="59" s="1"/>
  <c r="I93" i="59" s="1"/>
  <c r="I94" i="59" s="1"/>
  <c r="I95" i="59" s="1"/>
  <c r="I96" i="59" s="1"/>
  <c r="I97" i="59" s="1"/>
  <c r="I98" i="59" s="1"/>
  <c r="I99" i="59" s="1"/>
  <c r="I100" i="59" s="1"/>
  <c r="I101" i="59" s="1"/>
  <c r="I102" i="59" s="1"/>
  <c r="I77" i="17"/>
  <c r="I62" i="17" s="1"/>
  <c r="I7" i="86" s="1"/>
  <c r="AA1" i="86" s="1"/>
  <c r="AA4" i="86" s="1"/>
  <c r="I143" i="85"/>
  <c r="X32" i="9"/>
  <c r="G2" i="9" s="1"/>
  <c r="U31" i="9"/>
  <c r="D1" i="9" s="1"/>
  <c r="V31" i="9"/>
  <c r="E1" i="9" s="1"/>
  <c r="AG31" i="9"/>
  <c r="P1" i="9" s="1"/>
  <c r="Z19" i="9"/>
  <c r="AG19" i="9"/>
  <c r="Y19" i="9"/>
  <c r="AF19" i="9"/>
  <c r="X19" i="9"/>
  <c r="AE19" i="9"/>
  <c r="W19" i="9"/>
  <c r="AD19" i="9"/>
  <c r="V19" i="9"/>
  <c r="AC19" i="9"/>
  <c r="U19" i="9"/>
  <c r="AB19" i="9"/>
  <c r="AA19" i="9"/>
  <c r="X31" i="9" l="1"/>
  <c r="G1" i="9" s="1"/>
  <c r="W31" i="9"/>
  <c r="F1" i="9" s="1"/>
  <c r="AG32" i="9"/>
  <c r="P2" i="9" s="1"/>
  <c r="W32" i="9"/>
  <c r="F2" i="9" s="1"/>
  <c r="V32" i="9"/>
  <c r="E2" i="9" s="1"/>
  <c r="U32" i="9"/>
  <c r="D2" i="9" s="1"/>
  <c r="AE32" i="9" l="1"/>
  <c r="N2" i="9" s="1"/>
  <c r="AE31" i="9"/>
  <c r="N1" i="9" s="1"/>
  <c r="Z32" i="9"/>
  <c r="I2" i="9" s="1"/>
  <c r="Z31" i="9"/>
  <c r="I1" i="9" s="1"/>
  <c r="AA32" i="9"/>
  <c r="J2" i="9" s="1"/>
  <c r="AA31" i="9"/>
  <c r="J1" i="9" s="1"/>
  <c r="Y31" i="9"/>
  <c r="H1" i="9" s="1"/>
  <c r="AD32" i="9"/>
  <c r="M2" i="9" s="1"/>
  <c r="AD31" i="9"/>
  <c r="M1" i="9" s="1"/>
  <c r="T32" i="9"/>
  <c r="C2" i="9" s="1"/>
  <c r="T31" i="9"/>
  <c r="C1" i="9" s="1"/>
  <c r="AC32" i="9"/>
  <c r="L2" i="9" s="1"/>
  <c r="AC31" i="9"/>
  <c r="L1" i="9" s="1"/>
  <c r="AF32" i="9"/>
  <c r="O2" i="9" s="1"/>
  <c r="AF31" i="9"/>
  <c r="O1" i="9" s="1"/>
  <c r="AB32" i="9"/>
  <c r="K2" i="9" s="1"/>
  <c r="AB31" i="9"/>
  <c r="K1" i="9" s="1"/>
  <c r="Y32" i="9"/>
  <c r="H2" i="9" s="1"/>
  <c r="B55" i="22" l="1"/>
  <c r="B67" i="22" s="1"/>
  <c r="B70" i="22"/>
  <c r="H55" i="22"/>
  <c r="H47" i="22" s="1"/>
  <c r="P55" i="22"/>
  <c r="P47" i="22" s="1"/>
  <c r="B45" i="22"/>
  <c r="C45" i="22"/>
  <c r="D45" i="22"/>
  <c r="E45" i="22"/>
  <c r="F45" i="22"/>
  <c r="G45" i="22"/>
  <c r="H45" i="22"/>
  <c r="I45" i="22"/>
  <c r="J45" i="22"/>
  <c r="K45" i="22"/>
  <c r="L45" i="22"/>
  <c r="M45" i="22"/>
  <c r="N45" i="22"/>
  <c r="O45" i="22"/>
  <c r="P45" i="22"/>
  <c r="B46" i="22"/>
  <c r="C46" i="22"/>
  <c r="D46" i="22"/>
  <c r="E46" i="22"/>
  <c r="F46" i="22"/>
  <c r="G46" i="22"/>
  <c r="H46" i="22"/>
  <c r="I46" i="22"/>
  <c r="J46" i="22"/>
  <c r="K46" i="22"/>
  <c r="L46" i="22"/>
  <c r="M46" i="22"/>
  <c r="N46" i="22"/>
  <c r="O46" i="22"/>
  <c r="P46" i="22"/>
  <c r="B47" i="22"/>
  <c r="C55" i="22"/>
  <c r="C67" i="22" s="1"/>
  <c r="D55" i="22"/>
  <c r="D47" i="22" s="1"/>
  <c r="E55" i="22"/>
  <c r="E47" i="22" s="1"/>
  <c r="F55" i="22"/>
  <c r="F47" i="22" s="1"/>
  <c r="G55" i="22"/>
  <c r="G47" i="22" s="1"/>
  <c r="I55" i="22"/>
  <c r="I47" i="22" s="1"/>
  <c r="J55" i="22"/>
  <c r="J47" i="22" s="1"/>
  <c r="K55" i="22"/>
  <c r="K67" i="22" s="1"/>
  <c r="L55" i="22"/>
  <c r="L47" i="22" s="1"/>
  <c r="M55" i="22"/>
  <c r="M47" i="22" s="1"/>
  <c r="N55" i="22"/>
  <c r="N47" i="22" s="1"/>
  <c r="O55" i="22"/>
  <c r="O47" i="22" s="1"/>
  <c r="C47" i="22" l="1"/>
  <c r="I67" i="22"/>
  <c r="K47" i="22"/>
  <c r="O67" i="22"/>
  <c r="P67" i="22"/>
  <c r="H67" i="22"/>
  <c r="G67" i="22"/>
  <c r="N67" i="22"/>
  <c r="F67" i="22"/>
  <c r="M67" i="22"/>
  <c r="E67" i="22"/>
  <c r="L67" i="22"/>
  <c r="D67" i="22"/>
  <c r="J67" i="22"/>
  <c r="O109" i="22"/>
  <c r="R109" i="22" s="1"/>
  <c r="N109" i="22"/>
  <c r="Q109" i="22" s="1"/>
  <c r="M109" i="22"/>
  <c r="P109" i="22" s="1"/>
  <c r="G109" i="22"/>
  <c r="F109" i="22"/>
  <c r="E109" i="22"/>
  <c r="O108" i="22"/>
  <c r="R108" i="22" s="1"/>
  <c r="N108" i="22"/>
  <c r="Q108" i="22" s="1"/>
  <c r="M108" i="22"/>
  <c r="P108" i="22" s="1"/>
  <c r="G108" i="22"/>
  <c r="F108" i="22"/>
  <c r="E108" i="22"/>
  <c r="O107" i="22"/>
  <c r="R107" i="22" s="1"/>
  <c r="N107" i="22"/>
  <c r="Q107" i="22" s="1"/>
  <c r="M107" i="22"/>
  <c r="P107" i="22" s="1"/>
  <c r="G107" i="22"/>
  <c r="F107" i="22"/>
  <c r="E107" i="22"/>
  <c r="O106" i="22"/>
  <c r="R106" i="22" s="1"/>
  <c r="N106" i="22"/>
  <c r="Q106" i="22" s="1"/>
  <c r="M106" i="22"/>
  <c r="P106" i="22" s="1"/>
  <c r="G106" i="22"/>
  <c r="F106" i="22"/>
  <c r="E106" i="22"/>
  <c r="O105" i="22"/>
  <c r="R105" i="22" s="1"/>
  <c r="N105" i="22"/>
  <c r="Q105" i="22" s="1"/>
  <c r="M105" i="22"/>
  <c r="P105" i="22" s="1"/>
  <c r="G105" i="22"/>
  <c r="F105" i="22"/>
  <c r="E105" i="22"/>
  <c r="O104" i="22"/>
  <c r="R104" i="22" s="1"/>
  <c r="N104" i="22"/>
  <c r="Q104" i="22" s="1"/>
  <c r="M104" i="22"/>
  <c r="P104" i="22" s="1"/>
  <c r="G104" i="22"/>
  <c r="F104" i="22"/>
  <c r="E104" i="22"/>
  <c r="O103" i="22"/>
  <c r="R103" i="22" s="1"/>
  <c r="N103" i="22"/>
  <c r="Q103" i="22" s="1"/>
  <c r="M103" i="22"/>
  <c r="P103" i="22" s="1"/>
  <c r="G103" i="22"/>
  <c r="F103" i="22"/>
  <c r="E103" i="22"/>
  <c r="O102" i="22"/>
  <c r="R102" i="22" s="1"/>
  <c r="N102" i="22"/>
  <c r="Q102" i="22" s="1"/>
  <c r="M102" i="22"/>
  <c r="P102" i="22" s="1"/>
  <c r="G102" i="22"/>
  <c r="F102" i="22"/>
  <c r="E102" i="22"/>
  <c r="O101" i="22"/>
  <c r="R101" i="22" s="1"/>
  <c r="N101" i="22"/>
  <c r="Q101" i="22" s="1"/>
  <c r="M101" i="22"/>
  <c r="P101" i="22" s="1"/>
  <c r="G101" i="22"/>
  <c r="F101" i="22"/>
  <c r="E101" i="22"/>
  <c r="O100" i="22"/>
  <c r="R100" i="22" s="1"/>
  <c r="N100" i="22"/>
  <c r="Q100" i="22" s="1"/>
  <c r="M100" i="22"/>
  <c r="P100" i="22" s="1"/>
  <c r="G100" i="22"/>
  <c r="F100" i="22"/>
  <c r="E100" i="22"/>
  <c r="O99" i="22"/>
  <c r="R99" i="22" s="1"/>
  <c r="N99" i="22"/>
  <c r="Q99" i="22" s="1"/>
  <c r="M99" i="22"/>
  <c r="P99" i="22" s="1"/>
  <c r="G99" i="22"/>
  <c r="F99" i="22"/>
  <c r="E99" i="22"/>
  <c r="O98" i="22"/>
  <c r="R98" i="22" s="1"/>
  <c r="N98" i="22"/>
  <c r="Q98" i="22" s="1"/>
  <c r="M98" i="22"/>
  <c r="P98" i="22" s="1"/>
  <c r="G98" i="22"/>
  <c r="F98" i="22"/>
  <c r="E98" i="22"/>
  <c r="O97" i="22"/>
  <c r="R97" i="22" s="1"/>
  <c r="N97" i="22"/>
  <c r="Q97" i="22" s="1"/>
  <c r="M97" i="22"/>
  <c r="P97" i="22" s="1"/>
  <c r="G97" i="22"/>
  <c r="F97" i="22"/>
  <c r="E97" i="22"/>
  <c r="O96" i="22"/>
  <c r="R96" i="22" s="1"/>
  <c r="N96" i="22"/>
  <c r="Q96" i="22" s="1"/>
  <c r="M96" i="22"/>
  <c r="P96" i="22" s="1"/>
  <c r="G96" i="22"/>
  <c r="F96" i="22"/>
  <c r="E96" i="22"/>
  <c r="O95" i="22"/>
  <c r="R95" i="22" s="1"/>
  <c r="N95" i="22"/>
  <c r="Q95" i="22" s="1"/>
  <c r="M95" i="22"/>
  <c r="P95" i="22" s="1"/>
  <c r="G95" i="22"/>
  <c r="F95" i="22"/>
  <c r="E95" i="22"/>
  <c r="Y47" i="22"/>
  <c r="AF47" i="22"/>
  <c r="AE47" i="22"/>
  <c r="AD47" i="22"/>
  <c r="AC47" i="22"/>
  <c r="AB47" i="22"/>
  <c r="X47" i="22"/>
  <c r="W47" i="22"/>
  <c r="V47" i="22"/>
  <c r="U47" i="22"/>
  <c r="T47" i="22"/>
  <c r="Z28" i="22"/>
  <c r="R28" i="22"/>
  <c r="P27" i="22"/>
  <c r="P57" i="22" s="1"/>
  <c r="O27" i="22"/>
  <c r="O57" i="22" s="1"/>
  <c r="O49" i="22" s="1"/>
  <c r="N27" i="22"/>
  <c r="N57" i="22" s="1"/>
  <c r="N49" i="22" s="1"/>
  <c r="M27" i="22"/>
  <c r="M57" i="22" s="1"/>
  <c r="M49" i="22" s="1"/>
  <c r="L27" i="22"/>
  <c r="L57" i="22" s="1"/>
  <c r="L49" i="22" s="1"/>
  <c r="K27" i="22"/>
  <c r="K57" i="22" s="1"/>
  <c r="K49" i="22" s="1"/>
  <c r="J27" i="22"/>
  <c r="J57" i="22" s="1"/>
  <c r="I27" i="22"/>
  <c r="I57" i="22" s="1"/>
  <c r="H27" i="22"/>
  <c r="H57" i="22" s="1"/>
  <c r="H49" i="22" s="1"/>
  <c r="G27" i="22"/>
  <c r="G57" i="22" s="1"/>
  <c r="G49" i="22" s="1"/>
  <c r="F27" i="22"/>
  <c r="F57" i="22" s="1"/>
  <c r="F49" i="22" s="1"/>
  <c r="E27" i="22"/>
  <c r="E57" i="22" s="1"/>
  <c r="D27" i="22"/>
  <c r="D57" i="22" s="1"/>
  <c r="D49" i="22" s="1"/>
  <c r="C27" i="22"/>
  <c r="C57" i="22" s="1"/>
  <c r="B27" i="22"/>
  <c r="B57" i="22" s="1"/>
  <c r="P26" i="22"/>
  <c r="P56" i="22" s="1"/>
  <c r="O26" i="22"/>
  <c r="O56" i="22" s="1"/>
  <c r="N26" i="22"/>
  <c r="N56" i="22" s="1"/>
  <c r="N48" i="22" s="1"/>
  <c r="M26" i="22"/>
  <c r="M56" i="22" s="1"/>
  <c r="M48" i="22" s="1"/>
  <c r="L26" i="22"/>
  <c r="L56" i="22" s="1"/>
  <c r="K26" i="22"/>
  <c r="K56" i="22" s="1"/>
  <c r="K48" i="22" s="1"/>
  <c r="J26" i="22"/>
  <c r="J56" i="22" s="1"/>
  <c r="I26" i="22"/>
  <c r="I56" i="22" s="1"/>
  <c r="H26" i="22"/>
  <c r="H56" i="22" s="1"/>
  <c r="G26" i="22"/>
  <c r="G56" i="22" s="1"/>
  <c r="F26" i="22"/>
  <c r="F56" i="22" s="1"/>
  <c r="F48" i="22" s="1"/>
  <c r="E26" i="22"/>
  <c r="E56" i="22" s="1"/>
  <c r="E48" i="22" s="1"/>
  <c r="D26" i="22"/>
  <c r="D56" i="22" s="1"/>
  <c r="C26" i="22"/>
  <c r="C56" i="22" s="1"/>
  <c r="C48" i="22" s="1"/>
  <c r="B26" i="22"/>
  <c r="B56" i="22" s="1"/>
  <c r="B48" i="22" s="1"/>
  <c r="AF28" i="22"/>
  <c r="AE28" i="22"/>
  <c r="AD28" i="22"/>
  <c r="AC28" i="22"/>
  <c r="AB28" i="22"/>
  <c r="AA28" i="22"/>
  <c r="Y28" i="22"/>
  <c r="X28" i="22"/>
  <c r="W28" i="22"/>
  <c r="V28" i="22"/>
  <c r="U28" i="22"/>
  <c r="T28" i="22"/>
  <c r="S28" i="22"/>
  <c r="P5" i="22"/>
  <c r="O5" i="22"/>
  <c r="N5" i="22"/>
  <c r="M5" i="22"/>
  <c r="L5" i="22"/>
  <c r="K5" i="22"/>
  <c r="J5" i="22"/>
  <c r="I5" i="22"/>
  <c r="H5" i="22"/>
  <c r="G5" i="22"/>
  <c r="F5" i="22"/>
  <c r="E5" i="22"/>
  <c r="D5" i="22"/>
  <c r="C5" i="22"/>
  <c r="B5" i="22"/>
  <c r="H69" i="22" l="1"/>
  <c r="N69" i="22"/>
  <c r="G48" i="22"/>
  <c r="G68" i="22"/>
  <c r="O48" i="22"/>
  <c r="O68" i="22"/>
  <c r="P49" i="22"/>
  <c r="P69" i="22"/>
  <c r="B49" i="22"/>
  <c r="B69" i="22"/>
  <c r="J49" i="22"/>
  <c r="J69" i="22"/>
  <c r="I48" i="22"/>
  <c r="I68" i="22"/>
  <c r="D48" i="22"/>
  <c r="D68" i="22"/>
  <c r="L48" i="22"/>
  <c r="L68" i="22"/>
  <c r="E49" i="22"/>
  <c r="E69" i="22"/>
  <c r="B68" i="22"/>
  <c r="F68" i="22"/>
  <c r="K69" i="22"/>
  <c r="N68" i="22"/>
  <c r="C68" i="22"/>
  <c r="M69" i="22"/>
  <c r="G69" i="22"/>
  <c r="J48" i="22"/>
  <c r="J68" i="22"/>
  <c r="K68" i="22"/>
  <c r="E68" i="22"/>
  <c r="O69" i="22"/>
  <c r="H48" i="22"/>
  <c r="H68" i="22"/>
  <c r="P48" i="22"/>
  <c r="P68" i="22"/>
  <c r="I49" i="22"/>
  <c r="I69" i="22"/>
  <c r="D69" i="22"/>
  <c r="M68" i="22"/>
  <c r="C49" i="22"/>
  <c r="C69" i="22"/>
  <c r="L69" i="22"/>
  <c r="F69" i="22"/>
  <c r="J28" i="22"/>
  <c r="C28" i="22"/>
  <c r="K28" i="22"/>
  <c r="D29" i="22"/>
  <c r="L29" i="22"/>
  <c r="E30" i="22"/>
  <c r="M30" i="22"/>
  <c r="D30" i="22"/>
  <c r="K29" i="22"/>
  <c r="F29" i="22"/>
  <c r="N29" i="22"/>
  <c r="G30" i="22"/>
  <c r="O30" i="22"/>
  <c r="G29" i="22"/>
  <c r="O29" i="22"/>
  <c r="H30" i="22"/>
  <c r="P30" i="22"/>
  <c r="C29" i="22"/>
  <c r="H29" i="22"/>
  <c r="P29" i="22"/>
  <c r="I30" i="22"/>
  <c r="L30" i="22"/>
  <c r="I29" i="22"/>
  <c r="B30" i="22"/>
  <c r="J30" i="22"/>
  <c r="B28" i="22"/>
  <c r="I28" i="22"/>
  <c r="B29" i="22"/>
  <c r="J29" i="22"/>
  <c r="C30" i="22"/>
  <c r="K30" i="22"/>
  <c r="R47" i="22"/>
  <c r="Z47" i="22"/>
  <c r="E29" i="22"/>
  <c r="M29" i="22"/>
  <c r="F30" i="22"/>
  <c r="N30" i="22"/>
  <c r="S47" i="22"/>
  <c r="AA47" i="22"/>
  <c r="D28" i="22"/>
  <c r="L28" i="22"/>
  <c r="E28" i="22" l="1"/>
  <c r="G28" i="22"/>
  <c r="P28" i="22"/>
  <c r="H28" i="22"/>
  <c r="F28" i="22"/>
  <c r="M28" i="22"/>
  <c r="O28" i="22"/>
  <c r="N28" i="22"/>
  <c r="J19" i="17" l="1"/>
  <c r="J20" i="17" s="1"/>
  <c r="P19" i="17"/>
  <c r="P20" i="17" s="1"/>
  <c r="H19" i="17"/>
  <c r="H20" i="17" s="1"/>
  <c r="C19" i="17"/>
  <c r="C20" i="17" s="1"/>
  <c r="O20" i="17"/>
  <c r="O27" i="17" s="1"/>
  <c r="N19" i="17"/>
  <c r="N20" i="17" s="1"/>
  <c r="N27" i="17" s="1"/>
  <c r="F19" i="17"/>
  <c r="F20" i="17" s="1"/>
  <c r="K19" i="17"/>
  <c r="K20" i="17" s="1"/>
  <c r="M19" i="17"/>
  <c r="M20" i="17" s="1"/>
  <c r="E19" i="17"/>
  <c r="E20" i="17" s="1"/>
  <c r="G19" i="17"/>
  <c r="G20" i="17" s="1"/>
  <c r="L19" i="17"/>
  <c r="L20" i="17" s="1"/>
  <c r="D19" i="17"/>
  <c r="D20" i="17" s="1"/>
  <c r="K27" i="17" l="1"/>
  <c r="C27" i="17"/>
  <c r="H27" i="17"/>
  <c r="H8" i="59" s="1"/>
  <c r="H9" i="59" s="1"/>
  <c r="G27" i="17"/>
  <c r="E27" i="17"/>
  <c r="F27" i="17"/>
  <c r="P27" i="17"/>
  <c r="L27" i="17"/>
  <c r="D27" i="17"/>
  <c r="M27" i="17"/>
  <c r="J27" i="17"/>
  <c r="D8" i="59" l="1"/>
  <c r="D9" i="59" s="1"/>
  <c r="D21" i="17"/>
  <c r="D22" i="17" s="1"/>
  <c r="D7" i="17" s="1"/>
  <c r="O8" i="59"/>
  <c r="O48" i="17" s="1"/>
  <c r="O21" i="17"/>
  <c r="H48" i="17"/>
  <c r="H49" i="17" s="1"/>
  <c r="H34" i="17" s="1"/>
  <c r="H21" i="17"/>
  <c r="H22" i="17" s="1"/>
  <c r="H7" i="17" s="1"/>
  <c r="K8" i="59"/>
  <c r="K48" i="17" s="1"/>
  <c r="K49" i="17" s="1"/>
  <c r="K34" i="17" s="1"/>
  <c r="K21" i="17"/>
  <c r="K22" i="17" s="1"/>
  <c r="K7" i="17" s="1"/>
  <c r="G8" i="59"/>
  <c r="G48" i="17" s="1"/>
  <c r="G21" i="17"/>
  <c r="G22" i="17" s="1"/>
  <c r="G7" i="17" s="1"/>
  <c r="L8" i="59"/>
  <c r="L9" i="59" s="1"/>
  <c r="L21" i="17"/>
  <c r="L22" i="17" s="1"/>
  <c r="L7" i="17" s="1"/>
  <c r="E8" i="59"/>
  <c r="E9" i="59" s="1"/>
  <c r="E21" i="17"/>
  <c r="E22" i="17" s="1"/>
  <c r="E7" i="17" s="1"/>
  <c r="M8" i="59"/>
  <c r="M48" i="17" s="1"/>
  <c r="M49" i="17" s="1"/>
  <c r="M34" i="17" s="1"/>
  <c r="M21" i="17"/>
  <c r="M22" i="17" s="1"/>
  <c r="M7" i="17" s="1"/>
  <c r="BI9" i="85" s="1"/>
  <c r="N8" i="59"/>
  <c r="N9" i="59" s="1"/>
  <c r="N21" i="17"/>
  <c r="N22" i="17" s="1"/>
  <c r="N7" i="17" s="1"/>
  <c r="J8" i="59"/>
  <c r="J48" i="17" s="1"/>
  <c r="J49" i="17" s="1"/>
  <c r="J34" i="17" s="1"/>
  <c r="J21" i="17"/>
  <c r="J22" i="17" s="1"/>
  <c r="J7" i="17" s="1"/>
  <c r="F9" i="59"/>
  <c r="F21" i="17"/>
  <c r="F22" i="17" s="1"/>
  <c r="F7" i="17" s="1"/>
  <c r="C8" i="59"/>
  <c r="C48" i="17" s="1"/>
  <c r="C21" i="17"/>
  <c r="C22" i="17" s="1"/>
  <c r="C7" i="17" s="1"/>
  <c r="P8" i="59"/>
  <c r="P48" i="17" s="1"/>
  <c r="P49" i="17" s="1"/>
  <c r="P34" i="17" s="1"/>
  <c r="P21" i="17"/>
  <c r="P22" i="17" s="1"/>
  <c r="P7" i="17" s="1"/>
  <c r="P136" i="85" s="1"/>
  <c r="P137" i="85" s="1"/>
  <c r="P138" i="85" s="1"/>
  <c r="BI10" i="85" l="1"/>
  <c r="BI15" i="85"/>
  <c r="BI11" i="85"/>
  <c r="BI12" i="85" s="1"/>
  <c r="BG9" i="85"/>
  <c r="BG15" i="85" s="1"/>
  <c r="K136" i="85"/>
  <c r="K137" i="85" s="1"/>
  <c r="K138" i="85" s="1"/>
  <c r="BL9" i="85"/>
  <c r="BL15" i="85" s="1"/>
  <c r="F136" i="85"/>
  <c r="F137" i="85" s="1"/>
  <c r="F138" i="85" s="1"/>
  <c r="BB9" i="85"/>
  <c r="BB15" i="85" s="1"/>
  <c r="H136" i="85"/>
  <c r="H137" i="85" s="1"/>
  <c r="H138" i="85" s="1"/>
  <c r="BD9" i="85"/>
  <c r="BD15" i="85" s="1"/>
  <c r="AY9" i="85"/>
  <c r="AY15" i="85" s="1"/>
  <c r="C136" i="85"/>
  <c r="C137" i="85" s="1"/>
  <c r="C138" i="85" s="1"/>
  <c r="E136" i="85"/>
  <c r="E137" i="85" s="1"/>
  <c r="E138" i="85" s="1"/>
  <c r="BA9" i="85"/>
  <c r="BA15" i="85" s="1"/>
  <c r="AZ9" i="85"/>
  <c r="AZ15" i="85" s="1"/>
  <c r="D136" i="85"/>
  <c r="D137" i="85" s="1"/>
  <c r="D138" i="85" s="1"/>
  <c r="BF9" i="85"/>
  <c r="BF15" i="85" s="1"/>
  <c r="J136" i="85"/>
  <c r="J137" i="85" s="1"/>
  <c r="J138" i="85" s="1"/>
  <c r="L136" i="85"/>
  <c r="L137" i="85" s="1"/>
  <c r="L138" i="85" s="1"/>
  <c r="BH9" i="85"/>
  <c r="BH15" i="85" s="1"/>
  <c r="O22" i="17"/>
  <c r="O7" i="17" s="1"/>
  <c r="O49" i="17"/>
  <c r="O34" i="17" s="1"/>
  <c r="M136" i="85"/>
  <c r="M137" i="85" s="1"/>
  <c r="M138" i="85" s="1"/>
  <c r="G136" i="85"/>
  <c r="G137" i="85" s="1"/>
  <c r="G138" i="85" s="1"/>
  <c r="BC9" i="85"/>
  <c r="BC15" i="85" s="1"/>
  <c r="BJ9" i="85"/>
  <c r="BJ15" i="85" s="1"/>
  <c r="N136" i="85"/>
  <c r="N137" i="85" s="1"/>
  <c r="N138" i="85" s="1"/>
  <c r="D48" i="17"/>
  <c r="D49" i="17" s="1"/>
  <c r="D34" i="17" s="1"/>
  <c r="E10" i="59"/>
  <c r="E11" i="59" s="1"/>
  <c r="E12" i="59" s="1"/>
  <c r="E13" i="59" s="1"/>
  <c r="E14" i="59" s="1"/>
  <c r="E15" i="59" s="1"/>
  <c r="E16" i="59" s="1"/>
  <c r="E17" i="59" s="1"/>
  <c r="E18" i="59" s="1"/>
  <c r="E19" i="59" s="1"/>
  <c r="E20" i="59" s="1"/>
  <c r="E21" i="59" s="1"/>
  <c r="E22" i="59" s="1"/>
  <c r="E23" i="59" s="1"/>
  <c r="E24" i="59" s="1"/>
  <c r="E25" i="59" s="1"/>
  <c r="E26" i="59" s="1"/>
  <c r="E27" i="59" s="1"/>
  <c r="E28" i="59" s="1"/>
  <c r="E29" i="59" s="1"/>
  <c r="E30" i="59" s="1"/>
  <c r="E31" i="59" s="1"/>
  <c r="E32" i="59" s="1"/>
  <c r="E33" i="59" s="1"/>
  <c r="E34" i="59" s="1"/>
  <c r="E35" i="59" s="1"/>
  <c r="E36" i="59" s="1"/>
  <c r="E19" i="66"/>
  <c r="L10" i="59"/>
  <c r="L11" i="59" s="1"/>
  <c r="L12" i="59" s="1"/>
  <c r="L13" i="59" s="1"/>
  <c r="L14" i="59" s="1"/>
  <c r="L15" i="59" s="1"/>
  <c r="L16" i="59" s="1"/>
  <c r="L17" i="59" s="1"/>
  <c r="L18" i="59" s="1"/>
  <c r="L19" i="59" s="1"/>
  <c r="L20" i="59" s="1"/>
  <c r="L21" i="59" s="1"/>
  <c r="L22" i="59" s="1"/>
  <c r="L23" i="59" s="1"/>
  <c r="L24" i="59" s="1"/>
  <c r="L25" i="59" s="1"/>
  <c r="L26" i="59" s="1"/>
  <c r="L27" i="59" s="1"/>
  <c r="L28" i="59" s="1"/>
  <c r="L29" i="59" s="1"/>
  <c r="L30" i="59" s="1"/>
  <c r="L31" i="59" s="1"/>
  <c r="L32" i="59" s="1"/>
  <c r="L33" i="59" s="1"/>
  <c r="L34" i="59" s="1"/>
  <c r="L35" i="59" s="1"/>
  <c r="L36" i="59" s="1"/>
  <c r="L19" i="66"/>
  <c r="N10" i="59"/>
  <c r="N11" i="59" s="1"/>
  <c r="N12" i="59" s="1"/>
  <c r="N13" i="59" s="1"/>
  <c r="N14" i="59" s="1"/>
  <c r="N15" i="59" s="1"/>
  <c r="N16" i="59" s="1"/>
  <c r="N17" i="59" s="1"/>
  <c r="N18" i="59" s="1"/>
  <c r="N19" i="59" s="1"/>
  <c r="N20" i="59" s="1"/>
  <c r="N21" i="59" s="1"/>
  <c r="N22" i="59" s="1"/>
  <c r="N23" i="59" s="1"/>
  <c r="N24" i="59" s="1"/>
  <c r="N25" i="59" s="1"/>
  <c r="N26" i="59" s="1"/>
  <c r="N27" i="59" s="1"/>
  <c r="N28" i="59" s="1"/>
  <c r="N29" i="59" s="1"/>
  <c r="N30" i="59" s="1"/>
  <c r="N31" i="59" s="1"/>
  <c r="N32" i="59" s="1"/>
  <c r="N33" i="59" s="1"/>
  <c r="N34" i="59" s="1"/>
  <c r="N35" i="59" s="1"/>
  <c r="N36" i="59" s="1"/>
  <c r="N19" i="66"/>
  <c r="D10" i="59"/>
  <c r="D11" i="59" s="1"/>
  <c r="D12" i="59" s="1"/>
  <c r="D13" i="59" s="1"/>
  <c r="D14" i="59" s="1"/>
  <c r="D15" i="59" s="1"/>
  <c r="D16" i="59" s="1"/>
  <c r="D17" i="59" s="1"/>
  <c r="D18" i="59" s="1"/>
  <c r="D19" i="59" s="1"/>
  <c r="D20" i="59" s="1"/>
  <c r="D21" i="59" s="1"/>
  <c r="D22" i="59" s="1"/>
  <c r="D23" i="59" s="1"/>
  <c r="D24" i="59" s="1"/>
  <c r="D25" i="59" s="1"/>
  <c r="D26" i="59" s="1"/>
  <c r="D27" i="59" s="1"/>
  <c r="D28" i="59" s="1"/>
  <c r="D29" i="59" s="1"/>
  <c r="D30" i="59" s="1"/>
  <c r="D31" i="59" s="1"/>
  <c r="D32" i="59" s="1"/>
  <c r="D33" i="59" s="1"/>
  <c r="D34" i="59" s="1"/>
  <c r="D35" i="59" s="1"/>
  <c r="D36" i="59" s="1"/>
  <c r="D19" i="66"/>
  <c r="F10" i="59"/>
  <c r="F11" i="59" s="1"/>
  <c r="F12" i="59" s="1"/>
  <c r="F13" i="59" s="1"/>
  <c r="F14" i="59" s="1"/>
  <c r="F15" i="59" s="1"/>
  <c r="F16" i="59" s="1"/>
  <c r="F17" i="59" s="1"/>
  <c r="F18" i="59" s="1"/>
  <c r="F19" i="59" s="1"/>
  <c r="F20" i="59" s="1"/>
  <c r="F21" i="59" s="1"/>
  <c r="F22" i="59" s="1"/>
  <c r="F23" i="59" s="1"/>
  <c r="F24" i="59" s="1"/>
  <c r="F25" i="59" s="1"/>
  <c r="F26" i="59" s="1"/>
  <c r="F27" i="59" s="1"/>
  <c r="F28" i="59" s="1"/>
  <c r="F29" i="59" s="1"/>
  <c r="F30" i="59" s="1"/>
  <c r="F31" i="59" s="1"/>
  <c r="F32" i="59" s="1"/>
  <c r="F33" i="59" s="1"/>
  <c r="F34" i="59" s="1"/>
  <c r="F35" i="59" s="1"/>
  <c r="F36" i="59" s="1"/>
  <c r="F19" i="66"/>
  <c r="G9" i="59"/>
  <c r="N48" i="17"/>
  <c r="N49" i="17" s="1"/>
  <c r="N34" i="17" s="1"/>
  <c r="O9" i="59"/>
  <c r="P9" i="59"/>
  <c r="E48" i="17"/>
  <c r="E49" i="17" s="1"/>
  <c r="E34" i="17" s="1"/>
  <c r="M9" i="59"/>
  <c r="J9" i="59"/>
  <c r="C9" i="59"/>
  <c r="K9" i="59"/>
  <c r="F48" i="17"/>
  <c r="F49" i="17" s="1"/>
  <c r="F34" i="17" s="1"/>
  <c r="L48" i="17"/>
  <c r="L49" i="17" s="1"/>
  <c r="L34" i="17" s="1"/>
  <c r="C49" i="17"/>
  <c r="C34" i="17" s="1"/>
  <c r="G49" i="17"/>
  <c r="G34" i="17" s="1"/>
  <c r="C34" i="10"/>
  <c r="D34" i="10"/>
  <c r="E34" i="10"/>
  <c r="F34" i="10"/>
  <c r="G34" i="10"/>
  <c r="H34" i="10"/>
  <c r="I34" i="10"/>
  <c r="J34" i="10"/>
  <c r="K34" i="10"/>
  <c r="L34" i="10"/>
  <c r="M34" i="10"/>
  <c r="N34" i="10"/>
  <c r="O34" i="10"/>
  <c r="P34" i="10"/>
  <c r="D37" i="59" l="1"/>
  <c r="D38" i="59" s="1"/>
  <c r="D39" i="59" s="1"/>
  <c r="D40" i="59" s="1"/>
  <c r="D41" i="59" s="1"/>
  <c r="D42" i="59" s="1"/>
  <c r="D43" i="59" s="1"/>
  <c r="D44" i="59" s="1"/>
  <c r="D45" i="59" s="1"/>
  <c r="D46" i="59" s="1"/>
  <c r="D47" i="59" s="1"/>
  <c r="D48" i="59" s="1"/>
  <c r="D49" i="59" s="1"/>
  <c r="D50" i="59" s="1"/>
  <c r="D51" i="59" s="1"/>
  <c r="D52" i="59" s="1"/>
  <c r="D53" i="59" s="1"/>
  <c r="D54" i="59" s="1"/>
  <c r="D55" i="59" s="1"/>
  <c r="D56" i="59" s="1"/>
  <c r="D57" i="59" s="1"/>
  <c r="D58" i="59" s="1"/>
  <c r="D59" i="59" s="1"/>
  <c r="D60" i="59" s="1"/>
  <c r="D61" i="59" s="1"/>
  <c r="D62" i="59" s="1"/>
  <c r="D63" i="59" s="1"/>
  <c r="D64" i="59" s="1"/>
  <c r="D65" i="59" s="1"/>
  <c r="D66" i="59" s="1"/>
  <c r="D67" i="59" s="1"/>
  <c r="D68" i="59" s="1"/>
  <c r="D69" i="59" s="1"/>
  <c r="D70" i="59" s="1"/>
  <c r="D71" i="59" s="1"/>
  <c r="D72" i="59" s="1"/>
  <c r="D73" i="59" s="1"/>
  <c r="D74" i="59" s="1"/>
  <c r="D75" i="59" s="1"/>
  <c r="D76" i="59" s="1"/>
  <c r="D77" i="59" s="1"/>
  <c r="D78" i="59" s="1"/>
  <c r="D79" i="59" s="1"/>
  <c r="D80" i="59" s="1"/>
  <c r="D81" i="59" s="1"/>
  <c r="D82" i="59" s="1"/>
  <c r="D83" i="59" s="1"/>
  <c r="D84" i="59" s="1"/>
  <c r="D85" i="59" s="1"/>
  <c r="D86" i="59" s="1"/>
  <c r="D87" i="59" s="1"/>
  <c r="D88" i="59" s="1"/>
  <c r="D89" i="59" s="1"/>
  <c r="D90" i="59" s="1"/>
  <c r="D91" i="59" s="1"/>
  <c r="D92" i="59" s="1"/>
  <c r="D93" i="59" s="1"/>
  <c r="D94" i="59" s="1"/>
  <c r="D95" i="59" s="1"/>
  <c r="D96" i="59" s="1"/>
  <c r="D97" i="59" s="1"/>
  <c r="D98" i="59" s="1"/>
  <c r="D99" i="59" s="1"/>
  <c r="D100" i="59" s="1"/>
  <c r="D101" i="59" s="1"/>
  <c r="D102" i="59" s="1"/>
  <c r="D77" i="17"/>
  <c r="D62" i="17" s="1"/>
  <c r="D7" i="86" s="1"/>
  <c r="V1" i="86" s="1"/>
  <c r="V4" i="86" s="1"/>
  <c r="F37" i="59"/>
  <c r="F38" i="59" s="1"/>
  <c r="F39" i="59" s="1"/>
  <c r="F40" i="59" s="1"/>
  <c r="F41" i="59" s="1"/>
  <c r="F42" i="59" s="1"/>
  <c r="F43" i="59" s="1"/>
  <c r="F44" i="59" s="1"/>
  <c r="F45" i="59" s="1"/>
  <c r="F46" i="59" s="1"/>
  <c r="F47" i="59" s="1"/>
  <c r="F48" i="59" s="1"/>
  <c r="F49" i="59" s="1"/>
  <c r="F50" i="59" s="1"/>
  <c r="F51" i="59" s="1"/>
  <c r="F52" i="59" s="1"/>
  <c r="F53" i="59" s="1"/>
  <c r="F54" i="59" s="1"/>
  <c r="F55" i="59" s="1"/>
  <c r="F56" i="59" s="1"/>
  <c r="F57" i="59" s="1"/>
  <c r="F58" i="59" s="1"/>
  <c r="F59" i="59" s="1"/>
  <c r="F60" i="59" s="1"/>
  <c r="F61" i="59" s="1"/>
  <c r="F62" i="59" s="1"/>
  <c r="F63" i="59" s="1"/>
  <c r="F64" i="59" s="1"/>
  <c r="F65" i="59" s="1"/>
  <c r="F66" i="59" s="1"/>
  <c r="F67" i="59" s="1"/>
  <c r="F68" i="59" s="1"/>
  <c r="F69" i="59" s="1"/>
  <c r="F70" i="59" s="1"/>
  <c r="F71" i="59" s="1"/>
  <c r="F72" i="59" s="1"/>
  <c r="F73" i="59" s="1"/>
  <c r="F74" i="59" s="1"/>
  <c r="F75" i="59" s="1"/>
  <c r="F76" i="59" s="1"/>
  <c r="F77" i="59" s="1"/>
  <c r="F78" i="59" s="1"/>
  <c r="F79" i="59" s="1"/>
  <c r="F80" i="59" s="1"/>
  <c r="F81" i="59" s="1"/>
  <c r="F82" i="59" s="1"/>
  <c r="F83" i="59" s="1"/>
  <c r="F84" i="59" s="1"/>
  <c r="F85" i="59" s="1"/>
  <c r="F86" i="59" s="1"/>
  <c r="F87" i="59" s="1"/>
  <c r="F88" i="59" s="1"/>
  <c r="F89" i="59" s="1"/>
  <c r="F90" i="59" s="1"/>
  <c r="F91" i="59" s="1"/>
  <c r="F92" i="59" s="1"/>
  <c r="F93" i="59" s="1"/>
  <c r="F94" i="59" s="1"/>
  <c r="F95" i="59" s="1"/>
  <c r="F96" i="59" s="1"/>
  <c r="F97" i="59" s="1"/>
  <c r="F98" i="59" s="1"/>
  <c r="F99" i="59" s="1"/>
  <c r="F100" i="59" s="1"/>
  <c r="F101" i="59" s="1"/>
  <c r="F102" i="59" s="1"/>
  <c r="F77" i="17"/>
  <c r="X1" i="86" s="1"/>
  <c r="X4" i="86" s="1"/>
  <c r="N37" i="59"/>
  <c r="N38" i="59" s="1"/>
  <c r="N39" i="59" s="1"/>
  <c r="N40" i="59" s="1"/>
  <c r="N41" i="59" s="1"/>
  <c r="N42" i="59" s="1"/>
  <c r="N43" i="59" s="1"/>
  <c r="N44" i="59" s="1"/>
  <c r="N45" i="59" s="1"/>
  <c r="N46" i="59" s="1"/>
  <c r="N47" i="59" s="1"/>
  <c r="N48" i="59" s="1"/>
  <c r="N49" i="59" s="1"/>
  <c r="N50" i="59" s="1"/>
  <c r="N51" i="59" s="1"/>
  <c r="N52" i="59" s="1"/>
  <c r="N53" i="59" s="1"/>
  <c r="N54" i="59" s="1"/>
  <c r="N55" i="59" s="1"/>
  <c r="N56" i="59" s="1"/>
  <c r="N57" i="59" s="1"/>
  <c r="N58" i="59" s="1"/>
  <c r="N59" i="59" s="1"/>
  <c r="N60" i="59" s="1"/>
  <c r="N61" i="59" s="1"/>
  <c r="N62" i="59" s="1"/>
  <c r="N63" i="59" s="1"/>
  <c r="N64" i="59" s="1"/>
  <c r="N65" i="59" s="1"/>
  <c r="N66" i="59" s="1"/>
  <c r="N67" i="59" s="1"/>
  <c r="N68" i="59" s="1"/>
  <c r="N69" i="59" s="1"/>
  <c r="N70" i="59" s="1"/>
  <c r="N71" i="59" s="1"/>
  <c r="N72" i="59" s="1"/>
  <c r="N73" i="59" s="1"/>
  <c r="N74" i="59" s="1"/>
  <c r="N75" i="59" s="1"/>
  <c r="N76" i="59" s="1"/>
  <c r="N77" i="59" s="1"/>
  <c r="N78" i="59" s="1"/>
  <c r="N79" i="59" s="1"/>
  <c r="N80" i="59" s="1"/>
  <c r="N81" i="59" s="1"/>
  <c r="N82" i="59" s="1"/>
  <c r="N83" i="59" s="1"/>
  <c r="N84" i="59" s="1"/>
  <c r="N85" i="59" s="1"/>
  <c r="N86" i="59" s="1"/>
  <c r="N87" i="59" s="1"/>
  <c r="N88" i="59" s="1"/>
  <c r="N89" i="59" s="1"/>
  <c r="N90" i="59" s="1"/>
  <c r="N91" i="59" s="1"/>
  <c r="N92" i="59" s="1"/>
  <c r="N93" i="59" s="1"/>
  <c r="N94" i="59" s="1"/>
  <c r="N95" i="59" s="1"/>
  <c r="N96" i="59" s="1"/>
  <c r="N97" i="59" s="1"/>
  <c r="N98" i="59" s="1"/>
  <c r="N99" i="59" s="1"/>
  <c r="N100" i="59" s="1"/>
  <c r="N101" i="59" s="1"/>
  <c r="N102" i="59" s="1"/>
  <c r="N77" i="17"/>
  <c r="N62" i="17" s="1"/>
  <c r="N7" i="86" s="1"/>
  <c r="AF1" i="86" s="1"/>
  <c r="AF4" i="86" s="1"/>
  <c r="L37" i="59"/>
  <c r="L38" i="59" s="1"/>
  <c r="L39" i="59" s="1"/>
  <c r="L40" i="59" s="1"/>
  <c r="L41" i="59" s="1"/>
  <c r="L42" i="59" s="1"/>
  <c r="L43" i="59" s="1"/>
  <c r="L44" i="59" s="1"/>
  <c r="L45" i="59" s="1"/>
  <c r="L46" i="59" s="1"/>
  <c r="L47" i="59" s="1"/>
  <c r="L48" i="59" s="1"/>
  <c r="L49" i="59" s="1"/>
  <c r="L50" i="59" s="1"/>
  <c r="L51" i="59" s="1"/>
  <c r="L52" i="59" s="1"/>
  <c r="L53" i="59" s="1"/>
  <c r="L54" i="59" s="1"/>
  <c r="L55" i="59" s="1"/>
  <c r="L56" i="59" s="1"/>
  <c r="L57" i="59" s="1"/>
  <c r="L58" i="59" s="1"/>
  <c r="L59" i="59" s="1"/>
  <c r="L60" i="59" s="1"/>
  <c r="L61" i="59" s="1"/>
  <c r="L62" i="59" s="1"/>
  <c r="L63" i="59" s="1"/>
  <c r="L64" i="59" s="1"/>
  <c r="L65" i="59" s="1"/>
  <c r="L66" i="59" s="1"/>
  <c r="L67" i="59" s="1"/>
  <c r="L68" i="59" s="1"/>
  <c r="L69" i="59" s="1"/>
  <c r="L70" i="59" s="1"/>
  <c r="L71" i="59" s="1"/>
  <c r="L72" i="59" s="1"/>
  <c r="L73" i="59" s="1"/>
  <c r="L74" i="59" s="1"/>
  <c r="L75" i="59" s="1"/>
  <c r="L76" i="59" s="1"/>
  <c r="L77" i="59" s="1"/>
  <c r="L78" i="59" s="1"/>
  <c r="L79" i="59" s="1"/>
  <c r="L80" i="59" s="1"/>
  <c r="L81" i="59" s="1"/>
  <c r="L82" i="59" s="1"/>
  <c r="L83" i="59" s="1"/>
  <c r="L84" i="59" s="1"/>
  <c r="L85" i="59" s="1"/>
  <c r="L86" i="59" s="1"/>
  <c r="L87" i="59" s="1"/>
  <c r="L88" i="59" s="1"/>
  <c r="L89" i="59" s="1"/>
  <c r="L90" i="59" s="1"/>
  <c r="L91" i="59" s="1"/>
  <c r="L92" i="59" s="1"/>
  <c r="L93" i="59" s="1"/>
  <c r="L94" i="59" s="1"/>
  <c r="L95" i="59" s="1"/>
  <c r="L96" i="59" s="1"/>
  <c r="L97" i="59" s="1"/>
  <c r="L98" i="59" s="1"/>
  <c r="L99" i="59" s="1"/>
  <c r="L100" i="59" s="1"/>
  <c r="L101" i="59" s="1"/>
  <c r="L102" i="59" s="1"/>
  <c r="L77" i="17"/>
  <c r="L62" i="17" s="1"/>
  <c r="L7" i="86" s="1"/>
  <c r="AD1" i="86" s="1"/>
  <c r="AD4" i="86" s="1"/>
  <c r="E37" i="59"/>
  <c r="E38" i="59" s="1"/>
  <c r="E39" i="59" s="1"/>
  <c r="E40" i="59" s="1"/>
  <c r="E41" i="59" s="1"/>
  <c r="E42" i="59" s="1"/>
  <c r="E43" i="59" s="1"/>
  <c r="E44" i="59" s="1"/>
  <c r="E45" i="59" s="1"/>
  <c r="E46" i="59" s="1"/>
  <c r="E47" i="59" s="1"/>
  <c r="E48" i="59" s="1"/>
  <c r="E49" i="59" s="1"/>
  <c r="E50" i="59" s="1"/>
  <c r="E51" i="59" s="1"/>
  <c r="E52" i="59" s="1"/>
  <c r="E53" i="59" s="1"/>
  <c r="E54" i="59" s="1"/>
  <c r="E55" i="59" s="1"/>
  <c r="E56" i="59" s="1"/>
  <c r="E57" i="59" s="1"/>
  <c r="E58" i="59" s="1"/>
  <c r="E59" i="59" s="1"/>
  <c r="E60" i="59" s="1"/>
  <c r="E61" i="59" s="1"/>
  <c r="E62" i="59" s="1"/>
  <c r="E63" i="59" s="1"/>
  <c r="E64" i="59" s="1"/>
  <c r="E65" i="59" s="1"/>
  <c r="E66" i="59" s="1"/>
  <c r="E67" i="59" s="1"/>
  <c r="E68" i="59" s="1"/>
  <c r="E69" i="59" s="1"/>
  <c r="E70" i="59" s="1"/>
  <c r="E71" i="59" s="1"/>
  <c r="E72" i="59" s="1"/>
  <c r="E73" i="59" s="1"/>
  <c r="E74" i="59" s="1"/>
  <c r="E75" i="59" s="1"/>
  <c r="E76" i="59" s="1"/>
  <c r="E77" i="59" s="1"/>
  <c r="E78" i="59" s="1"/>
  <c r="E79" i="59" s="1"/>
  <c r="E80" i="59" s="1"/>
  <c r="E81" i="59" s="1"/>
  <c r="E82" i="59" s="1"/>
  <c r="E83" i="59" s="1"/>
  <c r="E84" i="59" s="1"/>
  <c r="E85" i="59" s="1"/>
  <c r="E86" i="59" s="1"/>
  <c r="E87" i="59" s="1"/>
  <c r="E88" i="59" s="1"/>
  <c r="E89" i="59" s="1"/>
  <c r="E90" i="59" s="1"/>
  <c r="E91" i="59" s="1"/>
  <c r="E92" i="59" s="1"/>
  <c r="E93" i="59" s="1"/>
  <c r="E94" i="59" s="1"/>
  <c r="E95" i="59" s="1"/>
  <c r="E96" i="59" s="1"/>
  <c r="E97" i="59" s="1"/>
  <c r="E98" i="59" s="1"/>
  <c r="E99" i="59" s="1"/>
  <c r="E100" i="59" s="1"/>
  <c r="E101" i="59" s="1"/>
  <c r="E102" i="59" s="1"/>
  <c r="E77" i="17"/>
  <c r="E62" i="17" s="1"/>
  <c r="E7" i="86" s="1"/>
  <c r="W1" i="86" s="1"/>
  <c r="W4" i="86" s="1"/>
  <c r="O136" i="85"/>
  <c r="O137" i="85" s="1"/>
  <c r="O138" i="85" s="1"/>
  <c r="O143" i="85" s="1"/>
  <c r="BD10" i="85"/>
  <c r="BD11" i="85"/>
  <c r="BD12" i="85" s="1"/>
  <c r="BL10" i="85"/>
  <c r="BL11" i="85"/>
  <c r="BL12" i="85" s="1"/>
  <c r="BJ10" i="85"/>
  <c r="BJ11" i="85"/>
  <c r="BJ12" i="85" s="1"/>
  <c r="BA10" i="85"/>
  <c r="BA11" i="85"/>
  <c r="BA12" i="85" s="1"/>
  <c r="BF10" i="85"/>
  <c r="BF11" i="85"/>
  <c r="BF12" i="85" s="1"/>
  <c r="BC10" i="85"/>
  <c r="BC11" i="85"/>
  <c r="BC12" i="85" s="1"/>
  <c r="BH10" i="85"/>
  <c r="BH11" i="85"/>
  <c r="BH12" i="85" s="1"/>
  <c r="BB10" i="85"/>
  <c r="BB11" i="85"/>
  <c r="BB12" i="85" s="1"/>
  <c r="BG10" i="85"/>
  <c r="BG11" i="85"/>
  <c r="BG12" i="85" s="1"/>
  <c r="AZ10" i="85"/>
  <c r="AZ11" i="85"/>
  <c r="AZ12" i="85" s="1"/>
  <c r="AY10" i="85"/>
  <c r="AY11" i="85"/>
  <c r="AY12" i="85" s="1"/>
  <c r="H141" i="85"/>
  <c r="P141" i="85"/>
  <c r="C143" i="85"/>
  <c r="L143" i="85"/>
  <c r="M142" i="85"/>
  <c r="N142" i="85"/>
  <c r="J143" i="85"/>
  <c r="J141" i="85"/>
  <c r="J145" i="85"/>
  <c r="E141" i="85"/>
  <c r="E145" i="85"/>
  <c r="E144" i="85"/>
  <c r="E142" i="85"/>
  <c r="E140" i="85"/>
  <c r="E143" i="85"/>
  <c r="H142" i="85"/>
  <c r="K140" i="85"/>
  <c r="K144" i="85"/>
  <c r="K141" i="85"/>
  <c r="K142" i="85"/>
  <c r="K145" i="85"/>
  <c r="K143" i="85"/>
  <c r="L140" i="85"/>
  <c r="L144" i="85"/>
  <c r="L141" i="85"/>
  <c r="L145" i="85"/>
  <c r="F142" i="85"/>
  <c r="BK9" i="85"/>
  <c r="BK15" i="85" s="1"/>
  <c r="H10" i="59"/>
  <c r="H19" i="66"/>
  <c r="M10" i="59"/>
  <c r="M11" i="59" s="1"/>
  <c r="M12" i="59" s="1"/>
  <c r="M13" i="59" s="1"/>
  <c r="M14" i="59" s="1"/>
  <c r="M15" i="59" s="1"/>
  <c r="M16" i="59" s="1"/>
  <c r="M17" i="59" s="1"/>
  <c r="M18" i="59" s="1"/>
  <c r="M19" i="59" s="1"/>
  <c r="M20" i="59" s="1"/>
  <c r="M21" i="59" s="1"/>
  <c r="M22" i="59" s="1"/>
  <c r="M23" i="59" s="1"/>
  <c r="M24" i="59" s="1"/>
  <c r="M25" i="59" s="1"/>
  <c r="M26" i="59" s="1"/>
  <c r="M27" i="59" s="1"/>
  <c r="M28" i="59" s="1"/>
  <c r="M29" i="59" s="1"/>
  <c r="M30" i="59" s="1"/>
  <c r="M31" i="59" s="1"/>
  <c r="M32" i="59" s="1"/>
  <c r="M33" i="59" s="1"/>
  <c r="M34" i="59" s="1"/>
  <c r="M35" i="59" s="1"/>
  <c r="M36" i="59" s="1"/>
  <c r="M19" i="66"/>
  <c r="P10" i="59"/>
  <c r="P11" i="59" s="1"/>
  <c r="P12" i="59" s="1"/>
  <c r="P13" i="59" s="1"/>
  <c r="P14" i="59" s="1"/>
  <c r="P15" i="59" s="1"/>
  <c r="P16" i="59" s="1"/>
  <c r="P17" i="59" s="1"/>
  <c r="P18" i="59" s="1"/>
  <c r="P19" i="59" s="1"/>
  <c r="P20" i="59" s="1"/>
  <c r="P21" i="59" s="1"/>
  <c r="P22" i="59" s="1"/>
  <c r="P23" i="59" s="1"/>
  <c r="P24" i="59" s="1"/>
  <c r="P25" i="59" s="1"/>
  <c r="P26" i="59" s="1"/>
  <c r="P27" i="59" s="1"/>
  <c r="P28" i="59" s="1"/>
  <c r="P29" i="59" s="1"/>
  <c r="P30" i="59" s="1"/>
  <c r="P31" i="59" s="1"/>
  <c r="P32" i="59" s="1"/>
  <c r="P33" i="59" s="1"/>
  <c r="P34" i="59" s="1"/>
  <c r="P35" i="59" s="1"/>
  <c r="P36" i="59" s="1"/>
  <c r="P19" i="66"/>
  <c r="O10" i="59"/>
  <c r="O11" i="59" s="1"/>
  <c r="O12" i="59" s="1"/>
  <c r="O13" i="59" s="1"/>
  <c r="O14" i="59" s="1"/>
  <c r="O15" i="59" s="1"/>
  <c r="O16" i="59" s="1"/>
  <c r="O17" i="59" s="1"/>
  <c r="O18" i="59" s="1"/>
  <c r="O19" i="59" s="1"/>
  <c r="O20" i="59" s="1"/>
  <c r="O21" i="59" s="1"/>
  <c r="O22" i="59" s="1"/>
  <c r="O23" i="59" s="1"/>
  <c r="O24" i="59" s="1"/>
  <c r="O25" i="59" s="1"/>
  <c r="O26" i="59" s="1"/>
  <c r="O27" i="59" s="1"/>
  <c r="O28" i="59" s="1"/>
  <c r="O29" i="59" s="1"/>
  <c r="O30" i="59" s="1"/>
  <c r="O31" i="59" s="1"/>
  <c r="O32" i="59" s="1"/>
  <c r="O33" i="59" s="1"/>
  <c r="O34" i="59" s="1"/>
  <c r="O35" i="59" s="1"/>
  <c r="O36" i="59" s="1"/>
  <c r="O19" i="66"/>
  <c r="K10" i="59"/>
  <c r="K11" i="59" s="1"/>
  <c r="K12" i="59" s="1"/>
  <c r="K13" i="59" s="1"/>
  <c r="K14" i="59" s="1"/>
  <c r="K15" i="59" s="1"/>
  <c r="K16" i="59" s="1"/>
  <c r="K17" i="59" s="1"/>
  <c r="K18" i="59" s="1"/>
  <c r="K19" i="59" s="1"/>
  <c r="K20" i="59" s="1"/>
  <c r="K21" i="59" s="1"/>
  <c r="K22" i="59" s="1"/>
  <c r="K23" i="59" s="1"/>
  <c r="K24" i="59" s="1"/>
  <c r="K25" i="59" s="1"/>
  <c r="K26" i="59" s="1"/>
  <c r="K27" i="59" s="1"/>
  <c r="K28" i="59" s="1"/>
  <c r="K29" i="59" s="1"/>
  <c r="K30" i="59" s="1"/>
  <c r="K31" i="59" s="1"/>
  <c r="K32" i="59" s="1"/>
  <c r="K33" i="59" s="1"/>
  <c r="K34" i="59" s="1"/>
  <c r="K35" i="59" s="1"/>
  <c r="K36" i="59" s="1"/>
  <c r="K19" i="66"/>
  <c r="C10" i="59"/>
  <c r="C11" i="59" s="1"/>
  <c r="C12" i="59" s="1"/>
  <c r="C13" i="59" s="1"/>
  <c r="C14" i="59" s="1"/>
  <c r="C15" i="59" s="1"/>
  <c r="C16" i="59" s="1"/>
  <c r="C17" i="59" s="1"/>
  <c r="C18" i="59" s="1"/>
  <c r="C19" i="59" s="1"/>
  <c r="C20" i="59" s="1"/>
  <c r="C21" i="59" s="1"/>
  <c r="C22" i="59" s="1"/>
  <c r="C23" i="59" s="1"/>
  <c r="C24" i="59" s="1"/>
  <c r="C25" i="59" s="1"/>
  <c r="C26" i="59" s="1"/>
  <c r="C27" i="59" s="1"/>
  <c r="C28" i="59" s="1"/>
  <c r="C29" i="59" s="1"/>
  <c r="C30" i="59" s="1"/>
  <c r="C31" i="59" s="1"/>
  <c r="C32" i="59" s="1"/>
  <c r="C33" i="59" s="1"/>
  <c r="C34" i="59" s="1"/>
  <c r="C35" i="59" s="1"/>
  <c r="C36" i="59" s="1"/>
  <c r="C19" i="66"/>
  <c r="J10" i="59"/>
  <c r="J11" i="59" s="1"/>
  <c r="J12" i="59" s="1"/>
  <c r="J13" i="59" s="1"/>
  <c r="J14" i="59" s="1"/>
  <c r="J15" i="59" s="1"/>
  <c r="J16" i="59" s="1"/>
  <c r="J17" i="59" s="1"/>
  <c r="J18" i="59" s="1"/>
  <c r="J19" i="59" s="1"/>
  <c r="J20" i="59" s="1"/>
  <c r="J21" i="59" s="1"/>
  <c r="J22" i="59" s="1"/>
  <c r="J23" i="59" s="1"/>
  <c r="J24" i="59" s="1"/>
  <c r="J25" i="59" s="1"/>
  <c r="J26" i="59" s="1"/>
  <c r="J27" i="59" s="1"/>
  <c r="J28" i="59" s="1"/>
  <c r="J29" i="59" s="1"/>
  <c r="J30" i="59" s="1"/>
  <c r="J31" i="59" s="1"/>
  <c r="J32" i="59" s="1"/>
  <c r="J33" i="59" s="1"/>
  <c r="J34" i="59" s="1"/>
  <c r="J35" i="59" s="1"/>
  <c r="J36" i="59" s="1"/>
  <c r="J19" i="66"/>
  <c r="G10" i="59"/>
  <c r="G11" i="59" s="1"/>
  <c r="G12" i="59" s="1"/>
  <c r="G13" i="59" s="1"/>
  <c r="G14" i="59" s="1"/>
  <c r="G15" i="59" s="1"/>
  <c r="G16" i="59" s="1"/>
  <c r="G17" i="59" s="1"/>
  <c r="G18" i="59" s="1"/>
  <c r="G19" i="59" s="1"/>
  <c r="G20" i="59" s="1"/>
  <c r="G21" i="59" s="1"/>
  <c r="G22" i="59" s="1"/>
  <c r="G23" i="59" s="1"/>
  <c r="G24" i="59" s="1"/>
  <c r="G25" i="59" s="1"/>
  <c r="G26" i="59" s="1"/>
  <c r="G27" i="59" s="1"/>
  <c r="G28" i="59" s="1"/>
  <c r="G29" i="59" s="1"/>
  <c r="G30" i="59" s="1"/>
  <c r="G31" i="59" s="1"/>
  <c r="G32" i="59" s="1"/>
  <c r="G33" i="59" s="1"/>
  <c r="G34" i="59" s="1"/>
  <c r="G35" i="59" s="1"/>
  <c r="G36" i="59" s="1"/>
  <c r="G19" i="66"/>
  <c r="F74" i="10"/>
  <c r="E74" i="10" s="1"/>
  <c r="D74" i="10" s="1"/>
  <c r="C74" i="10" s="1"/>
  <c r="B74" i="10" s="1"/>
  <c r="K37" i="59" l="1"/>
  <c r="K38" i="59" s="1"/>
  <c r="K39" i="59" s="1"/>
  <c r="K40" i="59" s="1"/>
  <c r="K41" i="59" s="1"/>
  <c r="K42" i="59" s="1"/>
  <c r="K43" i="59" s="1"/>
  <c r="K44" i="59" s="1"/>
  <c r="K45" i="59" s="1"/>
  <c r="K46" i="59" s="1"/>
  <c r="K47" i="59" s="1"/>
  <c r="K48" i="59" s="1"/>
  <c r="K49" i="59" s="1"/>
  <c r="K50" i="59" s="1"/>
  <c r="K51" i="59" s="1"/>
  <c r="K52" i="59" s="1"/>
  <c r="K53" i="59" s="1"/>
  <c r="K54" i="59" s="1"/>
  <c r="K55" i="59" s="1"/>
  <c r="K56" i="59" s="1"/>
  <c r="K57" i="59" s="1"/>
  <c r="K58" i="59" s="1"/>
  <c r="K59" i="59" s="1"/>
  <c r="K60" i="59" s="1"/>
  <c r="K61" i="59" s="1"/>
  <c r="K62" i="59" s="1"/>
  <c r="K63" i="59" s="1"/>
  <c r="K64" i="59" s="1"/>
  <c r="K65" i="59" s="1"/>
  <c r="K66" i="59" s="1"/>
  <c r="K67" i="59" s="1"/>
  <c r="K68" i="59" s="1"/>
  <c r="K69" i="59" s="1"/>
  <c r="K70" i="59" s="1"/>
  <c r="K71" i="59" s="1"/>
  <c r="K72" i="59" s="1"/>
  <c r="K73" i="59" s="1"/>
  <c r="K74" i="59" s="1"/>
  <c r="K75" i="59" s="1"/>
  <c r="K76" i="59" s="1"/>
  <c r="K77" i="59" s="1"/>
  <c r="K78" i="59" s="1"/>
  <c r="K79" i="59" s="1"/>
  <c r="K80" i="59" s="1"/>
  <c r="K81" i="59" s="1"/>
  <c r="K82" i="59" s="1"/>
  <c r="K83" i="59" s="1"/>
  <c r="K84" i="59" s="1"/>
  <c r="K85" i="59" s="1"/>
  <c r="K86" i="59" s="1"/>
  <c r="K87" i="59" s="1"/>
  <c r="K88" i="59" s="1"/>
  <c r="K89" i="59" s="1"/>
  <c r="K90" i="59" s="1"/>
  <c r="K91" i="59" s="1"/>
  <c r="K92" i="59" s="1"/>
  <c r="K93" i="59" s="1"/>
  <c r="K94" i="59" s="1"/>
  <c r="K95" i="59" s="1"/>
  <c r="K96" i="59" s="1"/>
  <c r="K97" i="59" s="1"/>
  <c r="K98" i="59" s="1"/>
  <c r="K99" i="59" s="1"/>
  <c r="K100" i="59" s="1"/>
  <c r="K101" i="59" s="1"/>
  <c r="K102" i="59" s="1"/>
  <c r="K77" i="17"/>
  <c r="K62" i="17" s="1"/>
  <c r="K7" i="86" s="1"/>
  <c r="AC1" i="86" s="1"/>
  <c r="AC4" i="86" s="1"/>
  <c r="G37" i="59"/>
  <c r="G38" i="59" s="1"/>
  <c r="G39" i="59" s="1"/>
  <c r="G40" i="59" s="1"/>
  <c r="G41" i="59" s="1"/>
  <c r="G42" i="59" s="1"/>
  <c r="G43" i="59" s="1"/>
  <c r="G44" i="59" s="1"/>
  <c r="G45" i="59" s="1"/>
  <c r="G46" i="59" s="1"/>
  <c r="G47" i="59" s="1"/>
  <c r="G48" i="59" s="1"/>
  <c r="G49" i="59" s="1"/>
  <c r="G50" i="59" s="1"/>
  <c r="G51" i="59" s="1"/>
  <c r="G52" i="59" s="1"/>
  <c r="G53" i="59" s="1"/>
  <c r="G54" i="59" s="1"/>
  <c r="G55" i="59" s="1"/>
  <c r="G56" i="59" s="1"/>
  <c r="G57" i="59" s="1"/>
  <c r="G58" i="59" s="1"/>
  <c r="G59" i="59" s="1"/>
  <c r="G60" i="59" s="1"/>
  <c r="G61" i="59" s="1"/>
  <c r="G62" i="59" s="1"/>
  <c r="G63" i="59" s="1"/>
  <c r="G64" i="59" s="1"/>
  <c r="G65" i="59" s="1"/>
  <c r="G66" i="59" s="1"/>
  <c r="G67" i="59" s="1"/>
  <c r="G68" i="59" s="1"/>
  <c r="G69" i="59" s="1"/>
  <c r="G70" i="59" s="1"/>
  <c r="G71" i="59" s="1"/>
  <c r="G72" i="59" s="1"/>
  <c r="G73" i="59" s="1"/>
  <c r="G74" i="59" s="1"/>
  <c r="G75" i="59" s="1"/>
  <c r="G76" i="59" s="1"/>
  <c r="G77" i="59" s="1"/>
  <c r="G78" i="59" s="1"/>
  <c r="G79" i="59" s="1"/>
  <c r="G80" i="59" s="1"/>
  <c r="G81" i="59" s="1"/>
  <c r="G82" i="59" s="1"/>
  <c r="G83" i="59" s="1"/>
  <c r="G84" i="59" s="1"/>
  <c r="G85" i="59" s="1"/>
  <c r="G86" i="59" s="1"/>
  <c r="G87" i="59" s="1"/>
  <c r="G88" i="59" s="1"/>
  <c r="G89" i="59" s="1"/>
  <c r="G90" i="59" s="1"/>
  <c r="G91" i="59" s="1"/>
  <c r="G92" i="59" s="1"/>
  <c r="G93" i="59" s="1"/>
  <c r="G94" i="59" s="1"/>
  <c r="G95" i="59" s="1"/>
  <c r="G96" i="59" s="1"/>
  <c r="G97" i="59" s="1"/>
  <c r="G98" i="59" s="1"/>
  <c r="G99" i="59" s="1"/>
  <c r="G100" i="59" s="1"/>
  <c r="G101" i="59" s="1"/>
  <c r="G102" i="59" s="1"/>
  <c r="G77" i="17"/>
  <c r="G62" i="17" s="1"/>
  <c r="G7" i="86" s="1"/>
  <c r="Y1" i="86" s="1"/>
  <c r="Y4" i="86" s="1"/>
  <c r="O37" i="59"/>
  <c r="O38" i="59" s="1"/>
  <c r="O39" i="59" s="1"/>
  <c r="O40" i="59" s="1"/>
  <c r="O41" i="59" s="1"/>
  <c r="O42" i="59" s="1"/>
  <c r="O43" i="59" s="1"/>
  <c r="O44" i="59" s="1"/>
  <c r="O45" i="59" s="1"/>
  <c r="O46" i="59" s="1"/>
  <c r="O47" i="59" s="1"/>
  <c r="O48" i="59" s="1"/>
  <c r="O49" i="59" s="1"/>
  <c r="O50" i="59" s="1"/>
  <c r="O51" i="59" s="1"/>
  <c r="O52" i="59" s="1"/>
  <c r="O53" i="59" s="1"/>
  <c r="O54" i="59" s="1"/>
  <c r="O55" i="59" s="1"/>
  <c r="O56" i="59" s="1"/>
  <c r="O57" i="59" s="1"/>
  <c r="O58" i="59" s="1"/>
  <c r="O59" i="59" s="1"/>
  <c r="O60" i="59" s="1"/>
  <c r="O61" i="59" s="1"/>
  <c r="O62" i="59" s="1"/>
  <c r="O63" i="59" s="1"/>
  <c r="O64" i="59" s="1"/>
  <c r="O65" i="59" s="1"/>
  <c r="O66" i="59" s="1"/>
  <c r="O67" i="59" s="1"/>
  <c r="O68" i="59" s="1"/>
  <c r="O69" i="59" s="1"/>
  <c r="O70" i="59" s="1"/>
  <c r="O71" i="59" s="1"/>
  <c r="O72" i="59" s="1"/>
  <c r="O73" i="59" s="1"/>
  <c r="O74" i="59" s="1"/>
  <c r="O75" i="59" s="1"/>
  <c r="O76" i="59" s="1"/>
  <c r="O77" i="59" s="1"/>
  <c r="O78" i="59" s="1"/>
  <c r="O79" i="59" s="1"/>
  <c r="O80" i="59" s="1"/>
  <c r="O81" i="59" s="1"/>
  <c r="O82" i="59" s="1"/>
  <c r="O83" i="59" s="1"/>
  <c r="O84" i="59" s="1"/>
  <c r="O85" i="59" s="1"/>
  <c r="O86" i="59" s="1"/>
  <c r="O87" i="59" s="1"/>
  <c r="O88" i="59" s="1"/>
  <c r="O89" i="59" s="1"/>
  <c r="O90" i="59" s="1"/>
  <c r="O91" i="59" s="1"/>
  <c r="O92" i="59" s="1"/>
  <c r="O93" i="59" s="1"/>
  <c r="O94" i="59" s="1"/>
  <c r="O95" i="59" s="1"/>
  <c r="O96" i="59" s="1"/>
  <c r="O97" i="59" s="1"/>
  <c r="O98" i="59" s="1"/>
  <c r="O99" i="59" s="1"/>
  <c r="O100" i="59" s="1"/>
  <c r="O101" i="59" s="1"/>
  <c r="O102" i="59" s="1"/>
  <c r="O77" i="17"/>
  <c r="O62" i="17" s="1"/>
  <c r="O7" i="86" s="1"/>
  <c r="AG1" i="86" s="1"/>
  <c r="AG4" i="86" s="1"/>
  <c r="J37" i="59"/>
  <c r="J38" i="59" s="1"/>
  <c r="J39" i="59" s="1"/>
  <c r="J40" i="59" s="1"/>
  <c r="J41" i="59" s="1"/>
  <c r="J42" i="59" s="1"/>
  <c r="J43" i="59" s="1"/>
  <c r="J44" i="59" s="1"/>
  <c r="J45" i="59" s="1"/>
  <c r="J46" i="59" s="1"/>
  <c r="J47" i="59" s="1"/>
  <c r="J48" i="59" s="1"/>
  <c r="J49" i="59" s="1"/>
  <c r="J50" i="59" s="1"/>
  <c r="J51" i="59" s="1"/>
  <c r="J52" i="59" s="1"/>
  <c r="J53" i="59" s="1"/>
  <c r="J54" i="59" s="1"/>
  <c r="J55" i="59" s="1"/>
  <c r="J56" i="59" s="1"/>
  <c r="J57" i="59" s="1"/>
  <c r="J58" i="59" s="1"/>
  <c r="J59" i="59" s="1"/>
  <c r="J60" i="59" s="1"/>
  <c r="J61" i="59" s="1"/>
  <c r="J62" i="59" s="1"/>
  <c r="J63" i="59" s="1"/>
  <c r="J64" i="59" s="1"/>
  <c r="J65" i="59" s="1"/>
  <c r="J66" i="59" s="1"/>
  <c r="J67" i="59" s="1"/>
  <c r="J68" i="59" s="1"/>
  <c r="J69" i="59" s="1"/>
  <c r="J70" i="59" s="1"/>
  <c r="J71" i="59" s="1"/>
  <c r="J72" i="59" s="1"/>
  <c r="J73" i="59" s="1"/>
  <c r="J74" i="59" s="1"/>
  <c r="J75" i="59" s="1"/>
  <c r="J76" i="59" s="1"/>
  <c r="J77" i="59" s="1"/>
  <c r="J78" i="59" s="1"/>
  <c r="J79" i="59" s="1"/>
  <c r="J80" i="59" s="1"/>
  <c r="J81" i="59" s="1"/>
  <c r="J82" i="59" s="1"/>
  <c r="J83" i="59" s="1"/>
  <c r="J84" i="59" s="1"/>
  <c r="J85" i="59" s="1"/>
  <c r="J86" i="59" s="1"/>
  <c r="J87" i="59" s="1"/>
  <c r="J88" i="59" s="1"/>
  <c r="J89" i="59" s="1"/>
  <c r="J90" i="59" s="1"/>
  <c r="J91" i="59" s="1"/>
  <c r="J92" i="59" s="1"/>
  <c r="J93" i="59" s="1"/>
  <c r="J94" i="59" s="1"/>
  <c r="J95" i="59" s="1"/>
  <c r="J96" i="59" s="1"/>
  <c r="J97" i="59" s="1"/>
  <c r="J98" i="59" s="1"/>
  <c r="J99" i="59" s="1"/>
  <c r="J100" i="59" s="1"/>
  <c r="J101" i="59" s="1"/>
  <c r="J102" i="59" s="1"/>
  <c r="J77" i="17"/>
  <c r="J62" i="17" s="1"/>
  <c r="J7" i="86" s="1"/>
  <c r="AB1" i="86" s="1"/>
  <c r="AB4" i="86" s="1"/>
  <c r="P37" i="59"/>
  <c r="P38" i="59" s="1"/>
  <c r="P39" i="59" s="1"/>
  <c r="P40" i="59" s="1"/>
  <c r="P41" i="59" s="1"/>
  <c r="P42" i="59" s="1"/>
  <c r="P43" i="59" s="1"/>
  <c r="P44" i="59" s="1"/>
  <c r="P45" i="59" s="1"/>
  <c r="P46" i="59" s="1"/>
  <c r="P47" i="59" s="1"/>
  <c r="P48" i="59" s="1"/>
  <c r="P49" i="59" s="1"/>
  <c r="P50" i="59" s="1"/>
  <c r="P51" i="59" s="1"/>
  <c r="P52" i="59" s="1"/>
  <c r="P53" i="59" s="1"/>
  <c r="P54" i="59" s="1"/>
  <c r="P55" i="59" s="1"/>
  <c r="P56" i="59" s="1"/>
  <c r="P57" i="59" s="1"/>
  <c r="P58" i="59" s="1"/>
  <c r="P59" i="59" s="1"/>
  <c r="P60" i="59" s="1"/>
  <c r="P61" i="59" s="1"/>
  <c r="P62" i="59" s="1"/>
  <c r="P63" i="59" s="1"/>
  <c r="P64" i="59" s="1"/>
  <c r="P65" i="59" s="1"/>
  <c r="P66" i="59" s="1"/>
  <c r="P67" i="59" s="1"/>
  <c r="P68" i="59" s="1"/>
  <c r="P69" i="59" s="1"/>
  <c r="P70" i="59" s="1"/>
  <c r="P71" i="59" s="1"/>
  <c r="P72" i="59" s="1"/>
  <c r="P73" i="59" s="1"/>
  <c r="P74" i="59" s="1"/>
  <c r="P75" i="59" s="1"/>
  <c r="P76" i="59" s="1"/>
  <c r="P77" i="59" s="1"/>
  <c r="P78" i="59" s="1"/>
  <c r="P79" i="59" s="1"/>
  <c r="P80" i="59" s="1"/>
  <c r="P81" i="59" s="1"/>
  <c r="P82" i="59" s="1"/>
  <c r="P83" i="59" s="1"/>
  <c r="P84" i="59" s="1"/>
  <c r="P85" i="59" s="1"/>
  <c r="P86" i="59" s="1"/>
  <c r="P87" i="59" s="1"/>
  <c r="P88" i="59" s="1"/>
  <c r="P89" i="59" s="1"/>
  <c r="P90" i="59" s="1"/>
  <c r="P91" i="59" s="1"/>
  <c r="P92" i="59" s="1"/>
  <c r="P93" i="59" s="1"/>
  <c r="P94" i="59" s="1"/>
  <c r="P95" i="59" s="1"/>
  <c r="P96" i="59" s="1"/>
  <c r="P97" i="59" s="1"/>
  <c r="P98" i="59" s="1"/>
  <c r="P99" i="59" s="1"/>
  <c r="P100" i="59" s="1"/>
  <c r="P101" i="59" s="1"/>
  <c r="P102" i="59" s="1"/>
  <c r="P77" i="17"/>
  <c r="P62" i="17" s="1"/>
  <c r="P7" i="86" s="1"/>
  <c r="AH1" i="86" s="1"/>
  <c r="AH4" i="86" s="1"/>
  <c r="C37" i="59"/>
  <c r="C38" i="59" s="1"/>
  <c r="C39" i="59" s="1"/>
  <c r="C40" i="59" s="1"/>
  <c r="C41" i="59" s="1"/>
  <c r="C42" i="59" s="1"/>
  <c r="C43" i="59" s="1"/>
  <c r="C44" i="59" s="1"/>
  <c r="C45" i="59" s="1"/>
  <c r="C46" i="59" s="1"/>
  <c r="C47" i="59" s="1"/>
  <c r="C48" i="59" s="1"/>
  <c r="C49" i="59" s="1"/>
  <c r="C50" i="59" s="1"/>
  <c r="C51" i="59" s="1"/>
  <c r="C52" i="59" s="1"/>
  <c r="C53" i="59" s="1"/>
  <c r="C54" i="59" s="1"/>
  <c r="C55" i="59" s="1"/>
  <c r="C56" i="59" s="1"/>
  <c r="C57" i="59" s="1"/>
  <c r="C58" i="59" s="1"/>
  <c r="C59" i="59" s="1"/>
  <c r="C60" i="59" s="1"/>
  <c r="C61" i="59" s="1"/>
  <c r="C62" i="59" s="1"/>
  <c r="C63" i="59" s="1"/>
  <c r="C64" i="59" s="1"/>
  <c r="C65" i="59" s="1"/>
  <c r="C66" i="59" s="1"/>
  <c r="C67" i="59" s="1"/>
  <c r="C68" i="59" s="1"/>
  <c r="C69" i="59" s="1"/>
  <c r="C70" i="59" s="1"/>
  <c r="C71" i="59" s="1"/>
  <c r="C72" i="59" s="1"/>
  <c r="C73" i="59" s="1"/>
  <c r="C74" i="59" s="1"/>
  <c r="C75" i="59" s="1"/>
  <c r="C76" i="59" s="1"/>
  <c r="C77" i="59" s="1"/>
  <c r="C78" i="59" s="1"/>
  <c r="C79" i="59" s="1"/>
  <c r="C80" i="59" s="1"/>
  <c r="C81" i="59" s="1"/>
  <c r="C82" i="59" s="1"/>
  <c r="C83" i="59" s="1"/>
  <c r="C84" i="59" s="1"/>
  <c r="C85" i="59" s="1"/>
  <c r="C86" i="59" s="1"/>
  <c r="C87" i="59" s="1"/>
  <c r="C88" i="59" s="1"/>
  <c r="C89" i="59" s="1"/>
  <c r="C90" i="59" s="1"/>
  <c r="C91" i="59" s="1"/>
  <c r="C92" i="59" s="1"/>
  <c r="C93" i="59" s="1"/>
  <c r="C94" i="59" s="1"/>
  <c r="C95" i="59" s="1"/>
  <c r="C96" i="59" s="1"/>
  <c r="C97" i="59" s="1"/>
  <c r="C98" i="59" s="1"/>
  <c r="C99" i="59" s="1"/>
  <c r="C100" i="59" s="1"/>
  <c r="C101" i="59" s="1"/>
  <c r="C102" i="59" s="1"/>
  <c r="C62" i="17"/>
  <c r="C7" i="86" s="1"/>
  <c r="U1" i="86" s="1"/>
  <c r="U4" i="86" s="1"/>
  <c r="M37" i="59"/>
  <c r="M38" i="59" s="1"/>
  <c r="M39" i="59" s="1"/>
  <c r="M40" i="59" s="1"/>
  <c r="M41" i="59" s="1"/>
  <c r="M42" i="59" s="1"/>
  <c r="M43" i="59" s="1"/>
  <c r="M44" i="59" s="1"/>
  <c r="M45" i="59" s="1"/>
  <c r="M46" i="59" s="1"/>
  <c r="M47" i="59" s="1"/>
  <c r="M48" i="59" s="1"/>
  <c r="M49" i="59" s="1"/>
  <c r="M50" i="59" s="1"/>
  <c r="M51" i="59" s="1"/>
  <c r="M52" i="59" s="1"/>
  <c r="M53" i="59" s="1"/>
  <c r="M54" i="59" s="1"/>
  <c r="M55" i="59" s="1"/>
  <c r="M56" i="59" s="1"/>
  <c r="M57" i="59" s="1"/>
  <c r="M58" i="59" s="1"/>
  <c r="M59" i="59" s="1"/>
  <c r="M60" i="59" s="1"/>
  <c r="M61" i="59" s="1"/>
  <c r="M62" i="59" s="1"/>
  <c r="M63" i="59" s="1"/>
  <c r="M64" i="59" s="1"/>
  <c r="M65" i="59" s="1"/>
  <c r="M66" i="59" s="1"/>
  <c r="M67" i="59" s="1"/>
  <c r="M68" i="59" s="1"/>
  <c r="M69" i="59" s="1"/>
  <c r="M70" i="59" s="1"/>
  <c r="M71" i="59" s="1"/>
  <c r="M72" i="59" s="1"/>
  <c r="M73" i="59" s="1"/>
  <c r="M74" i="59" s="1"/>
  <c r="M75" i="59" s="1"/>
  <c r="M76" i="59" s="1"/>
  <c r="M77" i="59" s="1"/>
  <c r="M78" i="59" s="1"/>
  <c r="M79" i="59" s="1"/>
  <c r="M80" i="59" s="1"/>
  <c r="M81" i="59" s="1"/>
  <c r="M82" i="59" s="1"/>
  <c r="M83" i="59" s="1"/>
  <c r="M84" i="59" s="1"/>
  <c r="M85" i="59" s="1"/>
  <c r="M86" i="59" s="1"/>
  <c r="M87" i="59" s="1"/>
  <c r="M88" i="59" s="1"/>
  <c r="M89" i="59" s="1"/>
  <c r="M90" i="59" s="1"/>
  <c r="M91" i="59" s="1"/>
  <c r="M92" i="59" s="1"/>
  <c r="M93" i="59" s="1"/>
  <c r="M94" i="59" s="1"/>
  <c r="M95" i="59" s="1"/>
  <c r="M96" i="59" s="1"/>
  <c r="M97" i="59" s="1"/>
  <c r="M98" i="59" s="1"/>
  <c r="M99" i="59" s="1"/>
  <c r="M100" i="59" s="1"/>
  <c r="M101" i="59" s="1"/>
  <c r="M102" i="59" s="1"/>
  <c r="M77" i="17"/>
  <c r="M62" i="17" s="1"/>
  <c r="M7" i="86" s="1"/>
  <c r="AE1" i="86" s="1"/>
  <c r="AE4" i="86" s="1"/>
  <c r="BK10" i="85"/>
  <c r="BK11" i="85"/>
  <c r="BK12" i="85" s="1"/>
  <c r="L142" i="85"/>
  <c r="P145" i="85"/>
  <c r="H143" i="85"/>
  <c r="H140" i="85"/>
  <c r="O145" i="85"/>
  <c r="O141" i="85"/>
  <c r="P140" i="85"/>
  <c r="O142" i="85"/>
  <c r="H145" i="85"/>
  <c r="O144" i="85"/>
  <c r="P142" i="85"/>
  <c r="P143" i="85"/>
  <c r="P144" i="85"/>
  <c r="C144" i="85"/>
  <c r="C140" i="85"/>
  <c r="C145" i="85"/>
  <c r="C142" i="85"/>
  <c r="M144" i="85"/>
  <c r="M145" i="85"/>
  <c r="D141" i="85"/>
  <c r="N143" i="85"/>
  <c r="M141" i="85"/>
  <c r="F144" i="85"/>
  <c r="D143" i="85"/>
  <c r="N144" i="85"/>
  <c r="D145" i="85"/>
  <c r="F143" i="85"/>
  <c r="F140" i="85"/>
  <c r="D144" i="85"/>
  <c r="N140" i="85"/>
  <c r="M140" i="85"/>
  <c r="F145" i="85"/>
  <c r="N145" i="85"/>
  <c r="M143" i="85"/>
  <c r="F141" i="85"/>
  <c r="O140" i="85"/>
  <c r="N141" i="85"/>
  <c r="J142" i="85"/>
  <c r="G145" i="85"/>
  <c r="G141" i="85"/>
  <c r="G143" i="85"/>
  <c r="G144" i="85"/>
  <c r="J144" i="85"/>
  <c r="G140" i="85"/>
  <c r="J140" i="85"/>
  <c r="G142" i="85"/>
  <c r="C141" i="85"/>
  <c r="D142" i="85"/>
  <c r="D140" i="85"/>
  <c r="H144" i="85"/>
  <c r="H11" i="59"/>
  <c r="H12" i="59" s="1"/>
  <c r="H13" i="59" s="1"/>
  <c r="H14" i="59" s="1"/>
  <c r="H15" i="59" s="1"/>
  <c r="H16" i="59" s="1"/>
  <c r="H17" i="59" s="1"/>
  <c r="H18" i="59" s="1"/>
  <c r="H19" i="59" s="1"/>
  <c r="H20" i="59" s="1"/>
  <c r="H21" i="59" s="1"/>
  <c r="H22" i="59" s="1"/>
  <c r="H23" i="59" s="1"/>
  <c r="H24" i="59" s="1"/>
  <c r="H25" i="59" s="1"/>
  <c r="H26" i="59" s="1"/>
  <c r="H27" i="59" s="1"/>
  <c r="H28" i="59" s="1"/>
  <c r="H29" i="59" s="1"/>
  <c r="H30" i="59" s="1"/>
  <c r="H31" i="59" s="1"/>
  <c r="H32" i="59" s="1"/>
  <c r="H33" i="59" s="1"/>
  <c r="H34" i="59" s="1"/>
  <c r="H35" i="59" s="1"/>
  <c r="H36" i="59" s="1"/>
  <c r="H37" i="59" l="1"/>
  <c r="H38" i="59" s="1"/>
  <c r="H39" i="59" s="1"/>
  <c r="H40" i="59" s="1"/>
  <c r="H41" i="59" s="1"/>
  <c r="H42" i="59" s="1"/>
  <c r="H43" i="59" s="1"/>
  <c r="H44" i="59" s="1"/>
  <c r="H45" i="59" s="1"/>
  <c r="H46" i="59" s="1"/>
  <c r="H47" i="59" s="1"/>
  <c r="H48" i="59" s="1"/>
  <c r="H49" i="59" s="1"/>
  <c r="H50" i="59" s="1"/>
  <c r="H51" i="59" s="1"/>
  <c r="H52" i="59" s="1"/>
  <c r="H53" i="59" s="1"/>
  <c r="H54" i="59" s="1"/>
  <c r="H55" i="59" s="1"/>
  <c r="H56" i="59" s="1"/>
  <c r="H57" i="59" s="1"/>
  <c r="H58" i="59" s="1"/>
  <c r="H59" i="59" s="1"/>
  <c r="H60" i="59" s="1"/>
  <c r="H61" i="59" s="1"/>
  <c r="H62" i="59" s="1"/>
  <c r="H63" i="59" s="1"/>
  <c r="H64" i="59" s="1"/>
  <c r="H65" i="59" s="1"/>
  <c r="H66" i="59" s="1"/>
  <c r="H67" i="59" s="1"/>
  <c r="H68" i="59" s="1"/>
  <c r="H69" i="59" s="1"/>
  <c r="H70" i="59" s="1"/>
  <c r="H71" i="59" s="1"/>
  <c r="H72" i="59" s="1"/>
  <c r="H73" i="59" s="1"/>
  <c r="H74" i="59" s="1"/>
  <c r="H75" i="59" s="1"/>
  <c r="H76" i="59" s="1"/>
  <c r="H77" i="59" s="1"/>
  <c r="H78" i="59" s="1"/>
  <c r="H79" i="59" s="1"/>
  <c r="H80" i="59" s="1"/>
  <c r="H81" i="59" s="1"/>
  <c r="H82" i="59" s="1"/>
  <c r="H83" i="59" s="1"/>
  <c r="H84" i="59" s="1"/>
  <c r="H85" i="59" s="1"/>
  <c r="H86" i="59" s="1"/>
  <c r="H87" i="59" s="1"/>
  <c r="H88" i="59" s="1"/>
  <c r="H89" i="59" s="1"/>
  <c r="H90" i="59" s="1"/>
  <c r="H91" i="59" s="1"/>
  <c r="H92" i="59" s="1"/>
  <c r="H93" i="59" s="1"/>
  <c r="H94" i="59" s="1"/>
  <c r="H95" i="59" s="1"/>
  <c r="H96" i="59" s="1"/>
  <c r="H97" i="59" s="1"/>
  <c r="H98" i="59" s="1"/>
  <c r="H99" i="59" s="1"/>
  <c r="H100" i="59" s="1"/>
  <c r="H101" i="59" s="1"/>
  <c r="H102" i="59" s="1"/>
  <c r="H77" i="17"/>
  <c r="H62" i="17" s="1"/>
  <c r="H7" i="86" s="1"/>
  <c r="E58" i="10"/>
  <c r="F59" i="10"/>
  <c r="H59" i="10" s="1"/>
  <c r="J59" i="10" s="1"/>
  <c r="L59" i="10" s="1"/>
  <c r="N59" i="10" s="1"/>
  <c r="P59" i="10" s="1"/>
  <c r="R59" i="10" s="1"/>
  <c r="T59" i="10" s="1"/>
  <c r="V59" i="10" s="1"/>
  <c r="F60" i="10"/>
  <c r="H60" i="10" s="1"/>
  <c r="J60" i="10" s="1"/>
  <c r="L60" i="10" s="1"/>
  <c r="N60" i="10" s="1"/>
  <c r="P60" i="10" s="1"/>
  <c r="R60" i="10" s="1"/>
  <c r="T60" i="10" s="1"/>
  <c r="V60" i="10" s="1"/>
  <c r="F61" i="10"/>
  <c r="H61" i="10" s="1"/>
  <c r="J61" i="10" s="1"/>
  <c r="L61" i="10" s="1"/>
  <c r="N61" i="10" s="1"/>
  <c r="P61" i="10" s="1"/>
  <c r="R61" i="10" s="1"/>
  <c r="T61" i="10" s="1"/>
  <c r="V61" i="10" s="1"/>
  <c r="F62" i="10"/>
  <c r="H62" i="10" s="1"/>
  <c r="J62" i="10" s="1"/>
  <c r="L62" i="10" s="1"/>
  <c r="N62" i="10" s="1"/>
  <c r="P62" i="10" s="1"/>
  <c r="R62" i="10" s="1"/>
  <c r="T62" i="10" s="1"/>
  <c r="V62" i="10" s="1"/>
  <c r="F63" i="10"/>
  <c r="H63" i="10" s="1"/>
  <c r="J63" i="10" s="1"/>
  <c r="L63" i="10" s="1"/>
  <c r="N63" i="10" s="1"/>
  <c r="P63" i="10" s="1"/>
  <c r="R63" i="10" s="1"/>
  <c r="T63" i="10" s="1"/>
  <c r="V63" i="10" s="1"/>
  <c r="F64" i="10"/>
  <c r="H64" i="10" s="1"/>
  <c r="J64" i="10" s="1"/>
  <c r="L64" i="10" s="1"/>
  <c r="N64" i="10" s="1"/>
  <c r="P64" i="10" s="1"/>
  <c r="R64" i="10" s="1"/>
  <c r="T64" i="10" s="1"/>
  <c r="V64" i="10" s="1"/>
  <c r="F65" i="10"/>
  <c r="H65" i="10" s="1"/>
  <c r="J65" i="10" s="1"/>
  <c r="L65" i="10" s="1"/>
  <c r="N65" i="10" s="1"/>
  <c r="P65" i="10" s="1"/>
  <c r="R65" i="10" s="1"/>
  <c r="T65" i="10" s="1"/>
  <c r="V65" i="10" s="1"/>
  <c r="F66" i="10"/>
  <c r="H66" i="10" s="1"/>
  <c r="J66" i="10" s="1"/>
  <c r="L66" i="10" s="1"/>
  <c r="N66" i="10" s="1"/>
  <c r="P66" i="10" s="1"/>
  <c r="R66" i="10" s="1"/>
  <c r="T66" i="10" s="1"/>
  <c r="V66" i="10" s="1"/>
  <c r="F67" i="10"/>
  <c r="H67" i="10" s="1"/>
  <c r="J67" i="10" s="1"/>
  <c r="L67" i="10" s="1"/>
  <c r="N67" i="10" s="1"/>
  <c r="P67" i="10" s="1"/>
  <c r="R67" i="10" s="1"/>
  <c r="T67" i="10" s="1"/>
  <c r="V67" i="10" s="1"/>
  <c r="F68" i="10"/>
  <c r="H68" i="10" s="1"/>
  <c r="J68" i="10" s="1"/>
  <c r="L68" i="10" s="1"/>
  <c r="N68" i="10" s="1"/>
  <c r="P68" i="10" s="1"/>
  <c r="R68" i="10" s="1"/>
  <c r="T68" i="10" s="1"/>
  <c r="V68" i="10" s="1"/>
  <c r="F69" i="10"/>
  <c r="H69" i="10" s="1"/>
  <c r="J69" i="10" s="1"/>
  <c r="L69" i="10" s="1"/>
  <c r="N69" i="10" s="1"/>
  <c r="P69" i="10" s="1"/>
  <c r="R69" i="10" s="1"/>
  <c r="T69" i="10" s="1"/>
  <c r="V69" i="10" s="1"/>
  <c r="F58" i="10"/>
  <c r="G58" i="10" s="1"/>
  <c r="Z1" i="86" l="1"/>
  <c r="Z4" i="86" s="1"/>
  <c r="S24" i="86"/>
  <c r="H58" i="10"/>
  <c r="J58" i="10" s="1"/>
  <c r="L58" i="10" s="1"/>
  <c r="N58" i="10" s="1"/>
  <c r="P58" i="10" s="1"/>
  <c r="R58" i="10" s="1"/>
  <c r="T58" i="10" s="1"/>
  <c r="V58" i="10" s="1"/>
  <c r="V49" i="10"/>
  <c r="T49" i="10"/>
  <c r="R49" i="10"/>
  <c r="P49" i="10"/>
  <c r="N49" i="10"/>
  <c r="L49" i="10"/>
  <c r="J49" i="10"/>
  <c r="H49" i="10"/>
  <c r="D49" i="10"/>
  <c r="F49" i="10"/>
  <c r="G52" i="10"/>
  <c r="H52" i="10"/>
  <c r="I52" i="10"/>
  <c r="J52" i="10"/>
  <c r="K52" i="10"/>
  <c r="L52" i="10"/>
  <c r="M52" i="10"/>
  <c r="N52" i="10"/>
  <c r="O52" i="10"/>
  <c r="P52" i="10"/>
  <c r="Q52" i="10"/>
  <c r="R52" i="10"/>
  <c r="S52" i="10"/>
  <c r="T52" i="10"/>
  <c r="U52" i="10"/>
  <c r="V52" i="10"/>
  <c r="W52" i="10"/>
  <c r="F52" i="10"/>
  <c r="A55" i="10"/>
  <c r="C55" i="10"/>
  <c r="D55" i="10"/>
  <c r="E55" i="10"/>
  <c r="H55" i="10"/>
  <c r="I55" i="10"/>
  <c r="J55" i="10"/>
  <c r="K55" i="10"/>
  <c r="L55" i="10"/>
  <c r="M55" i="10"/>
  <c r="N55" i="10"/>
  <c r="O55" i="10"/>
  <c r="P55" i="10"/>
  <c r="Q55" i="10"/>
  <c r="R55" i="10"/>
  <c r="S55" i="10"/>
  <c r="T55" i="10"/>
  <c r="U55" i="10"/>
  <c r="V55" i="10"/>
  <c r="W55" i="10"/>
  <c r="G55" i="10"/>
  <c r="E45" i="10"/>
  <c r="F45" i="10" s="1"/>
  <c r="G45" i="10" s="1"/>
  <c r="H45" i="10" s="1"/>
  <c r="I45" i="10" s="1"/>
  <c r="J45" i="10" s="1"/>
  <c r="K45" i="10" s="1"/>
  <c r="L45" i="10" s="1"/>
  <c r="M45" i="10" s="1"/>
  <c r="N45" i="10" s="1"/>
  <c r="O45" i="10" s="1"/>
  <c r="P45" i="10" s="1"/>
  <c r="Q45" i="10" s="1"/>
  <c r="R45" i="10" s="1"/>
  <c r="S45" i="10" s="1"/>
  <c r="T45" i="10" s="1"/>
  <c r="U45" i="10" s="1"/>
  <c r="V45" i="10" s="1"/>
  <c r="W45" i="10" s="1"/>
  <c r="C45" i="10"/>
  <c r="B45" i="10" s="1"/>
  <c r="I82" i="15" l="1"/>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81" i="15"/>
  <c r="B113" i="15"/>
  <c r="C113" i="15"/>
  <c r="D113" i="15"/>
  <c r="E113" i="15"/>
  <c r="F113" i="15"/>
  <c r="G113" i="15"/>
  <c r="H113" i="15"/>
  <c r="J113" i="15"/>
  <c r="K113" i="15"/>
  <c r="L113" i="15"/>
  <c r="M113" i="15"/>
  <c r="N113" i="15"/>
  <c r="O113" i="15"/>
  <c r="P113" i="15"/>
  <c r="B5" i="15" l="1"/>
  <c r="P77" i="15"/>
  <c r="O77" i="15"/>
  <c r="N77" i="15"/>
  <c r="M77" i="15"/>
  <c r="L77" i="15"/>
  <c r="K77" i="15"/>
  <c r="J77" i="15"/>
  <c r="I77" i="15"/>
  <c r="H77" i="15"/>
  <c r="G77" i="15"/>
  <c r="F77" i="15"/>
  <c r="E77" i="15"/>
  <c r="D77" i="15"/>
  <c r="C77" i="15"/>
  <c r="B77" i="15"/>
  <c r="P76" i="15"/>
  <c r="O76" i="15"/>
  <c r="N76" i="15"/>
  <c r="M76" i="15"/>
  <c r="L76" i="15"/>
  <c r="K76" i="15"/>
  <c r="J76" i="15"/>
  <c r="I76" i="15"/>
  <c r="H76" i="15"/>
  <c r="G76" i="15"/>
  <c r="F76" i="15"/>
  <c r="E76" i="15"/>
  <c r="D76" i="15"/>
  <c r="C76" i="15"/>
  <c r="B76" i="15"/>
  <c r="P75" i="15"/>
  <c r="O75" i="15"/>
  <c r="N75" i="15"/>
  <c r="M75" i="15"/>
  <c r="L75" i="15"/>
  <c r="K75" i="15"/>
  <c r="J75" i="15"/>
  <c r="I75" i="15"/>
  <c r="H75" i="15"/>
  <c r="G75" i="15"/>
  <c r="F75" i="15"/>
  <c r="E75" i="15"/>
  <c r="D75" i="15"/>
  <c r="C75" i="15"/>
  <c r="B75" i="15"/>
  <c r="P74" i="15"/>
  <c r="O74" i="15"/>
  <c r="N74" i="15"/>
  <c r="M74" i="15"/>
  <c r="L74" i="15"/>
  <c r="K74" i="15"/>
  <c r="J74" i="15"/>
  <c r="I74" i="15"/>
  <c r="H74" i="15"/>
  <c r="G74" i="15"/>
  <c r="F74" i="15"/>
  <c r="E74" i="15"/>
  <c r="D74" i="15"/>
  <c r="C74" i="15"/>
  <c r="B74" i="15"/>
  <c r="P73" i="15"/>
  <c r="O73" i="15"/>
  <c r="N73" i="15"/>
  <c r="M73" i="15"/>
  <c r="L73" i="15"/>
  <c r="K73" i="15"/>
  <c r="J73" i="15"/>
  <c r="I73" i="15"/>
  <c r="H73" i="15"/>
  <c r="G73" i="15"/>
  <c r="F73" i="15"/>
  <c r="E73" i="15"/>
  <c r="D73" i="15"/>
  <c r="C73" i="15"/>
  <c r="B73" i="15"/>
  <c r="P72" i="15"/>
  <c r="O72" i="15"/>
  <c r="N72" i="15"/>
  <c r="M72" i="15"/>
  <c r="L72" i="15"/>
  <c r="K72" i="15"/>
  <c r="J72" i="15"/>
  <c r="I72" i="15"/>
  <c r="H72" i="15"/>
  <c r="G72" i="15"/>
  <c r="F72" i="15"/>
  <c r="E72" i="15"/>
  <c r="D72" i="15"/>
  <c r="C72" i="15"/>
  <c r="B72" i="15"/>
  <c r="P71" i="15"/>
  <c r="O71" i="15"/>
  <c r="N71" i="15"/>
  <c r="M71" i="15"/>
  <c r="L71" i="15"/>
  <c r="K71" i="15"/>
  <c r="J71" i="15"/>
  <c r="I71" i="15"/>
  <c r="H71" i="15"/>
  <c r="G71" i="15"/>
  <c r="F71" i="15"/>
  <c r="E71" i="15"/>
  <c r="D71" i="15"/>
  <c r="C71" i="15"/>
  <c r="B71" i="15"/>
  <c r="P70" i="15"/>
  <c r="O70" i="15"/>
  <c r="N70" i="15"/>
  <c r="M70" i="15"/>
  <c r="L70" i="15"/>
  <c r="K70" i="15"/>
  <c r="J70" i="15"/>
  <c r="I70" i="15"/>
  <c r="H70" i="15"/>
  <c r="G70" i="15"/>
  <c r="F70" i="15"/>
  <c r="E70" i="15"/>
  <c r="D70" i="15"/>
  <c r="C70" i="15"/>
  <c r="B70" i="15"/>
  <c r="P69" i="15"/>
  <c r="O69" i="15"/>
  <c r="N69" i="15"/>
  <c r="M69" i="15"/>
  <c r="L69" i="15"/>
  <c r="K69" i="15"/>
  <c r="J69" i="15"/>
  <c r="I69" i="15"/>
  <c r="H69" i="15"/>
  <c r="G69" i="15"/>
  <c r="F69" i="15"/>
  <c r="E69" i="15"/>
  <c r="D69" i="15"/>
  <c r="C69" i="15"/>
  <c r="B69" i="15"/>
  <c r="P68" i="15"/>
  <c r="O68" i="15"/>
  <c r="N68" i="15"/>
  <c r="M68" i="15"/>
  <c r="L68" i="15"/>
  <c r="K68" i="15"/>
  <c r="J68" i="15"/>
  <c r="I68" i="15"/>
  <c r="H68" i="15"/>
  <c r="G68" i="15"/>
  <c r="F68" i="15"/>
  <c r="E68" i="15"/>
  <c r="D68" i="15"/>
  <c r="C68" i="15"/>
  <c r="B68" i="15"/>
  <c r="P67" i="15"/>
  <c r="O67" i="15"/>
  <c r="N67" i="15"/>
  <c r="M67" i="15"/>
  <c r="L67" i="15"/>
  <c r="K67" i="15"/>
  <c r="J67" i="15"/>
  <c r="I67" i="15"/>
  <c r="H67" i="15"/>
  <c r="G67" i="15"/>
  <c r="F67" i="15"/>
  <c r="E67" i="15"/>
  <c r="D67" i="15"/>
  <c r="C67" i="15"/>
  <c r="B67" i="15"/>
  <c r="P66" i="15"/>
  <c r="O66" i="15"/>
  <c r="N66" i="15"/>
  <c r="M66" i="15"/>
  <c r="L66" i="15"/>
  <c r="K66" i="15"/>
  <c r="J66" i="15"/>
  <c r="I66" i="15"/>
  <c r="H66" i="15"/>
  <c r="G66" i="15"/>
  <c r="F66" i="15"/>
  <c r="E66" i="15"/>
  <c r="D66" i="15"/>
  <c r="C66" i="15"/>
  <c r="B66" i="15"/>
  <c r="P65" i="15"/>
  <c r="O65" i="15"/>
  <c r="N65" i="15"/>
  <c r="M65" i="15"/>
  <c r="L65" i="15"/>
  <c r="K65" i="15"/>
  <c r="J65" i="15"/>
  <c r="I65" i="15"/>
  <c r="H65" i="15"/>
  <c r="G65" i="15"/>
  <c r="F65" i="15"/>
  <c r="E65" i="15"/>
  <c r="D65" i="15"/>
  <c r="C65" i="15"/>
  <c r="B65" i="15"/>
  <c r="P64" i="15"/>
  <c r="O64" i="15"/>
  <c r="N64" i="15"/>
  <c r="M64" i="15"/>
  <c r="L64" i="15"/>
  <c r="K64" i="15"/>
  <c r="J64" i="15"/>
  <c r="I64" i="15"/>
  <c r="H64" i="15"/>
  <c r="G64" i="15"/>
  <c r="F64" i="15"/>
  <c r="E64" i="15"/>
  <c r="D64" i="15"/>
  <c r="C64" i="15"/>
  <c r="B64" i="15"/>
  <c r="P63" i="15"/>
  <c r="O63" i="15"/>
  <c r="N63" i="15"/>
  <c r="M63" i="15"/>
  <c r="L63" i="15"/>
  <c r="K63" i="15"/>
  <c r="J63" i="15"/>
  <c r="I63" i="15"/>
  <c r="H63" i="15"/>
  <c r="G63" i="15"/>
  <c r="F63" i="15"/>
  <c r="E63" i="15"/>
  <c r="D63" i="15"/>
  <c r="C63" i="15"/>
  <c r="B63" i="15"/>
  <c r="P62" i="15"/>
  <c r="O62" i="15"/>
  <c r="N62" i="15"/>
  <c r="M62" i="15"/>
  <c r="L62" i="15"/>
  <c r="K62" i="15"/>
  <c r="J62" i="15"/>
  <c r="I62" i="15"/>
  <c r="H62" i="15"/>
  <c r="G62" i="15"/>
  <c r="F62" i="15"/>
  <c r="E62" i="15"/>
  <c r="D62" i="15"/>
  <c r="C62" i="15"/>
  <c r="B62" i="15"/>
  <c r="P61" i="15"/>
  <c r="O61" i="15"/>
  <c r="N61" i="15"/>
  <c r="M61" i="15"/>
  <c r="L61" i="15"/>
  <c r="K61" i="15"/>
  <c r="J61" i="15"/>
  <c r="I61" i="15"/>
  <c r="H61" i="15"/>
  <c r="G61" i="15"/>
  <c r="F61" i="15"/>
  <c r="E61" i="15"/>
  <c r="D61" i="15"/>
  <c r="C61" i="15"/>
  <c r="B61" i="15"/>
  <c r="P60" i="15"/>
  <c r="O60" i="15"/>
  <c r="N60" i="15"/>
  <c r="M60" i="15"/>
  <c r="L60" i="15"/>
  <c r="K60" i="15"/>
  <c r="J60" i="15"/>
  <c r="I60" i="15"/>
  <c r="H60" i="15"/>
  <c r="G60" i="15"/>
  <c r="F60" i="15"/>
  <c r="E60" i="15"/>
  <c r="D60" i="15"/>
  <c r="C60" i="15"/>
  <c r="B60" i="15"/>
  <c r="P59" i="15"/>
  <c r="O59" i="15"/>
  <c r="N59" i="15"/>
  <c r="M59" i="15"/>
  <c r="L59" i="15"/>
  <c r="K59" i="15"/>
  <c r="J59" i="15"/>
  <c r="I59" i="15"/>
  <c r="H59" i="15"/>
  <c r="G59" i="15"/>
  <c r="F59" i="15"/>
  <c r="E59" i="15"/>
  <c r="D59" i="15"/>
  <c r="C59" i="15"/>
  <c r="B59" i="15"/>
  <c r="P58" i="15"/>
  <c r="O58" i="15"/>
  <c r="N58" i="15"/>
  <c r="M58" i="15"/>
  <c r="L58" i="15"/>
  <c r="K58" i="15"/>
  <c r="J58" i="15"/>
  <c r="I58" i="15"/>
  <c r="H58" i="15"/>
  <c r="G58" i="15"/>
  <c r="F58" i="15"/>
  <c r="E58" i="15"/>
  <c r="D58" i="15"/>
  <c r="C58" i="15"/>
  <c r="B58" i="15"/>
  <c r="P57" i="15"/>
  <c r="O57" i="15"/>
  <c r="N57" i="15"/>
  <c r="M57" i="15"/>
  <c r="L57" i="15"/>
  <c r="K57" i="15"/>
  <c r="J57" i="15"/>
  <c r="I57" i="15"/>
  <c r="H57" i="15"/>
  <c r="G57" i="15"/>
  <c r="F57" i="15"/>
  <c r="E57" i="15"/>
  <c r="D57" i="15"/>
  <c r="C57" i="15"/>
  <c r="B57" i="15"/>
  <c r="P56" i="15"/>
  <c r="O56" i="15"/>
  <c r="N56" i="15"/>
  <c r="M56" i="15"/>
  <c r="L56" i="15"/>
  <c r="K56" i="15"/>
  <c r="J56" i="15"/>
  <c r="I56" i="15"/>
  <c r="H56" i="15"/>
  <c r="G56" i="15"/>
  <c r="F56" i="15"/>
  <c r="E56" i="15"/>
  <c r="D56" i="15"/>
  <c r="C56" i="15"/>
  <c r="B56" i="15"/>
  <c r="P55" i="15"/>
  <c r="O55" i="15"/>
  <c r="N55" i="15"/>
  <c r="M55" i="15"/>
  <c r="L55" i="15"/>
  <c r="K55" i="15"/>
  <c r="J55" i="15"/>
  <c r="I55" i="15"/>
  <c r="H55" i="15"/>
  <c r="G55" i="15"/>
  <c r="F55" i="15"/>
  <c r="E55" i="15"/>
  <c r="D55" i="15"/>
  <c r="C55" i="15"/>
  <c r="B55" i="15"/>
  <c r="P54" i="15"/>
  <c r="O54" i="15"/>
  <c r="N54" i="15"/>
  <c r="M54" i="15"/>
  <c r="L54" i="15"/>
  <c r="K54" i="15"/>
  <c r="J54" i="15"/>
  <c r="I54" i="15"/>
  <c r="H54" i="15"/>
  <c r="G54" i="15"/>
  <c r="F54" i="15"/>
  <c r="E54" i="15"/>
  <c r="D54" i="15"/>
  <c r="C54" i="15"/>
  <c r="B54" i="15"/>
  <c r="P53" i="15"/>
  <c r="O53" i="15"/>
  <c r="N53" i="15"/>
  <c r="M53" i="15"/>
  <c r="L53" i="15"/>
  <c r="K53" i="15"/>
  <c r="J53" i="15"/>
  <c r="I53" i="15"/>
  <c r="H53" i="15"/>
  <c r="G53" i="15"/>
  <c r="F53" i="15"/>
  <c r="E53" i="15"/>
  <c r="D53" i="15"/>
  <c r="C53" i="15"/>
  <c r="B53" i="15"/>
  <c r="P52" i="15"/>
  <c r="O52" i="15"/>
  <c r="N52" i="15"/>
  <c r="M52" i="15"/>
  <c r="L52" i="15"/>
  <c r="K52" i="15"/>
  <c r="J52" i="15"/>
  <c r="I52" i="15"/>
  <c r="H52" i="15"/>
  <c r="G52" i="15"/>
  <c r="F52" i="15"/>
  <c r="E52" i="15"/>
  <c r="D52" i="15"/>
  <c r="C52" i="15"/>
  <c r="B52" i="15"/>
  <c r="P51" i="15"/>
  <c r="O51" i="15"/>
  <c r="N51" i="15"/>
  <c r="M51" i="15"/>
  <c r="L51" i="15"/>
  <c r="K51" i="15"/>
  <c r="J51" i="15"/>
  <c r="I51" i="15"/>
  <c r="H51" i="15"/>
  <c r="G51" i="15"/>
  <c r="F51" i="15"/>
  <c r="E51" i="15"/>
  <c r="D51" i="15"/>
  <c r="C51" i="15"/>
  <c r="B51" i="15"/>
  <c r="P50" i="15"/>
  <c r="O50" i="15"/>
  <c r="N50" i="15"/>
  <c r="M50" i="15"/>
  <c r="L50" i="15"/>
  <c r="K50" i="15"/>
  <c r="J50" i="15"/>
  <c r="I50" i="15"/>
  <c r="H50" i="15"/>
  <c r="G50" i="15"/>
  <c r="F50" i="15"/>
  <c r="E50" i="15"/>
  <c r="D50" i="15"/>
  <c r="C50" i="15"/>
  <c r="B50" i="15"/>
  <c r="P49" i="15"/>
  <c r="O49" i="15"/>
  <c r="N49" i="15"/>
  <c r="M49" i="15"/>
  <c r="L49" i="15"/>
  <c r="K49" i="15"/>
  <c r="J49" i="15"/>
  <c r="I49" i="15"/>
  <c r="H49" i="15"/>
  <c r="G49" i="15"/>
  <c r="F49" i="15"/>
  <c r="E49" i="15"/>
  <c r="D49" i="15"/>
  <c r="C49" i="15"/>
  <c r="B49" i="15"/>
  <c r="P48" i="15"/>
  <c r="O48" i="15"/>
  <c r="N48" i="15"/>
  <c r="M48" i="15"/>
  <c r="L48" i="15"/>
  <c r="K48" i="15"/>
  <c r="J48" i="15"/>
  <c r="I48" i="15"/>
  <c r="H48" i="15"/>
  <c r="G48" i="15"/>
  <c r="F48" i="15"/>
  <c r="E48" i="15"/>
  <c r="D48" i="15"/>
  <c r="C48" i="15"/>
  <c r="B48" i="15"/>
  <c r="P47" i="15"/>
  <c r="O47" i="15"/>
  <c r="N47" i="15"/>
  <c r="M47" i="15"/>
  <c r="L47" i="15"/>
  <c r="K47" i="15"/>
  <c r="J47" i="15"/>
  <c r="I47" i="15"/>
  <c r="H47" i="15"/>
  <c r="G47" i="15"/>
  <c r="F47" i="15"/>
  <c r="E47" i="15"/>
  <c r="D47" i="15"/>
  <c r="C47" i="15"/>
  <c r="B47" i="15"/>
  <c r="P46" i="15"/>
  <c r="O46" i="15"/>
  <c r="N46" i="15"/>
  <c r="M46" i="15"/>
  <c r="L46" i="15"/>
  <c r="K46" i="15"/>
  <c r="J46" i="15"/>
  <c r="I46" i="15"/>
  <c r="H46" i="15"/>
  <c r="G46" i="15"/>
  <c r="F46" i="15"/>
  <c r="E46" i="15"/>
  <c r="D46" i="15"/>
  <c r="C46" i="15"/>
  <c r="B46" i="15"/>
  <c r="P45" i="15"/>
  <c r="O45" i="15"/>
  <c r="N45" i="15"/>
  <c r="M45" i="15"/>
  <c r="L45" i="15"/>
  <c r="K45" i="15"/>
  <c r="J45" i="15"/>
  <c r="I45" i="15"/>
  <c r="H45" i="15"/>
  <c r="G45" i="15"/>
  <c r="F45" i="15"/>
  <c r="E45" i="15"/>
  <c r="D45" i="15"/>
  <c r="C45" i="15"/>
  <c r="B45" i="15"/>
  <c r="P44" i="15"/>
  <c r="O44" i="15"/>
  <c r="N44" i="15"/>
  <c r="M44" i="15"/>
  <c r="L44" i="15"/>
  <c r="K44" i="15"/>
  <c r="J44" i="15"/>
  <c r="I44" i="15"/>
  <c r="H44" i="15"/>
  <c r="G44" i="15"/>
  <c r="F44" i="15"/>
  <c r="E44" i="15"/>
  <c r="D44" i="15"/>
  <c r="C44" i="15"/>
  <c r="B44" i="15"/>
  <c r="P38" i="15"/>
  <c r="O38" i="15"/>
  <c r="N38" i="15"/>
  <c r="M38" i="15"/>
  <c r="L38" i="15"/>
  <c r="K38" i="15"/>
  <c r="J38" i="15"/>
  <c r="I38" i="15"/>
  <c r="H38" i="15"/>
  <c r="G38" i="15"/>
  <c r="F38" i="15"/>
  <c r="E38" i="15"/>
  <c r="D38" i="15"/>
  <c r="C38" i="15"/>
  <c r="B38" i="15"/>
  <c r="P37" i="15"/>
  <c r="O37" i="15"/>
  <c r="N37" i="15"/>
  <c r="M37" i="15"/>
  <c r="L37" i="15"/>
  <c r="K37" i="15"/>
  <c r="J37" i="15"/>
  <c r="I37" i="15"/>
  <c r="H37" i="15"/>
  <c r="G37" i="15"/>
  <c r="F37" i="15"/>
  <c r="E37" i="15"/>
  <c r="D37" i="15"/>
  <c r="C37" i="15"/>
  <c r="B37" i="15"/>
  <c r="P36" i="15"/>
  <c r="O36" i="15"/>
  <c r="N36" i="15"/>
  <c r="M36" i="15"/>
  <c r="L36" i="15"/>
  <c r="K36" i="15"/>
  <c r="J36" i="15"/>
  <c r="I36" i="15"/>
  <c r="H36" i="15"/>
  <c r="G36" i="15"/>
  <c r="F36" i="15"/>
  <c r="E36" i="15"/>
  <c r="D36" i="15"/>
  <c r="C36" i="15"/>
  <c r="B36" i="15"/>
  <c r="P35" i="15"/>
  <c r="O35" i="15"/>
  <c r="N35" i="15"/>
  <c r="M35" i="15"/>
  <c r="L35" i="15"/>
  <c r="K35" i="15"/>
  <c r="J35" i="15"/>
  <c r="I35" i="15"/>
  <c r="H35" i="15"/>
  <c r="G35" i="15"/>
  <c r="F35" i="15"/>
  <c r="E35" i="15"/>
  <c r="D35" i="15"/>
  <c r="C35" i="15"/>
  <c r="B35" i="15"/>
  <c r="P34" i="15"/>
  <c r="O34" i="15"/>
  <c r="N34" i="15"/>
  <c r="M34" i="15"/>
  <c r="L34" i="15"/>
  <c r="K34" i="15"/>
  <c r="J34" i="15"/>
  <c r="I34" i="15"/>
  <c r="H34" i="15"/>
  <c r="G34" i="15"/>
  <c r="F34" i="15"/>
  <c r="E34" i="15"/>
  <c r="D34" i="15"/>
  <c r="C34" i="15"/>
  <c r="B34" i="15"/>
  <c r="P33" i="15"/>
  <c r="O33" i="15"/>
  <c r="N33" i="15"/>
  <c r="M33" i="15"/>
  <c r="L33" i="15"/>
  <c r="K33" i="15"/>
  <c r="J33" i="15"/>
  <c r="I33" i="15"/>
  <c r="H33" i="15"/>
  <c r="G33" i="15"/>
  <c r="F33" i="15"/>
  <c r="E33" i="15"/>
  <c r="D33" i="15"/>
  <c r="C33" i="15"/>
  <c r="B33" i="15"/>
  <c r="P32" i="15"/>
  <c r="O32" i="15"/>
  <c r="N32" i="15"/>
  <c r="M32" i="15"/>
  <c r="L32" i="15"/>
  <c r="K32" i="15"/>
  <c r="J32" i="15"/>
  <c r="I32" i="15"/>
  <c r="H32" i="15"/>
  <c r="G32" i="15"/>
  <c r="F32" i="15"/>
  <c r="E32" i="15"/>
  <c r="D32" i="15"/>
  <c r="C32" i="15"/>
  <c r="B32" i="15"/>
  <c r="P31" i="15"/>
  <c r="O31" i="15"/>
  <c r="N31" i="15"/>
  <c r="M31" i="15"/>
  <c r="L31" i="15"/>
  <c r="K31" i="15"/>
  <c r="J31" i="15"/>
  <c r="I31" i="15"/>
  <c r="H31" i="15"/>
  <c r="G31" i="15"/>
  <c r="F31" i="15"/>
  <c r="E31" i="15"/>
  <c r="D31" i="15"/>
  <c r="C31" i="15"/>
  <c r="B31" i="15"/>
  <c r="P30" i="15"/>
  <c r="O30" i="15"/>
  <c r="N30" i="15"/>
  <c r="M30" i="15"/>
  <c r="L30" i="15"/>
  <c r="K30" i="15"/>
  <c r="J30" i="15"/>
  <c r="I30" i="15"/>
  <c r="H30" i="15"/>
  <c r="G30" i="15"/>
  <c r="F30" i="15"/>
  <c r="E30" i="15"/>
  <c r="D30" i="15"/>
  <c r="C30" i="15"/>
  <c r="B30" i="15"/>
  <c r="P29" i="15"/>
  <c r="O29" i="15"/>
  <c r="N29" i="15"/>
  <c r="M29" i="15"/>
  <c r="L29" i="15"/>
  <c r="K29" i="15"/>
  <c r="J29" i="15"/>
  <c r="I29" i="15"/>
  <c r="H29" i="15"/>
  <c r="G29" i="15"/>
  <c r="F29" i="15"/>
  <c r="E29" i="15"/>
  <c r="D29" i="15"/>
  <c r="C29" i="15"/>
  <c r="B29" i="15"/>
  <c r="P28" i="15"/>
  <c r="O28" i="15"/>
  <c r="N28" i="15"/>
  <c r="M28" i="15"/>
  <c r="L28" i="15"/>
  <c r="K28" i="15"/>
  <c r="J28" i="15"/>
  <c r="I28" i="15"/>
  <c r="H28" i="15"/>
  <c r="G28" i="15"/>
  <c r="F28" i="15"/>
  <c r="E28" i="15"/>
  <c r="D28" i="15"/>
  <c r="C28" i="15"/>
  <c r="B28" i="15"/>
  <c r="P27" i="15"/>
  <c r="O27" i="15"/>
  <c r="N27" i="15"/>
  <c r="M27" i="15"/>
  <c r="L27" i="15"/>
  <c r="K27" i="15"/>
  <c r="J27" i="15"/>
  <c r="I27" i="15"/>
  <c r="H27" i="15"/>
  <c r="G27" i="15"/>
  <c r="F27" i="15"/>
  <c r="E27" i="15"/>
  <c r="D27" i="15"/>
  <c r="C27" i="15"/>
  <c r="B27" i="15"/>
  <c r="P26" i="15"/>
  <c r="O26" i="15"/>
  <c r="N26" i="15"/>
  <c r="M26" i="15"/>
  <c r="L26" i="15"/>
  <c r="K26" i="15"/>
  <c r="J26" i="15"/>
  <c r="I26" i="15"/>
  <c r="H26" i="15"/>
  <c r="G26" i="15"/>
  <c r="F26" i="15"/>
  <c r="E26" i="15"/>
  <c r="D26" i="15"/>
  <c r="C26" i="15"/>
  <c r="B26" i="15"/>
  <c r="P25" i="15"/>
  <c r="O25" i="15"/>
  <c r="N25" i="15"/>
  <c r="M25" i="15"/>
  <c r="L25" i="15"/>
  <c r="K25" i="15"/>
  <c r="J25" i="15"/>
  <c r="I25" i="15"/>
  <c r="H25" i="15"/>
  <c r="G25" i="15"/>
  <c r="F25" i="15"/>
  <c r="E25" i="15"/>
  <c r="D25" i="15"/>
  <c r="C25" i="15"/>
  <c r="B25" i="15"/>
  <c r="P24" i="15"/>
  <c r="O24" i="15"/>
  <c r="N24" i="15"/>
  <c r="M24" i="15"/>
  <c r="L24" i="15"/>
  <c r="K24" i="15"/>
  <c r="J24" i="15"/>
  <c r="I24" i="15"/>
  <c r="H24" i="15"/>
  <c r="G24" i="15"/>
  <c r="F24" i="15"/>
  <c r="E24" i="15"/>
  <c r="D24" i="15"/>
  <c r="C24" i="15"/>
  <c r="B24" i="15"/>
  <c r="P23" i="15"/>
  <c r="O23" i="15"/>
  <c r="N23" i="15"/>
  <c r="M23" i="15"/>
  <c r="L23" i="15"/>
  <c r="K23" i="15"/>
  <c r="J23" i="15"/>
  <c r="I23" i="15"/>
  <c r="H23" i="15"/>
  <c r="G23" i="15"/>
  <c r="F23" i="15"/>
  <c r="E23" i="15"/>
  <c r="D23" i="15"/>
  <c r="C23" i="15"/>
  <c r="B23" i="15"/>
  <c r="P22" i="15"/>
  <c r="O22" i="15"/>
  <c r="N22" i="15"/>
  <c r="M22" i="15"/>
  <c r="L22" i="15"/>
  <c r="K22" i="15"/>
  <c r="J22" i="15"/>
  <c r="I22" i="15"/>
  <c r="H22" i="15"/>
  <c r="G22" i="15"/>
  <c r="F22" i="15"/>
  <c r="E22" i="15"/>
  <c r="D22" i="15"/>
  <c r="C22" i="15"/>
  <c r="B22" i="15"/>
  <c r="P21" i="15"/>
  <c r="O21" i="15"/>
  <c r="N21" i="15"/>
  <c r="M21" i="15"/>
  <c r="L21" i="15"/>
  <c r="K21" i="15"/>
  <c r="J21" i="15"/>
  <c r="I21" i="15"/>
  <c r="H21" i="15"/>
  <c r="G21" i="15"/>
  <c r="F21" i="15"/>
  <c r="E21" i="15"/>
  <c r="D21" i="15"/>
  <c r="C21" i="15"/>
  <c r="B21" i="15"/>
  <c r="P20" i="15"/>
  <c r="O20" i="15"/>
  <c r="N20" i="15"/>
  <c r="M20" i="15"/>
  <c r="L20" i="15"/>
  <c r="K20" i="15"/>
  <c r="J20" i="15"/>
  <c r="I20" i="15"/>
  <c r="H20" i="15"/>
  <c r="G20" i="15"/>
  <c r="F20" i="15"/>
  <c r="E20" i="15"/>
  <c r="D20" i="15"/>
  <c r="C20" i="15"/>
  <c r="B20" i="15"/>
  <c r="P19" i="15"/>
  <c r="O19" i="15"/>
  <c r="N19" i="15"/>
  <c r="M19" i="15"/>
  <c r="L19" i="15"/>
  <c r="K19" i="15"/>
  <c r="J19" i="15"/>
  <c r="I19" i="15"/>
  <c r="H19" i="15"/>
  <c r="G19" i="15"/>
  <c r="F19" i="15"/>
  <c r="E19" i="15"/>
  <c r="D19" i="15"/>
  <c r="C19" i="15"/>
  <c r="B19" i="15"/>
  <c r="P18" i="15"/>
  <c r="O18" i="15"/>
  <c r="N18" i="15"/>
  <c r="M18" i="15"/>
  <c r="L18" i="15"/>
  <c r="K18" i="15"/>
  <c r="J18" i="15"/>
  <c r="I18" i="15"/>
  <c r="H18" i="15"/>
  <c r="G18" i="15"/>
  <c r="F18" i="15"/>
  <c r="E18" i="15"/>
  <c r="D18" i="15"/>
  <c r="C18" i="15"/>
  <c r="B18" i="15"/>
  <c r="P17" i="15"/>
  <c r="O17" i="15"/>
  <c r="N17" i="15"/>
  <c r="M17" i="15"/>
  <c r="L17" i="15"/>
  <c r="K17" i="15"/>
  <c r="J17" i="15"/>
  <c r="I17" i="15"/>
  <c r="H17" i="15"/>
  <c r="G17" i="15"/>
  <c r="F17" i="15"/>
  <c r="E17" i="15"/>
  <c r="D17" i="15"/>
  <c r="C17" i="15"/>
  <c r="B17" i="15"/>
  <c r="P16" i="15"/>
  <c r="O16" i="15"/>
  <c r="N16" i="15"/>
  <c r="M16" i="15"/>
  <c r="L16" i="15"/>
  <c r="K16" i="15"/>
  <c r="J16" i="15"/>
  <c r="I16" i="15"/>
  <c r="H16" i="15"/>
  <c r="G16" i="15"/>
  <c r="F16" i="15"/>
  <c r="E16" i="15"/>
  <c r="D16" i="15"/>
  <c r="C16" i="15"/>
  <c r="B16" i="15"/>
  <c r="P15" i="15"/>
  <c r="O15" i="15"/>
  <c r="N15" i="15"/>
  <c r="M15" i="15"/>
  <c r="L15" i="15"/>
  <c r="K15" i="15"/>
  <c r="J15" i="15"/>
  <c r="I15" i="15"/>
  <c r="H15" i="15"/>
  <c r="G15" i="15"/>
  <c r="F15" i="15"/>
  <c r="E15" i="15"/>
  <c r="D15" i="15"/>
  <c r="C15" i="15"/>
  <c r="B15" i="15"/>
  <c r="P14" i="15"/>
  <c r="O14" i="15"/>
  <c r="N14" i="15"/>
  <c r="M14" i="15"/>
  <c r="L14" i="15"/>
  <c r="K14" i="15"/>
  <c r="J14" i="15"/>
  <c r="I14" i="15"/>
  <c r="H14" i="15"/>
  <c r="G14" i="15"/>
  <c r="F14" i="15"/>
  <c r="E14" i="15"/>
  <c r="D14" i="15"/>
  <c r="C14" i="15"/>
  <c r="B14" i="15"/>
  <c r="P13" i="15"/>
  <c r="O13" i="15"/>
  <c r="N13" i="15"/>
  <c r="M13" i="15"/>
  <c r="L13" i="15"/>
  <c r="K13" i="15"/>
  <c r="J13" i="15"/>
  <c r="I13" i="15"/>
  <c r="H13" i="15"/>
  <c r="G13" i="15"/>
  <c r="F13" i="15"/>
  <c r="E13" i="15"/>
  <c r="D13" i="15"/>
  <c r="C13" i="15"/>
  <c r="B13" i="15"/>
  <c r="P12" i="15"/>
  <c r="O12" i="15"/>
  <c r="N12" i="15"/>
  <c r="M12" i="15"/>
  <c r="L12" i="15"/>
  <c r="K12" i="15"/>
  <c r="J12" i="15"/>
  <c r="I12" i="15"/>
  <c r="H12" i="15"/>
  <c r="G12" i="15"/>
  <c r="F12" i="15"/>
  <c r="E12" i="15"/>
  <c r="D12" i="15"/>
  <c r="C12" i="15"/>
  <c r="B12" i="15"/>
  <c r="P11" i="15"/>
  <c r="O11" i="15"/>
  <c r="N11" i="15"/>
  <c r="M11" i="15"/>
  <c r="L11" i="15"/>
  <c r="K11" i="15"/>
  <c r="J11" i="15"/>
  <c r="I11" i="15"/>
  <c r="H11" i="15"/>
  <c r="G11" i="15"/>
  <c r="F11" i="15"/>
  <c r="E11" i="15"/>
  <c r="D11" i="15"/>
  <c r="C11" i="15"/>
  <c r="B11" i="15"/>
  <c r="P10" i="15"/>
  <c r="O10" i="15"/>
  <c r="N10" i="15"/>
  <c r="M10" i="15"/>
  <c r="L10" i="15"/>
  <c r="K10" i="15"/>
  <c r="J10" i="15"/>
  <c r="I10" i="15"/>
  <c r="H10" i="15"/>
  <c r="G10" i="15"/>
  <c r="F10" i="15"/>
  <c r="E10" i="15"/>
  <c r="D10" i="15"/>
  <c r="C10" i="15"/>
  <c r="B10" i="15"/>
  <c r="P9" i="15"/>
  <c r="O9" i="15"/>
  <c r="N9" i="15"/>
  <c r="M9" i="15"/>
  <c r="L9" i="15"/>
  <c r="K9" i="15"/>
  <c r="J9" i="15"/>
  <c r="I9" i="15"/>
  <c r="H9" i="15"/>
  <c r="G9" i="15"/>
  <c r="F9" i="15"/>
  <c r="E9" i="15"/>
  <c r="D9" i="15"/>
  <c r="C9" i="15"/>
  <c r="B9" i="15"/>
  <c r="P8" i="15"/>
  <c r="O8" i="15"/>
  <c r="N8" i="15"/>
  <c r="M8" i="15"/>
  <c r="L8" i="15"/>
  <c r="K8" i="15"/>
  <c r="J8" i="15"/>
  <c r="I8" i="15"/>
  <c r="H8" i="15"/>
  <c r="G8" i="15"/>
  <c r="F8" i="15"/>
  <c r="E8" i="15"/>
  <c r="D8" i="15"/>
  <c r="C8" i="15"/>
  <c r="B8" i="15"/>
  <c r="P7" i="15"/>
  <c r="O7" i="15"/>
  <c r="N7" i="15"/>
  <c r="M7" i="15"/>
  <c r="L7" i="15"/>
  <c r="K7" i="15"/>
  <c r="J7" i="15"/>
  <c r="I7" i="15"/>
  <c r="H7" i="15"/>
  <c r="G7" i="15"/>
  <c r="F7" i="15"/>
  <c r="E7" i="15"/>
  <c r="D7" i="15"/>
  <c r="C7" i="15"/>
  <c r="B7" i="15"/>
  <c r="P6" i="15"/>
  <c r="O6" i="15"/>
  <c r="N6" i="15"/>
  <c r="M6" i="15"/>
  <c r="L6" i="15"/>
  <c r="K6" i="15"/>
  <c r="J6" i="15"/>
  <c r="I6" i="15"/>
  <c r="H6" i="15"/>
  <c r="G6" i="15"/>
  <c r="F6" i="15"/>
  <c r="E6" i="15"/>
  <c r="D6" i="15"/>
  <c r="C6" i="15"/>
  <c r="B6" i="15"/>
  <c r="P5" i="15"/>
  <c r="O5" i="15"/>
  <c r="N5" i="15"/>
  <c r="M5" i="15"/>
  <c r="L5" i="15"/>
  <c r="K5" i="15"/>
  <c r="J5" i="15"/>
  <c r="I5" i="15"/>
  <c r="H5" i="15"/>
  <c r="G5" i="15"/>
  <c r="F5" i="15"/>
  <c r="E5" i="15"/>
  <c r="D5" i="15"/>
  <c r="C5" i="15"/>
  <c r="B109" i="15"/>
  <c r="C109" i="15"/>
  <c r="D109" i="15"/>
  <c r="E109" i="15"/>
  <c r="F109" i="15"/>
  <c r="G109" i="15"/>
  <c r="H109" i="15"/>
  <c r="J109" i="15"/>
  <c r="K109" i="15"/>
  <c r="L109" i="15"/>
  <c r="M109" i="15"/>
  <c r="N109" i="15"/>
  <c r="O109" i="15"/>
  <c r="P109" i="15"/>
  <c r="B110" i="15"/>
  <c r="C110" i="15"/>
  <c r="D110" i="15"/>
  <c r="E110" i="15"/>
  <c r="F110" i="15"/>
  <c r="G110" i="15"/>
  <c r="H110" i="15"/>
  <c r="J110" i="15"/>
  <c r="K110" i="15"/>
  <c r="L110" i="15"/>
  <c r="M110" i="15"/>
  <c r="N110" i="15"/>
  <c r="O110" i="15"/>
  <c r="P110" i="15"/>
  <c r="B111" i="15"/>
  <c r="C111" i="15"/>
  <c r="D111" i="15"/>
  <c r="E111" i="15"/>
  <c r="F111" i="15"/>
  <c r="G111" i="15"/>
  <c r="H111" i="15"/>
  <c r="J111" i="15"/>
  <c r="K111" i="15"/>
  <c r="L111" i="15"/>
  <c r="M111" i="15"/>
  <c r="N111" i="15"/>
  <c r="O111" i="15"/>
  <c r="P111" i="15"/>
  <c r="B112" i="15"/>
  <c r="C112" i="15"/>
  <c r="D112" i="15"/>
  <c r="E112" i="15"/>
  <c r="F112" i="15"/>
  <c r="G112" i="15"/>
  <c r="H112" i="15"/>
  <c r="J112" i="15"/>
  <c r="K112" i="15"/>
  <c r="L112" i="15"/>
  <c r="M112" i="15"/>
  <c r="N112" i="15"/>
  <c r="O112" i="15"/>
  <c r="P112" i="15"/>
  <c r="B114" i="15"/>
  <c r="C114" i="15"/>
  <c r="D114" i="15"/>
  <c r="E114" i="15"/>
  <c r="F114" i="15"/>
  <c r="G114" i="15"/>
  <c r="H114" i="15"/>
  <c r="J114" i="15"/>
  <c r="K114" i="15"/>
  <c r="L114" i="15"/>
  <c r="M114" i="15"/>
  <c r="N114" i="15"/>
  <c r="O114" i="15"/>
  <c r="P114" i="15"/>
  <c r="B115" i="15"/>
  <c r="C115" i="15"/>
  <c r="D115" i="15"/>
  <c r="E115" i="15"/>
  <c r="F115" i="15"/>
  <c r="G115" i="15"/>
  <c r="H115" i="15"/>
  <c r="J115" i="15"/>
  <c r="K115" i="15"/>
  <c r="L115" i="15"/>
  <c r="M115" i="15"/>
  <c r="N115" i="15"/>
  <c r="O115" i="15"/>
  <c r="P115" i="15"/>
  <c r="B82" i="15"/>
  <c r="C82" i="15"/>
  <c r="D82" i="15"/>
  <c r="E82" i="15"/>
  <c r="F82" i="15"/>
  <c r="G82" i="15"/>
  <c r="H82" i="15"/>
  <c r="J82" i="15"/>
  <c r="K82" i="15"/>
  <c r="L82" i="15"/>
  <c r="M82" i="15"/>
  <c r="N82" i="15"/>
  <c r="O82" i="15"/>
  <c r="P82" i="15"/>
  <c r="B83" i="15"/>
  <c r="C83" i="15"/>
  <c r="D83" i="15"/>
  <c r="E83" i="15"/>
  <c r="F83" i="15"/>
  <c r="G83" i="15"/>
  <c r="H83" i="15"/>
  <c r="J83" i="15"/>
  <c r="K83" i="15"/>
  <c r="L83" i="15"/>
  <c r="M83" i="15"/>
  <c r="N83" i="15"/>
  <c r="O83" i="15"/>
  <c r="P83" i="15"/>
  <c r="B84" i="15"/>
  <c r="C84" i="15"/>
  <c r="D84" i="15"/>
  <c r="E84" i="15"/>
  <c r="F84" i="15"/>
  <c r="G84" i="15"/>
  <c r="H84" i="15"/>
  <c r="J84" i="15"/>
  <c r="K84" i="15"/>
  <c r="L84" i="15"/>
  <c r="M84" i="15"/>
  <c r="N84" i="15"/>
  <c r="O84" i="15"/>
  <c r="P84" i="15"/>
  <c r="B85" i="15"/>
  <c r="C85" i="15"/>
  <c r="D85" i="15"/>
  <c r="E85" i="15"/>
  <c r="F85" i="15"/>
  <c r="G85" i="15"/>
  <c r="H85" i="15"/>
  <c r="J85" i="15"/>
  <c r="K85" i="15"/>
  <c r="L85" i="15"/>
  <c r="M85" i="15"/>
  <c r="N85" i="15"/>
  <c r="O85" i="15"/>
  <c r="P85" i="15"/>
  <c r="B86" i="15"/>
  <c r="C86" i="15"/>
  <c r="D86" i="15"/>
  <c r="E86" i="15"/>
  <c r="F86" i="15"/>
  <c r="G86" i="15"/>
  <c r="H86" i="15"/>
  <c r="J86" i="15"/>
  <c r="K86" i="15"/>
  <c r="L86" i="15"/>
  <c r="M86" i="15"/>
  <c r="N86" i="15"/>
  <c r="O86" i="15"/>
  <c r="P86" i="15"/>
  <c r="B87" i="15"/>
  <c r="C87" i="15"/>
  <c r="D87" i="15"/>
  <c r="E87" i="15"/>
  <c r="F87" i="15"/>
  <c r="G87" i="15"/>
  <c r="H87" i="15"/>
  <c r="J87" i="15"/>
  <c r="K87" i="15"/>
  <c r="L87" i="15"/>
  <c r="M87" i="15"/>
  <c r="N87" i="15"/>
  <c r="O87" i="15"/>
  <c r="P87" i="15"/>
  <c r="B88" i="15"/>
  <c r="C88" i="15"/>
  <c r="D88" i="15"/>
  <c r="E88" i="15"/>
  <c r="F88" i="15"/>
  <c r="G88" i="15"/>
  <c r="H88" i="15"/>
  <c r="J88" i="15"/>
  <c r="K88" i="15"/>
  <c r="L88" i="15"/>
  <c r="M88" i="15"/>
  <c r="N88" i="15"/>
  <c r="O88" i="15"/>
  <c r="P88" i="15"/>
  <c r="B89" i="15"/>
  <c r="C89" i="15"/>
  <c r="D89" i="15"/>
  <c r="E89" i="15"/>
  <c r="F89" i="15"/>
  <c r="G89" i="15"/>
  <c r="H89" i="15"/>
  <c r="J89" i="15"/>
  <c r="K89" i="15"/>
  <c r="L89" i="15"/>
  <c r="M89" i="15"/>
  <c r="N89" i="15"/>
  <c r="O89" i="15"/>
  <c r="P89" i="15"/>
  <c r="B90" i="15"/>
  <c r="C90" i="15"/>
  <c r="D90" i="15"/>
  <c r="E90" i="15"/>
  <c r="F90" i="15"/>
  <c r="G90" i="15"/>
  <c r="H90" i="15"/>
  <c r="J90" i="15"/>
  <c r="K90" i="15"/>
  <c r="L90" i="15"/>
  <c r="M90" i="15"/>
  <c r="N90" i="15"/>
  <c r="O90" i="15"/>
  <c r="P90" i="15"/>
  <c r="B91" i="15"/>
  <c r="C91" i="15"/>
  <c r="D91" i="15"/>
  <c r="E91" i="15"/>
  <c r="F91" i="15"/>
  <c r="G91" i="15"/>
  <c r="H91" i="15"/>
  <c r="J91" i="15"/>
  <c r="K91" i="15"/>
  <c r="L91" i="15"/>
  <c r="M91" i="15"/>
  <c r="N91" i="15"/>
  <c r="O91" i="15"/>
  <c r="P91" i="15"/>
  <c r="B92" i="15"/>
  <c r="C92" i="15"/>
  <c r="D92" i="15"/>
  <c r="E92" i="15"/>
  <c r="F92" i="15"/>
  <c r="G92" i="15"/>
  <c r="H92" i="15"/>
  <c r="J92" i="15"/>
  <c r="K92" i="15"/>
  <c r="L92" i="15"/>
  <c r="M92" i="15"/>
  <c r="N92" i="15"/>
  <c r="O92" i="15"/>
  <c r="P92" i="15"/>
  <c r="B93" i="15"/>
  <c r="C93" i="15"/>
  <c r="D93" i="15"/>
  <c r="E93" i="15"/>
  <c r="F93" i="15"/>
  <c r="G93" i="15"/>
  <c r="H93" i="15"/>
  <c r="J93" i="15"/>
  <c r="K93" i="15"/>
  <c r="L93" i="15"/>
  <c r="M93" i="15"/>
  <c r="N93" i="15"/>
  <c r="O93" i="15"/>
  <c r="P93" i="15"/>
  <c r="B94" i="15"/>
  <c r="C94" i="15"/>
  <c r="D94" i="15"/>
  <c r="E94" i="15"/>
  <c r="F94" i="15"/>
  <c r="G94" i="15"/>
  <c r="H94" i="15"/>
  <c r="J94" i="15"/>
  <c r="K94" i="15"/>
  <c r="L94" i="15"/>
  <c r="M94" i="15"/>
  <c r="N94" i="15"/>
  <c r="O94" i="15"/>
  <c r="P94" i="15"/>
  <c r="B95" i="15"/>
  <c r="C95" i="15"/>
  <c r="D95" i="15"/>
  <c r="E95" i="15"/>
  <c r="F95" i="15"/>
  <c r="G95" i="15"/>
  <c r="H95" i="15"/>
  <c r="J95" i="15"/>
  <c r="K95" i="15"/>
  <c r="L95" i="15"/>
  <c r="M95" i="15"/>
  <c r="N95" i="15"/>
  <c r="O95" i="15"/>
  <c r="P95" i="15"/>
  <c r="B96" i="15"/>
  <c r="C96" i="15"/>
  <c r="D96" i="15"/>
  <c r="E96" i="15"/>
  <c r="F96" i="15"/>
  <c r="G96" i="15"/>
  <c r="H96" i="15"/>
  <c r="J96" i="15"/>
  <c r="K96" i="15"/>
  <c r="L96" i="15"/>
  <c r="M96" i="15"/>
  <c r="N96" i="15"/>
  <c r="O96" i="15"/>
  <c r="P96" i="15"/>
  <c r="B97" i="15"/>
  <c r="C97" i="15"/>
  <c r="D97" i="15"/>
  <c r="E97" i="15"/>
  <c r="F97" i="15"/>
  <c r="G97" i="15"/>
  <c r="H97" i="15"/>
  <c r="J97" i="15"/>
  <c r="K97" i="15"/>
  <c r="L97" i="15"/>
  <c r="M97" i="15"/>
  <c r="N97" i="15"/>
  <c r="O97" i="15"/>
  <c r="P97" i="15"/>
  <c r="B98" i="15"/>
  <c r="C98" i="15"/>
  <c r="D98" i="15"/>
  <c r="E98" i="15"/>
  <c r="F98" i="15"/>
  <c r="G98" i="15"/>
  <c r="H98" i="15"/>
  <c r="J98" i="15"/>
  <c r="K98" i="15"/>
  <c r="L98" i="15"/>
  <c r="M98" i="15"/>
  <c r="N98" i="15"/>
  <c r="O98" i="15"/>
  <c r="P98" i="15"/>
  <c r="B99" i="15"/>
  <c r="C99" i="15"/>
  <c r="D99" i="15"/>
  <c r="E99" i="15"/>
  <c r="F99" i="15"/>
  <c r="G99" i="15"/>
  <c r="H99" i="15"/>
  <c r="J99" i="15"/>
  <c r="K99" i="15"/>
  <c r="L99" i="15"/>
  <c r="M99" i="15"/>
  <c r="N99" i="15"/>
  <c r="O99" i="15"/>
  <c r="P99" i="15"/>
  <c r="B100" i="15"/>
  <c r="C100" i="15"/>
  <c r="D100" i="15"/>
  <c r="E100" i="15"/>
  <c r="F100" i="15"/>
  <c r="G100" i="15"/>
  <c r="H100" i="15"/>
  <c r="J100" i="15"/>
  <c r="K100" i="15"/>
  <c r="L100" i="15"/>
  <c r="M100" i="15"/>
  <c r="N100" i="15"/>
  <c r="O100" i="15"/>
  <c r="P100" i="15"/>
  <c r="B101" i="15"/>
  <c r="C101" i="15"/>
  <c r="D101" i="15"/>
  <c r="E101" i="15"/>
  <c r="F101" i="15"/>
  <c r="G101" i="15"/>
  <c r="H101" i="15"/>
  <c r="J101" i="15"/>
  <c r="K101" i="15"/>
  <c r="L101" i="15"/>
  <c r="M101" i="15"/>
  <c r="N101" i="15"/>
  <c r="O101" i="15"/>
  <c r="P101" i="15"/>
  <c r="B102" i="15"/>
  <c r="C102" i="15"/>
  <c r="D102" i="15"/>
  <c r="E102" i="15"/>
  <c r="F102" i="15"/>
  <c r="G102" i="15"/>
  <c r="H102" i="15"/>
  <c r="J102" i="15"/>
  <c r="K102" i="15"/>
  <c r="L102" i="15"/>
  <c r="M102" i="15"/>
  <c r="N102" i="15"/>
  <c r="O102" i="15"/>
  <c r="P102" i="15"/>
  <c r="B103" i="15"/>
  <c r="C103" i="15"/>
  <c r="D103" i="15"/>
  <c r="E103" i="15"/>
  <c r="F103" i="15"/>
  <c r="G103" i="15"/>
  <c r="H103" i="15"/>
  <c r="J103" i="15"/>
  <c r="K103" i="15"/>
  <c r="L103" i="15"/>
  <c r="M103" i="15"/>
  <c r="N103" i="15"/>
  <c r="O103" i="15"/>
  <c r="P103" i="15"/>
  <c r="B104" i="15"/>
  <c r="C104" i="15"/>
  <c r="D104" i="15"/>
  <c r="E104" i="15"/>
  <c r="F104" i="15"/>
  <c r="G104" i="15"/>
  <c r="H104" i="15"/>
  <c r="J104" i="15"/>
  <c r="K104" i="15"/>
  <c r="L104" i="15"/>
  <c r="M104" i="15"/>
  <c r="N104" i="15"/>
  <c r="O104" i="15"/>
  <c r="P104" i="15"/>
  <c r="B105" i="15"/>
  <c r="C105" i="15"/>
  <c r="D105" i="15"/>
  <c r="E105" i="15"/>
  <c r="F105" i="15"/>
  <c r="G105" i="15"/>
  <c r="H105" i="15"/>
  <c r="J105" i="15"/>
  <c r="K105" i="15"/>
  <c r="L105" i="15"/>
  <c r="M105" i="15"/>
  <c r="N105" i="15"/>
  <c r="O105" i="15"/>
  <c r="P105" i="15"/>
  <c r="B106" i="15"/>
  <c r="C106" i="15"/>
  <c r="D106" i="15"/>
  <c r="E106" i="15"/>
  <c r="F106" i="15"/>
  <c r="G106" i="15"/>
  <c r="H106" i="15"/>
  <c r="J106" i="15"/>
  <c r="K106" i="15"/>
  <c r="L106" i="15"/>
  <c r="M106" i="15"/>
  <c r="N106" i="15"/>
  <c r="O106" i="15"/>
  <c r="P106" i="15"/>
  <c r="B107" i="15"/>
  <c r="C107" i="15"/>
  <c r="D107" i="15"/>
  <c r="E107" i="15"/>
  <c r="F107" i="15"/>
  <c r="G107" i="15"/>
  <c r="H107" i="15"/>
  <c r="J107" i="15"/>
  <c r="K107" i="15"/>
  <c r="L107" i="15"/>
  <c r="M107" i="15"/>
  <c r="N107" i="15"/>
  <c r="O107" i="15"/>
  <c r="P107" i="15"/>
  <c r="B108" i="15"/>
  <c r="C108" i="15"/>
  <c r="D108" i="15"/>
  <c r="E108" i="15"/>
  <c r="F108" i="15"/>
  <c r="G108" i="15"/>
  <c r="H108" i="15"/>
  <c r="J108" i="15"/>
  <c r="K108" i="15"/>
  <c r="L108" i="15"/>
  <c r="M108" i="15"/>
  <c r="N108" i="15"/>
  <c r="O108" i="15"/>
  <c r="P108" i="15"/>
  <c r="C81" i="15"/>
  <c r="D81" i="15"/>
  <c r="E81" i="15"/>
  <c r="F81" i="15"/>
  <c r="G81" i="15"/>
  <c r="H81" i="15"/>
  <c r="J81" i="15"/>
  <c r="K81" i="15"/>
  <c r="L81" i="15"/>
  <c r="M81" i="15"/>
  <c r="N81" i="15"/>
  <c r="O81" i="15"/>
  <c r="P81" i="15"/>
  <c r="B81" i="15"/>
  <c r="A45" i="10" l="1"/>
  <c r="R62" i="12" l="1"/>
  <c r="D62" i="12"/>
  <c r="E62" i="12"/>
  <c r="F62" i="12"/>
  <c r="G62" i="12"/>
  <c r="H62" i="12"/>
  <c r="I62" i="12"/>
  <c r="J62" i="12"/>
  <c r="K62" i="12"/>
  <c r="L62" i="12"/>
  <c r="M62" i="12"/>
  <c r="N62" i="12"/>
  <c r="O62" i="12"/>
  <c r="P62" i="12"/>
  <c r="Q62" i="12"/>
  <c r="D31" i="12" l="1"/>
  <c r="E31" i="12"/>
  <c r="F31" i="12"/>
  <c r="G31" i="12"/>
  <c r="H31" i="12"/>
  <c r="I31" i="12"/>
  <c r="J31" i="12"/>
  <c r="K31" i="12"/>
  <c r="L31" i="12"/>
  <c r="M31" i="12"/>
  <c r="N31" i="12"/>
  <c r="O31" i="12"/>
  <c r="P31" i="12"/>
  <c r="Q31" i="12"/>
  <c r="R31" i="12"/>
</calcChain>
</file>

<file path=xl/sharedStrings.xml><?xml version="1.0" encoding="utf-8"?>
<sst xmlns="http://schemas.openxmlformats.org/spreadsheetml/2006/main" count="4415" uniqueCount="959">
  <si>
    <t>USA</t>
  </si>
  <si>
    <t>ASIA</t>
  </si>
  <si>
    <t>MAF</t>
  </si>
  <si>
    <t>LAM</t>
  </si>
  <si>
    <t>OECD</t>
  </si>
  <si>
    <t>EU</t>
  </si>
  <si>
    <t>year</t>
  </si>
  <si>
    <t>GDP(trillion 2011 international$)</t>
    <phoneticPr fontId="3" type="noConversion"/>
  </si>
  <si>
    <t>UMB</t>
    <phoneticPr fontId="3" type="noConversion"/>
  </si>
  <si>
    <t>SAF</t>
    <phoneticPr fontId="3" type="noConversion"/>
  </si>
  <si>
    <t>REF</t>
    <phoneticPr fontId="3" type="noConversion"/>
  </si>
  <si>
    <t>USA</t>
    <phoneticPr fontId="3" type="noConversion"/>
  </si>
  <si>
    <t>RUS</t>
    <phoneticPr fontId="3" type="noConversion"/>
  </si>
  <si>
    <t>JAP</t>
    <phoneticPr fontId="3" type="noConversion"/>
  </si>
  <si>
    <t>CAN</t>
    <phoneticPr fontId="3" type="noConversion"/>
  </si>
  <si>
    <t>EU</t>
    <phoneticPr fontId="3" type="noConversion"/>
  </si>
  <si>
    <t>CHN</t>
    <phoneticPr fontId="3" type="noConversion"/>
  </si>
  <si>
    <t>IND</t>
    <phoneticPr fontId="3" type="noConversion"/>
  </si>
  <si>
    <t>BRZ</t>
    <phoneticPr fontId="3" type="noConversion"/>
  </si>
  <si>
    <t>OECD</t>
    <phoneticPr fontId="3" type="noConversion"/>
  </si>
  <si>
    <t>ASIA</t>
    <phoneticPr fontId="3" type="noConversion"/>
  </si>
  <si>
    <t>MAF</t>
    <phoneticPr fontId="3" type="noConversion"/>
  </si>
  <si>
    <t>LAM</t>
    <phoneticPr fontId="3" type="noConversion"/>
  </si>
  <si>
    <t>RUS</t>
  </si>
  <si>
    <t>CAN</t>
  </si>
  <si>
    <t>CHN</t>
  </si>
  <si>
    <t>IND</t>
  </si>
  <si>
    <t>RUS</t>
    <phoneticPr fontId="3" type="noConversion"/>
  </si>
  <si>
    <t>EU</t>
    <phoneticPr fontId="3" type="noConversion"/>
  </si>
  <si>
    <t>REF</t>
    <phoneticPr fontId="3" type="noConversion"/>
  </si>
  <si>
    <t>ASIA</t>
    <phoneticPr fontId="3" type="noConversion"/>
  </si>
  <si>
    <t>MAF</t>
    <phoneticPr fontId="3" type="noConversion"/>
  </si>
  <si>
    <t>CAN</t>
    <phoneticPr fontId="3" type="noConversion"/>
  </si>
  <si>
    <t>CHN</t>
    <phoneticPr fontId="3" type="noConversion"/>
  </si>
  <si>
    <t>JAP</t>
    <phoneticPr fontId="3" type="noConversion"/>
  </si>
  <si>
    <t>UMB</t>
    <phoneticPr fontId="3" type="noConversion"/>
  </si>
  <si>
    <t>BRZ</t>
    <phoneticPr fontId="3" type="noConversion"/>
  </si>
  <si>
    <t>SAF</t>
    <phoneticPr fontId="3" type="noConversion"/>
  </si>
  <si>
    <t>OECD</t>
    <phoneticPr fontId="3" type="noConversion"/>
  </si>
  <si>
    <t>JAP</t>
  </si>
  <si>
    <t>UMB</t>
  </si>
  <si>
    <t>BRZ</t>
  </si>
  <si>
    <t>SAF</t>
  </si>
  <si>
    <t>REF</t>
  </si>
  <si>
    <t>2005</t>
  </si>
  <si>
    <t>2010</t>
  </si>
  <si>
    <t>2015</t>
  </si>
  <si>
    <t>2020</t>
  </si>
  <si>
    <t>2025</t>
  </si>
  <si>
    <t>2030</t>
  </si>
  <si>
    <t>2035</t>
  </si>
  <si>
    <t>2040</t>
  </si>
  <si>
    <t>2045</t>
  </si>
  <si>
    <t>2050</t>
  </si>
  <si>
    <t>2055</t>
  </si>
  <si>
    <t>2060</t>
  </si>
  <si>
    <t>2065</t>
  </si>
  <si>
    <t>2070</t>
  </si>
  <si>
    <t>2075</t>
  </si>
  <si>
    <t>2080</t>
  </si>
  <si>
    <t>2085</t>
  </si>
  <si>
    <t>2090</t>
  </si>
  <si>
    <t>2095</t>
  </si>
  <si>
    <t>2100</t>
  </si>
  <si>
    <t>Year</t>
    <phoneticPr fontId="3" type="noConversion"/>
  </si>
  <si>
    <t>K0</t>
    <phoneticPr fontId="1" type="noConversion"/>
  </si>
  <si>
    <t>Eurasia</t>
  </si>
  <si>
    <t>Middle East</t>
  </si>
  <si>
    <t>Latin America</t>
  </si>
  <si>
    <t>OHI</t>
    <phoneticPr fontId="1" type="noConversion"/>
  </si>
  <si>
    <t>OHI</t>
    <phoneticPr fontId="1" type="noConversion"/>
  </si>
  <si>
    <t>Latin America</t>
    <phoneticPr fontId="1" type="noConversion"/>
  </si>
  <si>
    <t>Africa</t>
    <phoneticPr fontId="1" type="noConversion"/>
  </si>
  <si>
    <t>EU</t>
    <phoneticPr fontId="1" type="noConversion"/>
  </si>
  <si>
    <t>Other non-OECD Asia</t>
    <phoneticPr fontId="1" type="noConversion"/>
  </si>
  <si>
    <t>TFP</t>
    <phoneticPr fontId="3" type="noConversion"/>
  </si>
  <si>
    <r>
      <t>NOAA National Centers for Environmental information, Climate at a Glance: Global Time Series, published September 2017, retrieved on October 6, 2017 from </t>
    </r>
    <r>
      <rPr>
        <sz val="11"/>
        <color theme="1"/>
        <rFont val="等线"/>
        <family val="2"/>
        <charset val="134"/>
        <scheme val="minor"/>
      </rPr>
      <t>http://www.ncdc.noaa.gov/cag/</t>
    </r>
  </si>
  <si>
    <t>ft1</t>
    <phoneticPr fontId="1" type="noConversion"/>
  </si>
  <si>
    <t>ft2</t>
    <phoneticPr fontId="1" type="noConversion"/>
  </si>
  <si>
    <t>without inter</t>
    <phoneticPr fontId="1" type="noConversion"/>
  </si>
  <si>
    <t>Temperature</t>
  </si>
  <si>
    <t>Temperature</t>
    <phoneticPr fontId="1" type="noConversion"/>
  </si>
  <si>
    <t>NBPr</t>
    <phoneticPr fontId="1" type="noConversion"/>
  </si>
  <si>
    <t>Price backstop technology (2005 US 000 $ per tC)</t>
    <phoneticPr fontId="1" type="noConversion"/>
  </si>
  <si>
    <t>Dco2</t>
    <phoneticPr fontId="1" type="noConversion"/>
  </si>
  <si>
    <t>Dco1</t>
    <phoneticPr fontId="1" type="noConversion"/>
  </si>
  <si>
    <t>LAM</t>
    <phoneticPr fontId="3" type="noConversion"/>
  </si>
  <si>
    <t>Threshold</t>
  </si>
  <si>
    <t>Threshold</t>
    <phoneticPr fontId="1" type="noConversion"/>
  </si>
  <si>
    <t>Emission (GtC)</t>
    <phoneticPr fontId="3" type="noConversion"/>
  </si>
  <si>
    <t>intercept</t>
    <phoneticPr fontId="3" type="noConversion"/>
  </si>
  <si>
    <t>ft1</t>
    <phoneticPr fontId="3" type="noConversion"/>
  </si>
  <si>
    <t>ft2</t>
    <phoneticPr fontId="3" type="noConversion"/>
  </si>
  <si>
    <t>c(1)</t>
    <phoneticPr fontId="3" type="noConversion"/>
  </si>
  <si>
    <t>USA</t>
    <phoneticPr fontId="3" type="noConversion"/>
  </si>
  <si>
    <t>RUS</t>
    <phoneticPr fontId="3" type="noConversion"/>
  </si>
  <si>
    <t>JAP</t>
    <phoneticPr fontId="3" type="noConversion"/>
  </si>
  <si>
    <t>CAN</t>
    <phoneticPr fontId="3" type="noConversion"/>
  </si>
  <si>
    <t>UMB</t>
    <phoneticPr fontId="3" type="noConversion"/>
  </si>
  <si>
    <t>EU</t>
    <phoneticPr fontId="3" type="noConversion"/>
  </si>
  <si>
    <t>CHN</t>
    <phoneticPr fontId="3" type="noConversion"/>
  </si>
  <si>
    <t>IND</t>
    <phoneticPr fontId="3" type="noConversion"/>
  </si>
  <si>
    <t>OECD</t>
    <phoneticPr fontId="3" type="noConversion"/>
  </si>
  <si>
    <t>REF</t>
    <phoneticPr fontId="3" type="noConversion"/>
  </si>
  <si>
    <t>ASIA</t>
    <phoneticPr fontId="3" type="noConversion"/>
  </si>
  <si>
    <t>MAF</t>
    <phoneticPr fontId="3" type="noConversion"/>
  </si>
  <si>
    <t>LAM</t>
    <phoneticPr fontId="3" type="noConversion"/>
  </si>
  <si>
    <t>c(2)</t>
    <phoneticPr fontId="3" type="noConversion"/>
  </si>
  <si>
    <t>ft1</t>
    <phoneticPr fontId="1" type="noConversion"/>
  </si>
  <si>
    <t>ft2</t>
    <phoneticPr fontId="1" type="noConversion"/>
  </si>
  <si>
    <t>c1</t>
    <phoneticPr fontId="1" type="noConversion"/>
  </si>
  <si>
    <t>c2</t>
    <phoneticPr fontId="1" type="noConversion"/>
  </si>
  <si>
    <t>temperature source:</t>
    <phoneticPr fontId="1" type="noConversion"/>
  </si>
  <si>
    <t>intercept</t>
    <phoneticPr fontId="1" type="noConversion"/>
  </si>
  <si>
    <t>with intercept</t>
    <phoneticPr fontId="1" type="noConversion"/>
  </si>
  <si>
    <t>ft1</t>
    <phoneticPr fontId="3" type="noConversion"/>
  </si>
  <si>
    <t>ft2</t>
    <phoneticPr fontId="3" type="noConversion"/>
  </si>
  <si>
    <t>intercept</t>
    <phoneticPr fontId="3" type="noConversion"/>
  </si>
  <si>
    <t>c(1)</t>
    <phoneticPr fontId="3" type="noConversion"/>
  </si>
  <si>
    <t>c(2)</t>
    <phoneticPr fontId="3" type="noConversion"/>
  </si>
  <si>
    <t>United States</t>
  </si>
  <si>
    <t>Russia</t>
  </si>
  <si>
    <t>Japan</t>
  </si>
  <si>
    <t>Canada</t>
  </si>
  <si>
    <t>China</t>
  </si>
  <si>
    <t>India</t>
  </si>
  <si>
    <t>Brazil</t>
  </si>
  <si>
    <t>South Africa</t>
  </si>
  <si>
    <t>India with outlier</t>
    <phoneticPr fontId="3" type="noConversion"/>
  </si>
  <si>
    <t>DICE2008</t>
    <phoneticPr fontId="1" type="noConversion"/>
  </si>
  <si>
    <t>US</t>
  </si>
  <si>
    <t>Africa</t>
  </si>
  <si>
    <t>OHI</t>
  </si>
  <si>
    <t>Other non-OECD Asia</t>
  </si>
  <si>
    <t>Landuse</t>
    <phoneticPr fontId="1" type="noConversion"/>
  </si>
  <si>
    <t>Model data</t>
    <phoneticPr fontId="1" type="noConversion"/>
  </si>
  <si>
    <t>estimate data</t>
    <phoneticPr fontId="1" type="noConversion"/>
  </si>
  <si>
    <t>Backstop Price</t>
    <phoneticPr fontId="1" type="noConversion"/>
  </si>
  <si>
    <t>DICE2013</t>
    <phoneticPr fontId="1" type="noConversion"/>
  </si>
  <si>
    <t>DICE2016</t>
    <phoneticPr fontId="1" type="noConversion"/>
  </si>
  <si>
    <t>RICE2010</t>
    <phoneticPr fontId="1" type="noConversion"/>
  </si>
  <si>
    <t>Y0</t>
  </si>
  <si>
    <t>K0</t>
  </si>
  <si>
    <t>L0</t>
  </si>
  <si>
    <t>TFP0</t>
    <phoneticPr fontId="1" type="noConversion"/>
  </si>
  <si>
    <t>intercept</t>
    <phoneticPr fontId="1" type="noConversion"/>
  </si>
  <si>
    <t>slope</t>
    <phoneticPr fontId="1" type="noConversion"/>
  </si>
  <si>
    <t>92honest history</t>
    <phoneticPr fontId="1" type="noConversion"/>
  </si>
  <si>
    <t>99honest history</t>
    <phoneticPr fontId="1" type="noConversion"/>
  </si>
  <si>
    <t>hand in hand</t>
    <phoneticPr fontId="1" type="noConversion"/>
  </si>
  <si>
    <t>//Fossil Emission</t>
  </si>
  <si>
    <t>GDP</t>
    <phoneticPr fontId="3" type="noConversion"/>
  </si>
  <si>
    <t>Y0</t>
    <phoneticPr fontId="1" type="noConversion"/>
  </si>
  <si>
    <t>Dnd101</t>
    <phoneticPr fontId="3" type="noConversion"/>
  </si>
  <si>
    <t>RICE2010</t>
    <phoneticPr fontId="3" type="noConversion"/>
  </si>
  <si>
    <t>Dnd102</t>
    <phoneticPr fontId="3" type="noConversion"/>
  </si>
  <si>
    <t>RICE2011</t>
  </si>
  <si>
    <t>Dnd111</t>
    <phoneticPr fontId="1" type="noConversion"/>
  </si>
  <si>
    <t>Nordhaus Data+formula</t>
    <phoneticPr fontId="3" type="noConversion"/>
  </si>
  <si>
    <t>Dnd112</t>
    <phoneticPr fontId="1" type="noConversion"/>
  </si>
  <si>
    <t>Nordhaus Data+formula</t>
    <phoneticPr fontId="3" type="noConversion"/>
  </si>
  <si>
    <t>Dnd271</t>
    <phoneticPr fontId="1" type="noConversion"/>
  </si>
  <si>
    <t>Nordhaus formula</t>
    <phoneticPr fontId="3" type="noConversion"/>
  </si>
  <si>
    <t>Dnd272</t>
    <phoneticPr fontId="1" type="noConversion"/>
  </si>
  <si>
    <t>Nordhaus formula</t>
    <phoneticPr fontId="3" type="noConversion"/>
  </si>
  <si>
    <t>Dco1</t>
    <phoneticPr fontId="1" type="noConversion"/>
  </si>
  <si>
    <t>without interval</t>
    <phoneticPr fontId="1" type="noConversion"/>
  </si>
  <si>
    <t>DINco1</t>
    <phoneticPr fontId="1" type="noConversion"/>
  </si>
  <si>
    <t>with interval</t>
    <phoneticPr fontId="1" type="noConversion"/>
  </si>
  <si>
    <t>DINco2</t>
    <phoneticPr fontId="1" type="noConversion"/>
  </si>
  <si>
    <t>DINin</t>
    <phoneticPr fontId="1" type="noConversion"/>
  </si>
  <si>
    <t>IMF 2005</t>
  </si>
  <si>
    <t>IMF 2005</t>
    <phoneticPr fontId="3" type="noConversion"/>
  </si>
  <si>
    <t>Population(billion) from UN</t>
    <phoneticPr fontId="3" type="noConversion"/>
  </si>
  <si>
    <t>UN project</t>
    <phoneticPr fontId="3" type="noConversion"/>
  </si>
  <si>
    <t>a</t>
  </si>
  <si>
    <t>b</t>
  </si>
  <si>
    <t>ND27</t>
  </si>
  <si>
    <t>ND11</t>
  </si>
  <si>
    <t>ND2010</t>
  </si>
  <si>
    <t>ND11</t>
    <phoneticPr fontId="3" type="noConversion"/>
  </si>
  <si>
    <t>K05(ND11)</t>
    <phoneticPr fontId="3" type="noConversion"/>
  </si>
  <si>
    <t>K05(ND2010)</t>
    <phoneticPr fontId="3" type="noConversion"/>
  </si>
  <si>
    <t>K05(ND27)</t>
    <phoneticPr fontId="3" type="noConversion"/>
  </si>
  <si>
    <t>MIU0</t>
    <phoneticPr fontId="1" type="noConversion"/>
  </si>
  <si>
    <t>b'</t>
    <phoneticPr fontId="1" type="noConversion"/>
  </si>
  <si>
    <t>Impact</t>
    <phoneticPr fontId="3" type="noConversion"/>
  </si>
  <si>
    <t>ND2010</t>
    <phoneticPr fontId="3" type="noConversion"/>
  </si>
  <si>
    <t>ND27</t>
    <phoneticPr fontId="3" type="noConversion"/>
  </si>
  <si>
    <t>abatement cost</t>
    <phoneticPr fontId="3" type="noConversion"/>
  </si>
  <si>
    <t>MIU</t>
    <phoneticPr fontId="3" type="noConversion"/>
  </si>
  <si>
    <t>WBP</t>
    <phoneticPr fontId="3" type="noConversion"/>
  </si>
  <si>
    <t>sigma ND11</t>
    <phoneticPr fontId="3" type="noConversion"/>
  </si>
  <si>
    <t>sigma ND27</t>
    <phoneticPr fontId="3" type="noConversion"/>
  </si>
  <si>
    <t>sigma</t>
    <phoneticPr fontId="3" type="noConversion"/>
  </si>
  <si>
    <t>Capital stock</t>
    <phoneticPr fontId="3" type="noConversion"/>
  </si>
  <si>
    <t>L0</t>
    <phoneticPr fontId="3" type="noConversion"/>
  </si>
  <si>
    <t>percent</t>
    <phoneticPr fontId="3" type="noConversion"/>
  </si>
  <si>
    <t>POP</t>
    <phoneticPr fontId="3" type="noConversion"/>
  </si>
  <si>
    <t>MIU05(ND2010)</t>
    <phoneticPr fontId="3" type="noConversion"/>
  </si>
  <si>
    <t>MIU05(ND11)</t>
    <phoneticPr fontId="3" type="noConversion"/>
  </si>
  <si>
    <t>MIU05(ND27)</t>
    <phoneticPr fontId="3" type="noConversion"/>
  </si>
  <si>
    <t>sigma ND2010</t>
    <phoneticPr fontId="3" type="noConversion"/>
  </si>
  <si>
    <t>ND11</t>
    <phoneticPr fontId="3" type="noConversion"/>
  </si>
  <si>
    <t>NBPr(RICE2010:national backstop price ratio to world level)</t>
    <phoneticPr fontId="3" type="noConversion"/>
  </si>
  <si>
    <t>damage coefficient</t>
    <phoneticPr fontId="3" type="noConversion"/>
  </si>
  <si>
    <t>TE</t>
    <phoneticPr fontId="3" type="noConversion"/>
  </si>
  <si>
    <t>Dnd10</t>
    <phoneticPr fontId="3" type="noConversion"/>
  </si>
  <si>
    <t>Dnd11</t>
    <phoneticPr fontId="3" type="noConversion"/>
  </si>
  <si>
    <t>Dnd27</t>
    <phoneticPr fontId="1" type="noConversion"/>
  </si>
  <si>
    <t>Y05(ND2010)</t>
  </si>
  <si>
    <t>Y05(ND11)</t>
  </si>
  <si>
    <t>Y05(ND27)</t>
  </si>
  <si>
    <t>TFP05(ND2010)</t>
  </si>
  <si>
    <t>TFP05(ND11)</t>
  </si>
  <si>
    <t>TFP05(ND27)</t>
  </si>
  <si>
    <t>Y</t>
    <phoneticPr fontId="3" type="noConversion"/>
  </si>
  <si>
    <t>consider impact &amp; abatment</t>
    <phoneticPr fontId="3" type="noConversion"/>
  </si>
  <si>
    <t>with impact &amp; abatment</t>
    <phoneticPr fontId="3" type="noConversion"/>
  </si>
  <si>
    <t>without impact&amp; abatement</t>
    <phoneticPr fontId="3" type="noConversion"/>
  </si>
  <si>
    <t>YG (AKL) output from RICE</t>
    <phoneticPr fontId="3" type="noConversion"/>
  </si>
  <si>
    <t>YG (AKL)=Y-Impact+abatement</t>
    <phoneticPr fontId="3" type="noConversion"/>
  </si>
  <si>
    <t>误差</t>
    <phoneticPr fontId="3" type="noConversion"/>
  </si>
  <si>
    <t>Gap</t>
    <phoneticPr fontId="3" type="noConversion"/>
  </si>
  <si>
    <t>Emission (GtC,CDIAC)</t>
    <phoneticPr fontId="3" type="noConversion"/>
  </si>
  <si>
    <t>average</t>
    <phoneticPr fontId="3" type="noConversion"/>
  </si>
  <si>
    <t>a</t>
    <phoneticPr fontId="1" type="noConversion"/>
  </si>
  <si>
    <t>adjust a</t>
    <phoneticPr fontId="1" type="noConversion"/>
  </si>
  <si>
    <t>Emission (GtC,CDIAC)</t>
    <phoneticPr fontId="3" type="noConversion"/>
  </si>
  <si>
    <t>VARIABLES</t>
  </si>
  <si>
    <t>usa</t>
  </si>
  <si>
    <t>rus</t>
  </si>
  <si>
    <t>jap</t>
  </si>
  <si>
    <t>can</t>
  </si>
  <si>
    <t>umb</t>
  </si>
  <si>
    <t>eu</t>
  </si>
  <si>
    <t>chn</t>
  </si>
  <si>
    <t>ind</t>
  </si>
  <si>
    <t>brz</t>
  </si>
  <si>
    <t>saf</t>
  </si>
  <si>
    <t>oecd</t>
  </si>
  <si>
    <t>ref</t>
  </si>
  <si>
    <t>asia</t>
  </si>
  <si>
    <t>maf</t>
  </si>
  <si>
    <t>lam</t>
  </si>
  <si>
    <t>t</t>
  </si>
  <si>
    <t>Constant</t>
  </si>
  <si>
    <t>Observations</t>
  </si>
  <si>
    <t>R-squared</t>
  </si>
  <si>
    <t/>
  </si>
  <si>
    <t>(62)</t>
  </si>
  <si>
    <t>(63)</t>
  </si>
  <si>
    <t>(64)</t>
  </si>
  <si>
    <t>(65)</t>
  </si>
  <si>
    <t>(66)</t>
  </si>
  <si>
    <t>(67)</t>
  </si>
  <si>
    <t>(68)</t>
  </si>
  <si>
    <t>(69)</t>
  </si>
  <si>
    <t>(70)</t>
  </si>
  <si>
    <t>(71)</t>
  </si>
  <si>
    <t>(72)</t>
  </si>
  <si>
    <t>(73)</t>
  </si>
  <si>
    <t>(74)</t>
  </si>
  <si>
    <t>(75)</t>
  </si>
  <si>
    <t>(76)</t>
  </si>
  <si>
    <t>(2.94e-05)</t>
  </si>
  <si>
    <t>(4.54e-06)</t>
  </si>
  <si>
    <t>(1.04e-05)</t>
  </si>
  <si>
    <t>(4.22e-06)</t>
  </si>
  <si>
    <t>(3.45e-06)</t>
  </si>
  <si>
    <t>(3.88e-05)</t>
  </si>
  <si>
    <t>(0.000292)</t>
  </si>
  <si>
    <t>(0.000417)</t>
  </si>
  <si>
    <t>(5.91e-05)</t>
  </si>
  <si>
    <t>(1.28e-05)</t>
  </si>
  <si>
    <t>(2.45e-05)</t>
  </si>
  <si>
    <t>(1.79e-05)</t>
  </si>
  <si>
    <t>(0.000312)</t>
  </si>
  <si>
    <t>(0.000260)</t>
  </si>
  <si>
    <t>(0.000110)</t>
  </si>
  <si>
    <t>(0.0602)</t>
  </si>
  <si>
    <t>(0.00929)</t>
  </si>
  <si>
    <t>(0.0214)</t>
  </si>
  <si>
    <t>(0.00863)</t>
  </si>
  <si>
    <t>(0.00705)</t>
  </si>
  <si>
    <t>(0.0795)</t>
  </si>
  <si>
    <t>(0.598)</t>
  </si>
  <si>
    <t>(0.852)</t>
  </si>
  <si>
    <t>(0.121)</t>
  </si>
  <si>
    <t>(0.0261)</t>
  </si>
  <si>
    <t>(0.0501)</t>
  </si>
  <si>
    <t>(0.0365)</t>
  </si>
  <si>
    <t>(0.639)</t>
  </si>
  <si>
    <t>(0.531)</t>
  </si>
  <si>
    <t>(0.225)</t>
  </si>
  <si>
    <t>111</t>
  </si>
  <si>
    <t>0.970</t>
  </si>
  <si>
    <t>0.968</t>
  </si>
  <si>
    <t>0.949</t>
  </si>
  <si>
    <t>0.961</t>
  </si>
  <si>
    <t>0.910</t>
  </si>
  <si>
    <t>0.378</t>
  </si>
  <si>
    <t>0.431</t>
  </si>
  <si>
    <t>0.637</t>
  </si>
  <si>
    <t>0.160</t>
  </si>
  <si>
    <t>0.878</t>
  </si>
  <si>
    <t>0.383</t>
  </si>
  <si>
    <t>0.814</t>
  </si>
  <si>
    <t>0.765</t>
  </si>
  <si>
    <t>0.995</t>
  </si>
  <si>
    <t>0.743</t>
  </si>
  <si>
    <t>Constant'</t>
    <phoneticPr fontId="1" type="noConversion"/>
  </si>
  <si>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</si>
  <si>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</si>
  <si>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</si>
  <si>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</si>
  <si>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</si>
  <si>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</si>
  <si>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</si>
  <si>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</si>
  <si>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</si>
  <si>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</si>
  <si>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</si>
  <si>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</si>
  <si>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</si>
  <si>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</si>
  <si>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</si>
  <si>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</si>
  <si>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</si>
  <si>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</si>
  <si>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</si>
  <si>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</si>
  <si>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</si>
  <si>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</si>
  <si>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</si>
  <si>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</si>
  <si>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</si>
  <si>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</si>
  <si>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</si>
  <si>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</si>
  <si>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</si>
  <si>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</si>
  <si>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2.00e-05***</t>
  </si>
  <si>
    <t>-0.000434***</t>
  </si>
  <si>
    <t>5.849***</t>
  </si>
  <si>
    <t>0.0561***</t>
  </si>
  <si>
    <t>2.12e-06***</t>
  </si>
  <si>
    <t>-0.000438***</t>
  </si>
  <si>
    <t>1.74e-05***</t>
  </si>
  <si>
    <t>-0.000296***</t>
  </si>
  <si>
    <t>0.151***</t>
  </si>
  <si>
    <t>66.47***</t>
  </si>
  <si>
    <t>0.000105***</t>
  </si>
  <si>
    <t>-0.000417***</t>
  </si>
  <si>
    <t>4.42e-05***</t>
  </si>
  <si>
    <t>-0.000278***</t>
  </si>
  <si>
    <t>3.32e-06***</t>
  </si>
  <si>
    <t>1.37e-05***</t>
  </si>
  <si>
    <t>-0.000354***</t>
  </si>
  <si>
    <t>7.59e-06***</t>
  </si>
  <si>
    <t>7.78e-05***</t>
  </si>
  <si>
    <t>-0.000428***</t>
  </si>
  <si>
    <t>5.08e-05***</t>
  </si>
  <si>
    <t>-0.000467***</t>
  </si>
  <si>
    <t>2.98e-05***</t>
  </si>
  <si>
    <t>-0.000424***</t>
  </si>
  <si>
    <t>a</t>
    <phoneticPr fontId="1" type="noConversion"/>
  </si>
  <si>
    <t>b</t>
    <phoneticPr fontId="1" type="noConversion"/>
  </si>
  <si>
    <t>b</t>
    <phoneticPr fontId="1" type="noConversion"/>
  </si>
  <si>
    <t>General government investment (gross fixed capital formation), in billions of constant 2011 international dollars.</t>
    <phoneticPr fontId="1" type="noConversion"/>
  </si>
  <si>
    <t>General government capital stock (constructed based on general government investment flows "igov_rppp")+Private capital stock (constructed based on private investment flows "igov_rppp")+Public-private partnership (PPP) capital stock (constructed based on PPP investment flows "ippp_rppp"), in billions of constant 2011 international dollars.</t>
    <phoneticPr fontId="1" type="noConversion"/>
  </si>
  <si>
    <t>Please refer to it as "IMF Investment and Capital Stock Dataset, 2017” and add a reference to the above-mentioned IMF Board Paper.</t>
  </si>
  <si>
    <t xml:space="preserve">The accompanying 2017 Update of the Manual "Estimating Public, Private, and PPP Capital Stocks" (http://www.imf.org/external/np/fad/publicinvestment/data/info122216.pdf) and (http://www.imf.org/external/pp/longres.aspx?id=4959) describes in great detail the series' definitions, the investment series' data sources, as well as the methodology in constructing the stock series. The methodology follows the standard perpetual inventory equation and largely builds on Gupta and others (2014) "Efficiency-Adjusted Public Capital and Growth" and Kamps (2006) "New Estimates of Government Net Capital Stocks for 22 OECD Countries, 1960–2001". </t>
  </si>
  <si>
    <t>Please refer to it as "IMF Investment and Capital Stock Dataset, 2018” and add a reference to the above-mentioned IMF Board Paper.</t>
  </si>
  <si>
    <t>Gross domestic product, in billions of constant 2011 international dollars.[IMF]-&gt;millions</t>
    <phoneticPr fontId="1" type="noConversion"/>
  </si>
  <si>
    <t>Dnd271</t>
    <phoneticPr fontId="3" type="noConversion"/>
  </si>
  <si>
    <t>Nordhaus formula</t>
    <phoneticPr fontId="3" type="noConversion"/>
  </si>
  <si>
    <t>Dnd111</t>
    <phoneticPr fontId="3" type="noConversion"/>
  </si>
  <si>
    <t>Nordhaus Data+formula</t>
    <phoneticPr fontId="3" type="noConversion"/>
  </si>
  <si>
    <t>Dnd112</t>
    <phoneticPr fontId="3" type="noConversion"/>
  </si>
  <si>
    <t>Dnd272</t>
    <phoneticPr fontId="3" type="noConversion"/>
  </si>
  <si>
    <t>without interval</t>
    <phoneticPr fontId="3" type="noConversion"/>
  </si>
  <si>
    <t>DINco1</t>
    <phoneticPr fontId="3" type="noConversion"/>
  </si>
  <si>
    <t>with interval</t>
    <phoneticPr fontId="3" type="noConversion"/>
  </si>
  <si>
    <t>DINco2</t>
    <phoneticPr fontId="3" type="noConversion"/>
  </si>
  <si>
    <t>DINin</t>
    <phoneticPr fontId="3" type="noConversion"/>
  </si>
  <si>
    <t>Population (billions) from UN</t>
    <phoneticPr fontId="3" type="noConversion"/>
  </si>
  <si>
    <t>trillions of constant 2011 international dollars.[IMF]</t>
    <phoneticPr fontId="1" type="noConversion"/>
  </si>
  <si>
    <t>trillions of constant 2011 international dollars.[IMF]</t>
    <phoneticPr fontId="1" type="noConversion"/>
  </si>
  <si>
    <t>year2005</t>
    <phoneticPr fontId="1" type="noConversion"/>
  </si>
  <si>
    <t>RICE2010:national backstop price ratio to world level</t>
    <phoneticPr fontId="1" type="noConversion"/>
  </si>
  <si>
    <t>K0-IMF</t>
    <phoneticPr fontId="1" type="noConversion"/>
  </si>
  <si>
    <t>K0-RICE</t>
    <phoneticPr fontId="1" type="noConversion"/>
  </si>
  <si>
    <t>RICE2010</t>
    <phoneticPr fontId="1" type="noConversion"/>
  </si>
  <si>
    <t>USA</t>
    <phoneticPr fontId="3" type="noConversion"/>
  </si>
  <si>
    <t>RUS</t>
    <phoneticPr fontId="3" type="noConversion"/>
  </si>
  <si>
    <t>JAP</t>
    <phoneticPr fontId="3" type="noConversion"/>
  </si>
  <si>
    <t>CAN</t>
    <phoneticPr fontId="3" type="noConversion"/>
  </si>
  <si>
    <t>UMB</t>
    <phoneticPr fontId="3" type="noConversion"/>
  </si>
  <si>
    <t>EU</t>
    <phoneticPr fontId="3" type="noConversion"/>
  </si>
  <si>
    <t>CHN</t>
    <phoneticPr fontId="3" type="noConversion"/>
  </si>
  <si>
    <t>IND</t>
    <phoneticPr fontId="3" type="noConversion"/>
  </si>
  <si>
    <t>BRZ</t>
    <phoneticPr fontId="3" type="noConversion"/>
  </si>
  <si>
    <t>SAF</t>
    <phoneticPr fontId="3" type="noConversion"/>
  </si>
  <si>
    <t>OECD</t>
    <phoneticPr fontId="3" type="noConversion"/>
  </si>
  <si>
    <t>REF</t>
    <phoneticPr fontId="3" type="noConversion"/>
  </si>
  <si>
    <t>ASIA</t>
    <phoneticPr fontId="3" type="noConversion"/>
  </si>
  <si>
    <t>MAF</t>
    <phoneticPr fontId="3" type="noConversion"/>
  </si>
  <si>
    <t>LAM</t>
    <phoneticPr fontId="3" type="noConversion"/>
  </si>
  <si>
    <t>t</t>
    <phoneticPr fontId="3" type="noConversion"/>
  </si>
  <si>
    <t>constant</t>
    <phoneticPr fontId="3" type="noConversion"/>
  </si>
  <si>
    <t>Landuse (GtC)</t>
    <phoneticPr fontId="3" type="noConversion"/>
  </si>
  <si>
    <t>LAM</t>
    <phoneticPr fontId="3" type="noConversion"/>
  </si>
  <si>
    <t>Landuse (GtCO2)</t>
    <phoneticPr fontId="3" type="noConversion"/>
  </si>
  <si>
    <t xml:space="preserve">t=1 </t>
    <phoneticPr fontId="1" type="noConversion"/>
  </si>
  <si>
    <t>t=16</t>
    <phoneticPr fontId="1" type="noConversion"/>
  </si>
  <si>
    <r>
      <t>S</t>
    </r>
    <r>
      <rPr>
        <sz val="11"/>
        <color theme="1"/>
        <rFont val="等线"/>
        <family val="2"/>
        <charset val="134"/>
        <scheme val="minor"/>
      </rPr>
      <t>LR</t>
    </r>
    <phoneticPr fontId="3" type="noConversion"/>
  </si>
  <si>
    <t>YG_Nash_2005</t>
    <phoneticPr fontId="3" type="noConversion"/>
  </si>
  <si>
    <t>TE 2005</t>
    <phoneticPr fontId="3" type="noConversion"/>
  </si>
  <si>
    <t>sigma ND2010_Abate</t>
    <phoneticPr fontId="3" type="noConversion"/>
  </si>
  <si>
    <t>Damage(%)</t>
    <phoneticPr fontId="3" type="noConversion"/>
  </si>
  <si>
    <t>Y_IMF($tri)</t>
    <phoneticPr fontId="3" type="noConversion"/>
  </si>
  <si>
    <t>Damage+abat(%)</t>
    <phoneticPr fontId="3" type="noConversion"/>
  </si>
  <si>
    <t>YG_IMF/(1-%)</t>
    <phoneticPr fontId="3" type="noConversion"/>
  </si>
  <si>
    <t>TFP</t>
    <phoneticPr fontId="3" type="noConversion"/>
  </si>
  <si>
    <r>
      <t>S</t>
    </r>
    <r>
      <rPr>
        <sz val="11"/>
        <color theme="1"/>
        <rFont val="等线"/>
        <family val="2"/>
        <charset val="134"/>
        <scheme val="minor"/>
      </rPr>
      <t>LR</t>
    </r>
    <phoneticPr fontId="3" type="noConversion"/>
  </si>
  <si>
    <r>
      <t>N</t>
    </r>
    <r>
      <rPr>
        <sz val="11"/>
        <color theme="1"/>
        <rFont val="等线"/>
        <family val="2"/>
        <charset val="134"/>
        <scheme val="minor"/>
      </rPr>
      <t>D2010SLR</t>
    </r>
    <phoneticPr fontId="1" type="noConversion"/>
  </si>
  <si>
    <t>NBPr(RICE2010:national backstop price ratio to world level)</t>
    <phoneticPr fontId="3" type="noConversion"/>
  </si>
  <si>
    <t>Abatement(%)</t>
    <phoneticPr fontId="3" type="noConversion"/>
  </si>
  <si>
    <t>average</t>
  </si>
  <si>
    <t>误差</t>
    <phoneticPr fontId="3" type="noConversion"/>
  </si>
  <si>
    <t>Nash-Y</t>
    <phoneticPr fontId="3" type="noConversion"/>
  </si>
  <si>
    <t>Optimal-Y</t>
    <phoneticPr fontId="3" type="noConversion"/>
  </si>
  <si>
    <t>[TFP] after adjust</t>
    <phoneticPr fontId="3" type="noConversion"/>
  </si>
  <si>
    <t>[YG] after TFP adjust</t>
    <phoneticPr fontId="3" type="noConversion"/>
  </si>
  <si>
    <t>sigma ND2010</t>
    <phoneticPr fontId="3" type="noConversion"/>
  </si>
  <si>
    <t>Emission (GtCO2,CDIAC)</t>
    <phoneticPr fontId="3" type="noConversion"/>
  </si>
  <si>
    <t>Landuse (GtCO2, FAO)</t>
    <phoneticPr fontId="3" type="noConversion"/>
  </si>
  <si>
    <t>damage coSt</t>
    <phoneticPr fontId="3" type="noConversion"/>
  </si>
  <si>
    <t>CD-TFP</t>
    <phoneticPr fontId="3" type="noConversion"/>
  </si>
  <si>
    <t>L</t>
    <phoneticPr fontId="1" type="noConversion"/>
  </si>
  <si>
    <t>TFP</t>
  </si>
  <si>
    <t>Calibrated TFP</t>
    <phoneticPr fontId="1" type="noConversion"/>
  </si>
  <si>
    <t>UMB</t>
    <phoneticPr fontId="3" type="noConversion"/>
  </si>
  <si>
    <t>EU</t>
    <phoneticPr fontId="3" type="noConversion"/>
  </si>
  <si>
    <t>IND</t>
    <phoneticPr fontId="3" type="noConversion"/>
  </si>
  <si>
    <t>BRZ</t>
    <phoneticPr fontId="3" type="noConversion"/>
  </si>
  <si>
    <t>MAF</t>
    <phoneticPr fontId="3" type="noConversion"/>
  </si>
  <si>
    <t>LAM</t>
    <phoneticPr fontId="3" type="noConversion"/>
  </si>
  <si>
    <t>TFPMAX</t>
    <phoneticPr fontId="1" type="noConversion"/>
  </si>
  <si>
    <t>ln(TFP[t]/TFP[t-1])</t>
    <phoneticPr fontId="1" type="noConversion"/>
  </si>
  <si>
    <t>ln(TFPMAX/TFP[t-1])</t>
    <phoneticPr fontId="1" type="noConversion"/>
  </si>
  <si>
    <t>-&gt;</t>
    <phoneticPr fontId="1" type="noConversion"/>
  </si>
  <si>
    <t>TR</t>
    <phoneticPr fontId="1" type="noConversion"/>
  </si>
  <si>
    <t>美国</t>
  </si>
  <si>
    <t>中国</t>
  </si>
  <si>
    <t>印度</t>
  </si>
  <si>
    <t>俄罗斯</t>
  </si>
  <si>
    <t>日本</t>
  </si>
  <si>
    <t>伞型集团</t>
  </si>
  <si>
    <t>欧盟</t>
  </si>
  <si>
    <t>其他欧洲发达国家</t>
  </si>
  <si>
    <t>东欧独联体</t>
  </si>
  <si>
    <t>亚洲</t>
  </si>
  <si>
    <t>中东和非洲</t>
  </si>
  <si>
    <t>拉美</t>
  </si>
  <si>
    <t>RICE1996</t>
    <phoneticPr fontId="1" type="noConversion"/>
  </si>
  <si>
    <t>if &lt;0</t>
    <phoneticPr fontId="1" type="noConversion"/>
  </si>
  <si>
    <t xml:space="preserve">Nash is higher </t>
    <phoneticPr fontId="1" type="noConversion"/>
  </si>
  <si>
    <t>Nash GDP</t>
    <phoneticPr fontId="1" type="noConversion"/>
  </si>
  <si>
    <t>Nash-IMF</t>
    <phoneticPr fontId="1" type="noConversion"/>
  </si>
  <si>
    <t>IMF GDP</t>
    <phoneticPr fontId="1" type="noConversion"/>
  </si>
  <si>
    <t>aver[90-15]</t>
    <phoneticPr fontId="1" type="noConversion"/>
  </si>
  <si>
    <t>aver[95-05]</t>
    <phoneticPr fontId="1" type="noConversion"/>
  </si>
  <si>
    <t>MIU05(ND2010)</t>
    <phoneticPr fontId="3" type="noConversion"/>
  </si>
  <si>
    <t>YG_Nash_2010</t>
    <phoneticPr fontId="3" type="noConversion"/>
  </si>
  <si>
    <t>Y_IMF($tri)_2010</t>
    <phoneticPr fontId="3" type="noConversion"/>
  </si>
  <si>
    <t>K_2010 (IMF)</t>
    <phoneticPr fontId="3" type="noConversion"/>
  </si>
  <si>
    <t>L0_2010 (UN)</t>
    <phoneticPr fontId="3" type="noConversion"/>
  </si>
  <si>
    <t>MIU_Nash_2010(ND2010)</t>
    <phoneticPr fontId="3" type="noConversion"/>
  </si>
  <si>
    <t>Emission_2010 (GtCO2,CDIAC)</t>
    <phoneticPr fontId="3" type="noConversion"/>
  </si>
  <si>
    <t>Landuse_2010 (GtCO2, FAO)</t>
    <phoneticPr fontId="3" type="noConversion"/>
  </si>
  <si>
    <t>aver[00-05]</t>
    <phoneticPr fontId="1" type="noConversion"/>
  </si>
  <si>
    <t>TR[95-05]</t>
    <phoneticPr fontId="1" type="noConversion"/>
  </si>
  <si>
    <t>TR[00-05]</t>
    <phoneticPr fontId="1" type="noConversion"/>
  </si>
  <si>
    <t>IMF CAL</t>
    <phoneticPr fontId="1" type="noConversion"/>
  </si>
  <si>
    <t>SSP after cal</t>
    <phoneticPr fontId="1" type="noConversion"/>
  </si>
  <si>
    <t>SSP GDP</t>
    <phoneticPr fontId="1" type="noConversion"/>
  </si>
  <si>
    <t>Nash-SSP2</t>
    <phoneticPr fontId="1" type="noConversion"/>
  </si>
  <si>
    <t>Emission (GtCO2,CDIAC)</t>
  </si>
  <si>
    <t>YG_IMF/(1-%)</t>
  </si>
  <si>
    <t>K05 (IMF)</t>
  </si>
  <si>
    <t>SIGMA2005</t>
    <phoneticPr fontId="3" type="noConversion"/>
  </si>
  <si>
    <t>Emission_2010 (GtCO2,CDIAC)</t>
  </si>
  <si>
    <t>[YG] after TFP adjust</t>
  </si>
  <si>
    <t>K_2010 (IMF)</t>
  </si>
  <si>
    <t>L0_2010 (UN)</t>
  </si>
  <si>
    <t>SIGMA2010</t>
    <phoneticPr fontId="3" type="noConversion"/>
  </si>
  <si>
    <t>IMF</t>
    <phoneticPr fontId="3" type="noConversion"/>
  </si>
  <si>
    <t>Calibrate</t>
    <phoneticPr fontId="3" type="noConversion"/>
  </si>
  <si>
    <t>SSP2-IIASA</t>
    <phoneticPr fontId="1" type="noConversion"/>
  </si>
  <si>
    <t>12Region</t>
    <phoneticPr fontId="1" type="noConversion"/>
  </si>
  <si>
    <t>SSP2-PIK</t>
    <phoneticPr fontId="1" type="noConversion"/>
  </si>
  <si>
    <t>32Region</t>
    <phoneticPr fontId="1" type="noConversion"/>
  </si>
  <si>
    <t>TFPMAX</t>
  </si>
  <si>
    <t>TR[95-05]</t>
  </si>
  <si>
    <t>optimal</t>
    <phoneticPr fontId="1" type="noConversion"/>
  </si>
  <si>
    <t>nash</t>
    <phoneticPr fontId="1" type="noConversion"/>
  </si>
  <si>
    <t>K_Nash_2005</t>
    <phoneticPr fontId="3" type="noConversion"/>
  </si>
  <si>
    <t>K_Nash_2010</t>
    <phoneticPr fontId="3" type="noConversion"/>
  </si>
  <si>
    <t>K</t>
    <phoneticPr fontId="1" type="noConversion"/>
  </si>
  <si>
    <t>TFP</t>
    <phoneticPr fontId="1" type="noConversion"/>
  </si>
  <si>
    <t>GDP|PPP</t>
    <phoneticPr fontId="3" type="noConversion"/>
  </si>
  <si>
    <t>billion US$2005/yr</t>
  </si>
  <si>
    <t>JPN</t>
  </si>
  <si>
    <t>BRA</t>
  </si>
  <si>
    <t>GDP|PPP</t>
  </si>
  <si>
    <t>Population (billions) from UN</t>
  </si>
  <si>
    <t>K</t>
    <phoneticPr fontId="1" type="noConversion"/>
  </si>
  <si>
    <t>TFP</t>
    <phoneticPr fontId="1" type="noConversion"/>
  </si>
  <si>
    <t>CHN</t>
    <phoneticPr fontId="1" type="noConversion"/>
  </si>
  <si>
    <t>SSP2</t>
  </si>
  <si>
    <t>LAM</t>
    <phoneticPr fontId="1" type="noConversion"/>
  </si>
  <si>
    <t>Model</t>
  </si>
  <si>
    <t>Scenario</t>
  </si>
  <si>
    <t>Region</t>
  </si>
  <si>
    <t>Variable</t>
  </si>
  <si>
    <t>Unit</t>
  </si>
  <si>
    <t>PIK GDP-32</t>
  </si>
  <si>
    <t>AUNZ</t>
  </si>
  <si>
    <t>EEU-FSU</t>
  </si>
  <si>
    <t>EEU</t>
  </si>
  <si>
    <t>TUR</t>
  </si>
  <si>
    <t>EFTA</t>
  </si>
  <si>
    <t>NAF</t>
  </si>
  <si>
    <t>MEA-H</t>
  </si>
  <si>
    <t>MEA-M</t>
  </si>
  <si>
    <t>SSA-L</t>
  </si>
  <si>
    <t>SSA-M</t>
  </si>
  <si>
    <t>OAS-CPA</t>
  </si>
  <si>
    <t>OAS-L</t>
  </si>
  <si>
    <t>OAS-M</t>
  </si>
  <si>
    <t>PAK</t>
  </si>
  <si>
    <t>IDN</t>
  </si>
  <si>
    <t>KOR</t>
  </si>
  <si>
    <t>CAS</t>
  </si>
  <si>
    <t>LAM-L</t>
  </si>
  <si>
    <t>LAM-M</t>
  </si>
  <si>
    <t>MEX</t>
  </si>
  <si>
    <t>EU12-H</t>
  </si>
  <si>
    <t>EU12-M</t>
  </si>
  <si>
    <t>EU15</t>
  </si>
  <si>
    <t>GDP|PPP</t>
    <phoneticPr fontId="3" type="noConversion"/>
  </si>
  <si>
    <t>UMB</t>
    <phoneticPr fontId="3" type="noConversion"/>
  </si>
  <si>
    <t>EU</t>
    <phoneticPr fontId="3" type="noConversion"/>
  </si>
  <si>
    <t>OECD</t>
    <phoneticPr fontId="3" type="noConversion"/>
  </si>
  <si>
    <t>REF</t>
    <phoneticPr fontId="3" type="noConversion"/>
  </si>
  <si>
    <t>ASIA</t>
    <phoneticPr fontId="3" type="noConversion"/>
  </si>
  <si>
    <t>MAF</t>
    <phoneticPr fontId="3" type="noConversion"/>
  </si>
  <si>
    <t>LAM</t>
    <phoneticPr fontId="3" type="noConversion"/>
  </si>
  <si>
    <t>trillion US$2005/yr</t>
    <phoneticPr fontId="1" type="noConversion"/>
  </si>
  <si>
    <t>2100/2005</t>
    <phoneticPr fontId="1" type="noConversion"/>
  </si>
  <si>
    <t>RICE_2005</t>
    <phoneticPr fontId="1" type="noConversion"/>
  </si>
  <si>
    <t>SSP2_2005</t>
    <phoneticPr fontId="1" type="noConversion"/>
  </si>
  <si>
    <t>SSP2_Y</t>
    <phoneticPr fontId="1" type="noConversion"/>
  </si>
  <si>
    <t>RICE_2050</t>
    <phoneticPr fontId="1" type="noConversion"/>
  </si>
  <si>
    <t>SSP2_2050</t>
    <phoneticPr fontId="1" type="noConversion"/>
  </si>
  <si>
    <t>RICE_2100</t>
    <phoneticPr fontId="1" type="noConversion"/>
  </si>
  <si>
    <t>SSP2_2100</t>
  </si>
  <si>
    <t>multiplier</t>
    <phoneticPr fontId="1" type="noConversion"/>
  </si>
  <si>
    <t>Emission (GtCO2)</t>
    <phoneticPr fontId="3" type="noConversion"/>
  </si>
  <si>
    <t>2005-2100</t>
  </si>
  <si>
    <t>2050-2100</t>
  </si>
  <si>
    <t>AIM/CGE</t>
  </si>
  <si>
    <t>SSP2-Baseline</t>
  </si>
  <si>
    <t>R5.2ASIA</t>
  </si>
  <si>
    <t>Emissions|CO2</t>
  </si>
  <si>
    <t>Mt CO2/yr</t>
  </si>
  <si>
    <t>GCAM4</t>
  </si>
  <si>
    <t>IMAGE</t>
  </si>
  <si>
    <t>MESSAGE-GLOBIOM</t>
  </si>
  <si>
    <t>REMIND-MAGPIE</t>
  </si>
  <si>
    <t>WITCH-GLOBIOM</t>
  </si>
  <si>
    <t>R5.2LAM</t>
  </si>
  <si>
    <t>R5.2MAF</t>
  </si>
  <si>
    <t>R5.2OECD</t>
  </si>
  <si>
    <t>R5.2REF</t>
  </si>
  <si>
    <t>World</t>
  </si>
  <si>
    <t>multi_Y0</t>
    <phoneticPr fontId="1" type="noConversion"/>
  </si>
  <si>
    <t>multi_Y0*1.5</t>
    <phoneticPr fontId="1" type="noConversion"/>
  </si>
  <si>
    <t>add</t>
    <phoneticPr fontId="1" type="noConversion"/>
  </si>
  <si>
    <t>World</t>
    <phoneticPr fontId="1" type="noConversion"/>
  </si>
  <si>
    <t>Emission</t>
    <phoneticPr fontId="1" type="noConversion"/>
  </si>
  <si>
    <t>MAX</t>
    <phoneticPr fontId="1" type="noConversion"/>
  </si>
  <si>
    <t>MIN</t>
    <phoneticPr fontId="1" type="noConversion"/>
  </si>
  <si>
    <t>AVER</t>
    <phoneticPr fontId="1" type="noConversion"/>
  </si>
  <si>
    <t>SSP_TFP mutiplier</t>
    <phoneticPr fontId="1" type="noConversion"/>
  </si>
  <si>
    <t>TFP0_2005</t>
    <phoneticPr fontId="1" type="noConversion"/>
  </si>
  <si>
    <t>slope mutiplier</t>
    <phoneticPr fontId="1" type="noConversion"/>
  </si>
  <si>
    <t>CHINA</t>
    <phoneticPr fontId="1" type="noConversion"/>
  </si>
  <si>
    <t>margin</t>
    <phoneticPr fontId="1" type="noConversion"/>
  </si>
  <si>
    <t>TFP</t>
    <phoneticPr fontId="1" type="noConversion"/>
  </si>
  <si>
    <t>GDP</t>
    <phoneticPr fontId="1" type="noConversion"/>
  </si>
  <si>
    <t>Emission</t>
    <phoneticPr fontId="1" type="noConversion"/>
  </si>
  <si>
    <t>GDP</t>
    <phoneticPr fontId="1" type="noConversion"/>
  </si>
  <si>
    <t>SIGMA</t>
    <phoneticPr fontId="1" type="noConversion"/>
  </si>
  <si>
    <t>SIGMIN</t>
    <phoneticPr fontId="1" type="noConversion"/>
  </si>
  <si>
    <t>2nd MAX</t>
    <phoneticPr fontId="1" type="noConversion"/>
  </si>
  <si>
    <t>RICE_NASH</t>
    <phoneticPr fontId="1" type="noConversion"/>
  </si>
  <si>
    <t>SSP2</t>
    <phoneticPr fontId="1" type="noConversion"/>
  </si>
  <si>
    <t>GDP年均增长</t>
    <phoneticPr fontId="1" type="noConversion"/>
  </si>
  <si>
    <t>0.973***</t>
  </si>
  <si>
    <t>0.435***</t>
  </si>
  <si>
    <t>0.792***</t>
  </si>
  <si>
    <t>MEDIUM VARIANT</t>
  </si>
  <si>
    <t>HIGH VARIANT</t>
    <phoneticPr fontId="1" type="noConversion"/>
  </si>
  <si>
    <t>CHN</t>
    <phoneticPr fontId="1" type="noConversion"/>
  </si>
  <si>
    <t>LOW VARIANT</t>
    <phoneticPr fontId="1" type="noConversion"/>
  </si>
  <si>
    <t>MAF</t>
    <phoneticPr fontId="1" type="noConversion"/>
  </si>
  <si>
    <t>LOW VARIANT</t>
    <phoneticPr fontId="1" type="noConversion"/>
  </si>
  <si>
    <t>trillion</t>
    <phoneticPr fontId="1" type="noConversion"/>
  </si>
  <si>
    <t>GtCO2</t>
    <phoneticPr fontId="1" type="noConversion"/>
  </si>
  <si>
    <t>五年规划GDP</t>
    <phoneticPr fontId="1" type="noConversion"/>
  </si>
  <si>
    <t>-- rate/yr [highest]</t>
    <phoneticPr fontId="1" type="noConversion"/>
  </si>
  <si>
    <t>100yrs muti-MAX</t>
    <phoneticPr fontId="1" type="noConversion"/>
  </si>
  <si>
    <t>in 2100</t>
    <phoneticPr fontId="1" type="noConversion"/>
  </si>
  <si>
    <t>R² = 0.9885</t>
  </si>
  <si>
    <r>
      <t>y = 0.3706e</t>
    </r>
    <r>
      <rPr>
        <b/>
        <vertAlign val="superscript"/>
        <sz val="10"/>
        <color rgb="FF595959"/>
        <rFont val="Times New Roman"/>
        <family val="1"/>
      </rPr>
      <t>-0.025x</t>
    </r>
    <phoneticPr fontId="1" type="noConversion"/>
  </si>
  <si>
    <t>sigmin</t>
  </si>
  <si>
    <t>sigmin</t>
    <phoneticPr fontId="1" type="noConversion"/>
  </si>
  <si>
    <t>[aver10-15]</t>
    <phoneticPr fontId="1" type="noConversion"/>
  </si>
  <si>
    <t>sigma-sigmin</t>
    <phoneticPr fontId="1" type="noConversion"/>
  </si>
  <si>
    <t>sig_frontier[EU]</t>
    <phoneticPr fontId="1" type="noConversion"/>
  </si>
  <si>
    <t>MULTIPILER sig_frontier[EU]</t>
    <phoneticPr fontId="1" type="noConversion"/>
  </si>
  <si>
    <t>0.526***</t>
  </si>
  <si>
    <t>-0.0233***</t>
  </si>
  <si>
    <t>0.966***</t>
  </si>
  <si>
    <t>-0.0260***</t>
  </si>
  <si>
    <t>0.288***</t>
  </si>
  <si>
    <t>-0.00566***</t>
  </si>
  <si>
    <t>0.547***</t>
  </si>
  <si>
    <t>-0.0201***</t>
  </si>
  <si>
    <t>0.771***</t>
  </si>
  <si>
    <t>-0.0316***</t>
  </si>
  <si>
    <t>0.364***</t>
  </si>
  <si>
    <t>-0.0254***</t>
  </si>
  <si>
    <t>-0.0157***</t>
  </si>
  <si>
    <t>-0.0147***</t>
  </si>
  <si>
    <t>0.104***</t>
  </si>
  <si>
    <t>0.00491*</t>
  </si>
  <si>
    <t>-0.0105***</t>
  </si>
  <si>
    <t>0.305***</t>
  </si>
  <si>
    <t>-0.00794***</t>
  </si>
  <si>
    <t>1.303***</t>
  </si>
  <si>
    <t>-0.0464***</t>
  </si>
  <si>
    <t>0.299***</t>
  </si>
  <si>
    <t>-0.00554***</t>
  </si>
  <si>
    <t>0.239***</t>
  </si>
  <si>
    <t>0.284***</t>
  </si>
  <si>
    <t>-0.00782***</t>
  </si>
  <si>
    <t>0.558***</t>
  </si>
  <si>
    <t>-0.109***</t>
  </si>
  <si>
    <t>-0.106**</t>
  </si>
  <si>
    <t>0.298***</t>
  </si>
  <si>
    <t>-0.0328**</t>
  </si>
  <si>
    <t>0.573***</t>
  </si>
  <si>
    <t>-0.0952***</t>
  </si>
  <si>
    <t>0.850***</t>
  </si>
  <si>
    <t>-0.150***</t>
  </si>
  <si>
    <t>0.396***</t>
  </si>
  <si>
    <t>-0.123***</t>
  </si>
  <si>
    <t>0.868***</t>
  </si>
  <si>
    <t>-0.0862**</t>
  </si>
  <si>
    <t>0.440***</t>
  </si>
  <si>
    <t>-0.0655***</t>
  </si>
  <si>
    <t>0.0937***</t>
  </si>
  <si>
    <t>1.003***</t>
  </si>
  <si>
    <t>-0.0541**</t>
  </si>
  <si>
    <t>0.327***</t>
  </si>
  <si>
    <t>-0.0486***</t>
  </si>
  <si>
    <t>1.387***</t>
  </si>
  <si>
    <t>-0.198***</t>
  </si>
  <si>
    <t>0.293***</t>
  </si>
  <si>
    <t>0.231***</t>
  </si>
  <si>
    <t>0.297***</t>
  </si>
  <si>
    <t>-0.0444***</t>
  </si>
  <si>
    <t>T26[a]</t>
    <phoneticPr fontId="1" type="noConversion"/>
  </si>
  <si>
    <t>T26[b]</t>
    <phoneticPr fontId="1" type="noConversion"/>
  </si>
  <si>
    <t>T6[a]</t>
    <phoneticPr fontId="1" type="noConversion"/>
  </si>
  <si>
    <t>T6[b]</t>
    <phoneticPr fontId="1" type="noConversion"/>
  </si>
  <si>
    <t>sig[EU]</t>
    <phoneticPr fontId="1" type="noConversion"/>
  </si>
  <si>
    <t>[-T1; -T6]</t>
    <phoneticPr fontId="1" type="noConversion"/>
  </si>
  <si>
    <t>[-T1]</t>
    <phoneticPr fontId="1" type="noConversion"/>
  </si>
  <si>
    <t>stata[b]</t>
    <phoneticPr fontId="1" type="noConversion"/>
  </si>
  <si>
    <t>b'</t>
    <phoneticPr fontId="1" type="noConversion"/>
  </si>
  <si>
    <t>adjust para [sig4]</t>
    <phoneticPr fontId="1" type="noConversion"/>
  </si>
  <si>
    <t>adjust para [sig16]</t>
    <phoneticPr fontId="1" type="noConversion"/>
  </si>
  <si>
    <t>T=6</t>
    <phoneticPr fontId="1" type="noConversion"/>
  </si>
  <si>
    <t>T=26</t>
    <phoneticPr fontId="1" type="noConversion"/>
  </si>
  <si>
    <t>NO_ADJ</t>
    <phoneticPr fontId="1" type="noConversion"/>
  </si>
  <si>
    <t>stata[a]</t>
    <phoneticPr fontId="1" type="noConversion"/>
  </si>
  <si>
    <t>gap</t>
    <phoneticPr fontId="1" type="noConversion"/>
  </si>
  <si>
    <t>'adjust para'!P7</t>
  </si>
  <si>
    <t>t</t>
    <phoneticPr fontId="1" type="noConversion"/>
  </si>
  <si>
    <t>[-T1]</t>
  </si>
  <si>
    <t>ASIA</t>
    <phoneticPr fontId="1" type="noConversion"/>
  </si>
  <si>
    <t>MAF</t>
    <phoneticPr fontId="1" type="noConversion"/>
  </si>
  <si>
    <t>[-T1; -T6]</t>
  </si>
  <si>
    <t>adj [b']</t>
    <phoneticPr fontId="1" type="noConversion"/>
  </si>
  <si>
    <t>4-min</t>
    <phoneticPr fontId="1" type="noConversion"/>
  </si>
  <si>
    <t>0.559***</t>
  </si>
  <si>
    <t>0.976***</t>
  </si>
  <si>
    <t>0.574***</t>
  </si>
  <si>
    <t>0.852***</t>
  </si>
  <si>
    <t>-0.149***</t>
  </si>
  <si>
    <t>0.398***</t>
  </si>
  <si>
    <t>0.902***</t>
  </si>
  <si>
    <t>-0.0815**</t>
  </si>
  <si>
    <t>0.444***</t>
  </si>
  <si>
    <t>-0.0645***</t>
  </si>
  <si>
    <t>0.0929***</t>
  </si>
  <si>
    <t>1.007***</t>
  </si>
  <si>
    <t>0.329***</t>
  </si>
  <si>
    <t>-0.0485***</t>
  </si>
  <si>
    <t>1.385***</t>
  </si>
  <si>
    <t>-0.200***</t>
  </si>
  <si>
    <t>0.272***</t>
  </si>
  <si>
    <t>adjust [4] to adjpara</t>
    <phoneticPr fontId="1" type="noConversion"/>
  </si>
  <si>
    <t>0.111**</t>
  </si>
  <si>
    <t>0.334***</t>
  </si>
  <si>
    <t>-0.0445**</t>
  </si>
  <si>
    <t>BRZ</t>
    <phoneticPr fontId="1" type="noConversion"/>
  </si>
  <si>
    <t>0.905***</t>
  </si>
  <si>
    <t>-0.0931**</t>
  </si>
  <si>
    <t>0.433***</t>
  </si>
  <si>
    <t>-0.0598**</t>
  </si>
  <si>
    <t>1.280***</t>
  </si>
  <si>
    <t>-0.189***</t>
  </si>
  <si>
    <t>RUS</t>
    <phoneticPr fontId="1" type="noConversion"/>
  </si>
  <si>
    <t>IND</t>
    <phoneticPr fontId="1" type="noConversion"/>
  </si>
  <si>
    <t>IND</t>
    <phoneticPr fontId="1" type="noConversion"/>
  </si>
  <si>
    <t>REF</t>
    <phoneticPr fontId="1" type="noConversion"/>
  </si>
  <si>
    <t>T=6</t>
    <phoneticPr fontId="1" type="noConversion"/>
  </si>
  <si>
    <t>T=7</t>
  </si>
  <si>
    <t>[-T2]</t>
    <phoneticPr fontId="1" type="noConversion"/>
  </si>
  <si>
    <t>[-T1]</t>
    <phoneticPr fontId="1" type="noConversion"/>
  </si>
  <si>
    <t>0.905***</t>
    <phoneticPr fontId="1" type="noConversion"/>
  </si>
  <si>
    <t>0.6566684***</t>
    <phoneticPr fontId="1" type="noConversion"/>
  </si>
  <si>
    <t>-0.1256833***</t>
    <phoneticPr fontId="1" type="noConversion"/>
  </si>
  <si>
    <t>min_gap</t>
    <phoneticPr fontId="1" type="noConversion"/>
  </si>
  <si>
    <t>T=6</t>
    <phoneticPr fontId="1" type="noConversion"/>
  </si>
  <si>
    <t>T=6</t>
    <phoneticPr fontId="1" type="noConversion"/>
  </si>
  <si>
    <t>adj [sigmin]</t>
    <phoneticPr fontId="1" type="noConversion"/>
  </si>
  <si>
    <t>Units</t>
  </si>
  <si>
    <t>global</t>
  </si>
  <si>
    <t>CO2 emiss</t>
  </si>
  <si>
    <t>MTC</t>
  </si>
  <si>
    <t>Africa_Eastern</t>
  </si>
  <si>
    <t>Africa_Northern</t>
  </si>
  <si>
    <t>Africa_Southern</t>
  </si>
  <si>
    <t>Africa_Western</t>
  </si>
  <si>
    <t>Australia_NZ</t>
  </si>
  <si>
    <t>Central America and Caribbean</t>
  </si>
  <si>
    <t>Central Asia</t>
  </si>
  <si>
    <t>EU-12</t>
  </si>
  <si>
    <t>EU-15</t>
  </si>
  <si>
    <t>Europe_Eastern</t>
  </si>
  <si>
    <t>Europe_Non_EU</t>
  </si>
  <si>
    <t>European Free Trade Association</t>
  </si>
  <si>
    <t>Indonesia</t>
  </si>
  <si>
    <t>Mexico</t>
  </si>
  <si>
    <t>Pakistan</t>
  </si>
  <si>
    <t>South America_Northern</t>
  </si>
  <si>
    <t>South America_Southern</t>
  </si>
  <si>
    <t>South Asia</t>
  </si>
  <si>
    <t>South Korea</t>
  </si>
  <si>
    <t>Southeast Asia</t>
  </si>
  <si>
    <t>Taiwan</t>
  </si>
  <si>
    <t>Argentina</t>
  </si>
  <si>
    <t>Colombia</t>
  </si>
  <si>
    <t>GtCO2</t>
  </si>
  <si>
    <t>GDP</t>
  </si>
  <si>
    <t>Million1990US$</t>
  </si>
  <si>
    <t>tri$1990</t>
  </si>
  <si>
    <t>tri$1991</t>
  </si>
  <si>
    <t>European Free Trade Association</t>
    <phoneticPr fontId="1" type="noConversion"/>
  </si>
  <si>
    <t>ID</t>
    <phoneticPr fontId="1" type="noConversion"/>
  </si>
  <si>
    <t>EU</t>
    <phoneticPr fontId="1" type="noConversion"/>
  </si>
  <si>
    <t>REF</t>
    <phoneticPr fontId="1" type="noConversion"/>
  </si>
  <si>
    <t>UMB</t>
    <phoneticPr fontId="1" type="noConversion"/>
  </si>
  <si>
    <t>MAF</t>
    <phoneticPr fontId="1" type="noConversion"/>
  </si>
  <si>
    <t>ASIA</t>
    <phoneticPr fontId="1" type="noConversion"/>
  </si>
  <si>
    <t>RICE</t>
    <phoneticPr fontId="1" type="noConversion"/>
  </si>
  <si>
    <t>GCAM</t>
    <phoneticPr fontId="1" type="noConversion"/>
  </si>
  <si>
    <t>PPP mutiplier</t>
    <phoneticPr fontId="1" type="noConversion"/>
  </si>
  <si>
    <t>SSP2_2050</t>
  </si>
  <si>
    <t>SSP2_2050‘</t>
    <phoneticPr fontId="1" type="noConversion"/>
  </si>
  <si>
    <t>SSP2_2050’</t>
    <phoneticPr fontId="1" type="noConversion"/>
  </si>
  <si>
    <t>SSP2_2100‘</t>
    <phoneticPr fontId="1" type="noConversion"/>
  </si>
  <si>
    <t>SSP2_2100’</t>
    <phoneticPr fontId="1" type="noConversion"/>
  </si>
  <si>
    <t>GCAM_2005</t>
    <phoneticPr fontId="1" type="noConversion"/>
  </si>
  <si>
    <t>GCAM_2050</t>
    <phoneticPr fontId="1" type="noConversion"/>
  </si>
  <si>
    <t>SSP2_2050'</t>
    <phoneticPr fontId="1" type="noConversion"/>
  </si>
  <si>
    <t>SSP2_2100</t>
    <phoneticPr fontId="1" type="noConversion"/>
  </si>
  <si>
    <t>GCAM_2100</t>
    <phoneticPr fontId="1" type="noConversion"/>
  </si>
  <si>
    <t>2030-2050 GDP+</t>
    <phoneticPr fontId="1" type="noConversion"/>
  </si>
  <si>
    <t>2050-2100 GDP+</t>
    <phoneticPr fontId="1" type="noConversion"/>
  </si>
  <si>
    <t>2050-2100</t>
    <phoneticPr fontId="1" type="noConversion"/>
  </si>
  <si>
    <t>2030-2050</t>
  </si>
  <si>
    <t>2030-2050</t>
    <phoneticPr fontId="1" type="noConversion"/>
  </si>
  <si>
    <t>GCAM($1990）</t>
    <phoneticPr fontId="1" type="noConversion"/>
  </si>
  <si>
    <t>SSP2_2100</t>
    <phoneticPr fontId="1" type="noConversion"/>
  </si>
  <si>
    <t>RICE_2100</t>
  </si>
  <si>
    <t>印度</t>
    <phoneticPr fontId="1" type="noConversion"/>
  </si>
  <si>
    <t>中国</t>
    <phoneticPr fontId="1" type="noConversion"/>
  </si>
  <si>
    <t>亚洲</t>
    <phoneticPr fontId="1" type="noConversion"/>
  </si>
  <si>
    <t>中东&amp;非洲</t>
    <phoneticPr fontId="1" type="noConversion"/>
  </si>
  <si>
    <t>美国</t>
    <phoneticPr fontId="1" type="noConversion"/>
  </si>
  <si>
    <t>欧盟(28)</t>
    <phoneticPr fontId="1" type="noConversion"/>
  </si>
  <si>
    <t>拉丁美洲</t>
    <phoneticPr fontId="1" type="noConversion"/>
  </si>
  <si>
    <t>巴西</t>
    <phoneticPr fontId="1" type="noConversion"/>
  </si>
  <si>
    <t>俄罗斯</t>
    <phoneticPr fontId="1" type="noConversion"/>
  </si>
  <si>
    <t>前苏联国家</t>
    <phoneticPr fontId="1" type="noConversion"/>
  </si>
  <si>
    <t>日本</t>
    <phoneticPr fontId="1" type="noConversion"/>
  </si>
  <si>
    <t>加拿大</t>
    <phoneticPr fontId="1" type="noConversion"/>
  </si>
  <si>
    <t>伞型国家(澳 乌克兰 挪威 瑞士等)</t>
    <phoneticPr fontId="1" type="noConversion"/>
  </si>
  <si>
    <t>南非</t>
    <phoneticPr fontId="1" type="noConversion"/>
  </si>
  <si>
    <t>ID</t>
  </si>
  <si>
    <t>OECD</t>
    <phoneticPr fontId="1" type="noConversion"/>
  </si>
  <si>
    <t>year</t>
    <phoneticPr fontId="3" type="noConversion"/>
  </si>
  <si>
    <t>General Capital Stock(trillion 2011 international$)</t>
    <phoneticPr fontId="3" type="noConversion"/>
  </si>
  <si>
    <t>USA</t>
    <phoneticPr fontId="3" type="noConversion"/>
  </si>
  <si>
    <t>RUS</t>
    <phoneticPr fontId="3" type="noConversion"/>
  </si>
  <si>
    <t>JAP</t>
    <phoneticPr fontId="3" type="noConversion"/>
  </si>
  <si>
    <t>CAN</t>
    <phoneticPr fontId="3" type="noConversion"/>
  </si>
  <si>
    <t>UMB</t>
    <phoneticPr fontId="3" type="noConversion"/>
  </si>
  <si>
    <t>EU</t>
    <phoneticPr fontId="3" type="noConversion"/>
  </si>
  <si>
    <t>CHN</t>
    <phoneticPr fontId="3" type="noConversion"/>
  </si>
  <si>
    <t>IND</t>
    <phoneticPr fontId="3" type="noConversion"/>
  </si>
  <si>
    <t>BRZ</t>
    <phoneticPr fontId="3" type="noConversion"/>
  </si>
  <si>
    <t>SAF</t>
    <phoneticPr fontId="3" type="noConversion"/>
  </si>
  <si>
    <t>OECD</t>
    <phoneticPr fontId="3" type="noConversion"/>
  </si>
  <si>
    <t>REF</t>
    <phoneticPr fontId="3" type="noConversion"/>
  </si>
  <si>
    <t>LAM</t>
    <phoneticPr fontId="3" type="noConversion"/>
  </si>
  <si>
    <t>1</t>
  </si>
  <si>
    <t>2</t>
  </si>
  <si>
    <t>3</t>
  </si>
  <si>
    <t>Nash MIU</t>
    <phoneticPr fontId="1" type="noConversion"/>
  </si>
  <si>
    <t>Emission reduction rate in Nash 2010 /Damage = Nordhaus2010</t>
    <phoneticPr fontId="1" type="noConversion"/>
  </si>
  <si>
    <t>Region</t>
    <phoneticPr fontId="3" type="noConversion"/>
  </si>
  <si>
    <t>kgov_rppp</t>
  </si>
  <si>
    <t>GDP_rppp</t>
  </si>
  <si>
    <t>United States</t>
    <phoneticPr fontId="3" type="noConversion"/>
  </si>
  <si>
    <t>Japan</t>
    <phoneticPr fontId="3" type="noConversion"/>
  </si>
  <si>
    <t>China</t>
    <phoneticPr fontId="3" type="noConversion"/>
  </si>
  <si>
    <t>(GtCO2)</t>
    <phoneticPr fontId="1" type="noConversion"/>
  </si>
  <si>
    <t>UNITED STATES OF AMERICA</t>
  </si>
  <si>
    <t>RUSSIAN FEDERATION</t>
  </si>
  <si>
    <t>JAPAN</t>
  </si>
  <si>
    <t>CANADA</t>
  </si>
  <si>
    <t>CHINA</t>
  </si>
  <si>
    <t>INDIA</t>
  </si>
  <si>
    <t>BRAZIL</t>
  </si>
  <si>
    <t>SOUTH AFRICA</t>
  </si>
  <si>
    <t>ASIA</t>
    <phoneticPr fontId="1" type="noConversion"/>
  </si>
  <si>
    <t>LAM</t>
    <phoneticPr fontId="1" type="noConversion"/>
  </si>
  <si>
    <t>t=21</t>
    <phoneticPr fontId="1" type="noConversion"/>
  </si>
  <si>
    <t>YG_Nash_2015</t>
    <phoneticPr fontId="3" type="noConversion"/>
  </si>
  <si>
    <t>Y_IMF($tri)_2015</t>
    <phoneticPr fontId="3" type="noConversion"/>
  </si>
  <si>
    <t>year2015</t>
    <phoneticPr fontId="1" type="noConversion"/>
  </si>
  <si>
    <t>year2015</t>
    <phoneticPr fontId="1" type="noConversion"/>
  </si>
  <si>
    <t>/ ** Economic Variables ** /</t>
  </si>
  <si>
    <t xml:space="preserve">/*GDP(trillion 2011 international$) </t>
  </si>
  <si>
    <t>4</t>
  </si>
  <si>
    <t>5</t>
  </si>
  <si>
    <t>6</t>
  </si>
  <si>
    <t>7</t>
  </si>
  <si>
    <t>8</t>
  </si>
  <si>
    <t>9</t>
  </si>
  <si>
    <t>10</t>
  </si>
  <si>
    <t>11</t>
  </si>
  <si>
    <t>12</t>
  </si>
  <si>
    <t>13</t>
  </si>
  <si>
    <t>14</t>
  </si>
  <si>
    <t>15</t>
  </si>
  <si>
    <t>16</t>
  </si>
  <si>
    <t>17</t>
  </si>
  <si>
    <t>18</t>
  </si>
  <si>
    <t>19</t>
  </si>
  <si>
    <t>20</t>
  </si>
  <si>
    <t>21</t>
  </si>
  <si>
    <t>23</t>
  </si>
  <si>
    <t>L0_2015 (UN)</t>
    <phoneticPr fontId="3" type="noConversion"/>
  </si>
  <si>
    <t>K_IMF_2015</t>
    <phoneticPr fontId="3" type="noConversion"/>
  </si>
  <si>
    <t>【错！】</t>
    <phoneticPr fontId="1" type="noConversion"/>
  </si>
  <si>
    <t>GDP(trillion 2011 international$)</t>
  </si>
  <si>
    <t>GDP(trillion 2011 international$)</t>
    <phoneticPr fontId="3" type="noConversion"/>
  </si>
  <si>
    <t xml:space="preserve">MtCO2 </t>
    <phoneticPr fontId="1" type="noConversion"/>
  </si>
  <si>
    <t>LU</t>
    <phoneticPr fontId="1" type="noConversion"/>
  </si>
  <si>
    <t>E</t>
    <phoneticPr fontId="1" type="noConversion"/>
  </si>
  <si>
    <t>United States</t>
    <phoneticPr fontId="3" type="noConversion"/>
  </si>
  <si>
    <t>Japan</t>
    <phoneticPr fontId="3" type="noConversion"/>
  </si>
  <si>
    <t>UMB</t>
    <phoneticPr fontId="3" type="noConversion"/>
  </si>
  <si>
    <t>OECD</t>
    <phoneticPr fontId="3" type="noConversion"/>
  </si>
  <si>
    <t>ASIA</t>
    <phoneticPr fontId="3" type="noConversion"/>
  </si>
  <si>
    <t>MAF</t>
    <phoneticPr fontId="3" type="noConversion"/>
  </si>
  <si>
    <t>LAM</t>
    <phoneticPr fontId="3" type="noConversion"/>
  </si>
  <si>
    <t>General Capital Stock(trillion 2011 international$)</t>
    <phoneticPr fontId="3" type="noConversion"/>
  </si>
  <si>
    <t>E (GtCO2)</t>
    <phoneticPr fontId="1" type="noConversion"/>
  </si>
  <si>
    <t>Landuse (GtCO2)</t>
  </si>
  <si>
    <t>Landuse (MtCO2)</t>
    <phoneticPr fontId="3" type="noConversion"/>
  </si>
  <si>
    <t>billion</t>
    <phoneticPr fontId="3" type="noConversion"/>
  </si>
  <si>
    <t>亿</t>
    <phoneticPr fontId="3" type="noConversion"/>
  </si>
  <si>
    <t>人口</t>
    <phoneticPr fontId="3" type="noConversion"/>
  </si>
  <si>
    <t>K</t>
    <phoneticPr fontId="3" type="noConversion"/>
  </si>
  <si>
    <t>E</t>
    <phoneticPr fontId="3" type="noConversion"/>
  </si>
  <si>
    <t xml:space="preserve">LU </t>
    <phoneticPr fontId="3" type="noConversion"/>
  </si>
  <si>
    <t>POP</t>
    <phoneticPr fontId="3" type="noConversion"/>
  </si>
  <si>
    <t>美国</t>
    <phoneticPr fontId="3" type="noConversion"/>
  </si>
  <si>
    <t>俄罗斯</t>
    <phoneticPr fontId="3" type="noConversion"/>
  </si>
  <si>
    <t>日本</t>
    <phoneticPr fontId="3" type="noConversion"/>
  </si>
  <si>
    <t>加拿大</t>
    <phoneticPr fontId="3" type="noConversion"/>
  </si>
  <si>
    <t>其他Annex-B国家</t>
    <phoneticPr fontId="3" type="noConversion"/>
  </si>
  <si>
    <t>欧盟</t>
    <phoneticPr fontId="3" type="noConversion"/>
  </si>
  <si>
    <t>中国</t>
    <phoneticPr fontId="3" type="noConversion"/>
  </si>
  <si>
    <t>印度</t>
    <phoneticPr fontId="3" type="noConversion"/>
  </si>
  <si>
    <t>巴西</t>
    <phoneticPr fontId="3" type="noConversion"/>
  </si>
  <si>
    <t>南非</t>
    <phoneticPr fontId="3" type="noConversion"/>
  </si>
  <si>
    <t>其他欧洲国家</t>
    <phoneticPr fontId="3" type="noConversion"/>
  </si>
  <si>
    <t>前苏联转型中国家</t>
    <phoneticPr fontId="3" type="noConversion"/>
  </si>
  <si>
    <t>亚洲</t>
    <phoneticPr fontId="3" type="noConversion"/>
  </si>
  <si>
    <t>中东及非洲</t>
    <phoneticPr fontId="3" type="noConversion"/>
  </si>
  <si>
    <t>拉丁美洲</t>
    <phoneticPr fontId="3" type="noConversion"/>
  </si>
  <si>
    <t>Threshold-Without intercept</t>
  </si>
  <si>
    <t>Dco1</t>
  </si>
  <si>
    <t>Dco2</t>
  </si>
  <si>
    <t>threshold=0.13</t>
    <phoneticPr fontId="3" type="noConversion"/>
  </si>
  <si>
    <t>Dco1</t>
    <phoneticPr fontId="3" type="noConversion"/>
  </si>
  <si>
    <t>Dco2</t>
    <phoneticPr fontId="3" type="noConversion"/>
  </si>
  <si>
    <t>without interval</t>
    <phoneticPr fontId="1" type="noConversion"/>
  </si>
  <si>
    <t>DcoKr1</t>
    <phoneticPr fontId="3" type="noConversion"/>
  </si>
  <si>
    <t>DcoKr2</t>
    <phoneticPr fontId="3" type="noConversion"/>
  </si>
  <si>
    <t>DcoWzA1</t>
    <phoneticPr fontId="3" type="noConversion"/>
  </si>
  <si>
    <t>DcoWzA2</t>
    <phoneticPr fontId="3" type="noConversion"/>
  </si>
  <si>
    <t>DcoWzB1</t>
    <phoneticPr fontId="3" type="noConversion"/>
  </si>
  <si>
    <t>DcoWzB2</t>
    <phoneticPr fontId="3" type="noConversion"/>
  </si>
  <si>
    <t>DcoNd</t>
    <phoneticPr fontId="3" type="noConversion"/>
  </si>
  <si>
    <t>DcoTl1</t>
    <phoneticPr fontId="3" type="noConversion"/>
  </si>
  <si>
    <t>DcoTl2</t>
    <phoneticPr fontId="3" type="noConversion"/>
  </si>
  <si>
    <t>DcoHp</t>
    <phoneticPr fontId="3" type="noConversion"/>
  </si>
  <si>
    <t>a*T+b*T^2</t>
  </si>
  <si>
    <t>a*T^2</t>
  </si>
  <si>
    <t>a*T</t>
  </si>
  <si>
    <t>a+b*exp(T)</t>
  </si>
  <si>
    <t>a*T^2+b*T^7</t>
  </si>
  <si>
    <t>a*T^2+b*T^6</t>
    <phoneticPr fontId="3" type="noConversion"/>
  </si>
  <si>
    <t>OEU</t>
  </si>
  <si>
    <t>OEU</t>
    <phoneticPr fontId="3" type="noConversion"/>
  </si>
  <si>
    <t>OEU</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</si>
</sst>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176" formatCode="0.00000_ "/>
    <numFmt numFmtId="177" formatCode="0.00_ "/>
    <numFmt numFmtId="178" formatCode="0.0000_ "/>
    <numFmt numFmtId="179" formatCode="0.000_ "/>
    <numFmt numFmtId="180" formatCode="0.000"/>
    <numFmt numFmtId="181" formatCode="0.000000_ "/>
    <numFmt numFmtId="182" formatCode="0_ "/>
    <numFmt numFmtId="183" formatCode="0.0000%"/>
    <numFmt numFmtId="184" formatCode="0.E+00"/>
    <numFmt numFmtId="185" formatCode="0.0E+00"/>
    <numFmt numFmtId="186" formatCode="0.000_);[Red]\(0.000\)"/>
    <numFmt numFmtId="187" formatCode="0.0_ "/>
    <numFmt numFmtId="188" formatCode="0_);[Red]\(0\)"/>
    <numFmt numFmtId="189" formatCode="0.0%"/>
    <numFmt numFmtId="190" formatCode="0.000%"/>
    <numFmt numFmtId="191" formatCode="0.00_ ;[Red]\-0.00\ "/>
    <numFmt numFmtId="192" formatCode="0.00000_);[Red]\(0.00000\)"/>
    <numFmt numFmtId="193" formatCode="0.00_);[Red]\(0.00\)"/>
  </numFmts>
  <fonts count="110" x14ac:knownFonts="1">
    <font>
      <sz val="11"/>
      <color theme="1"/>
      <name val="等线"/>
      <family val="2"/>
      <charset val="134"/>
      <scheme val="minor"/>
    </font>
    <font>
      <sz val="9"/>
      <name val="等线"/>
      <family val="2"/>
      <charset val="134"/>
      <scheme val="minor"/>
    </font>
    <font>
      <sz val="12"/>
      <name val="Times New Roman"/>
      <family val="1"/>
    </font>
    <font>
      <sz val="9"/>
      <name val="等线"/>
      <family val="3"/>
      <charset val="134"/>
      <scheme val="minor"/>
    </font>
    <font>
      <sz val="11"/>
      <name val="等线"/>
      <family val="3"/>
      <charset val="134"/>
      <scheme val="minor"/>
    </font>
    <font>
      <b/>
      <sz val="11"/>
      <color theme="9" tint="-0.499984740745262"/>
      <name val="等线"/>
      <family val="3"/>
      <charset val="134"/>
      <scheme val="minor"/>
    </font>
    <font>
      <sz val="11"/>
      <color theme="1"/>
      <name val="等线"/>
      <family val="2"/>
      <charset val="134"/>
      <scheme val="minor"/>
    </font>
    <font>
      <b/>
      <sz val="11"/>
      <color theme="1"/>
      <name val="等线"/>
      <family val="3"/>
      <charset val="134"/>
      <scheme val="minor"/>
    </font>
    <font>
      <b/>
      <sz val="11"/>
      <color theme="9"/>
      <name val="等线"/>
      <family val="3"/>
      <charset val="134"/>
      <scheme val="minor"/>
    </font>
    <font>
      <sz val="11"/>
      <name val="Book Antiqua"/>
      <family val="1"/>
    </font>
    <font>
      <sz val="11"/>
      <color rgb="FF444444"/>
      <name val="Arial"/>
      <family val="2"/>
    </font>
    <font>
      <sz val="11"/>
      <color rgb="FFC00000"/>
      <name val="Arial"/>
      <family val="2"/>
    </font>
    <font>
      <sz val="8"/>
      <color rgb="FFC00000"/>
      <name val="Lucida Console"/>
      <family val="3"/>
    </font>
    <font>
      <b/>
      <sz val="11"/>
      <name val="等线"/>
      <family val="3"/>
      <charset val="134"/>
      <scheme val="minor"/>
    </font>
    <font>
      <i/>
      <sz val="11"/>
      <color rgb="FFFF0000"/>
      <name val="等线"/>
      <family val="3"/>
      <charset val="134"/>
      <scheme val="minor"/>
    </font>
    <font>
      <i/>
      <sz val="8"/>
      <color rgb="FFC00000"/>
      <name val="Lucida Console"/>
      <family val="3"/>
    </font>
    <font>
      <b/>
      <sz val="11"/>
      <color theme="0" tint="-0.34998626667073579"/>
      <name val="等线"/>
      <family val="3"/>
      <charset val="134"/>
      <scheme val="minor"/>
    </font>
    <font>
      <sz val="11"/>
      <color theme="0" tint="-0.34998626667073579"/>
      <name val="等线"/>
      <family val="2"/>
      <charset val="134"/>
      <scheme val="minor"/>
    </font>
    <font>
      <sz val="11"/>
      <color theme="0" tint="-0.34998626667073579"/>
      <name val="等线"/>
      <family val="3"/>
      <charset val="134"/>
      <scheme val="minor"/>
    </font>
    <font>
      <sz val="11"/>
      <color theme="0" tint="-0.34998626667073579"/>
      <name val="Book Antiqua"/>
      <family val="1"/>
    </font>
    <font>
      <sz val="11"/>
      <name val="等线"/>
      <family val="2"/>
      <charset val="134"/>
      <scheme val="minor"/>
    </font>
    <font>
      <i/>
      <sz val="12"/>
      <name val="Times New Roman"/>
      <family val="1"/>
    </font>
    <font>
      <sz val="10"/>
      <name val="Times New Roman"/>
      <family val="1"/>
    </font>
    <font>
      <sz val="11"/>
      <name val="Times New Roman"/>
      <family val="1"/>
    </font>
    <font>
      <sz val="11"/>
      <color theme="1"/>
      <name val="等线"/>
      <family val="3"/>
      <charset val="134"/>
      <scheme val="minor"/>
    </font>
    <font>
      <b/>
      <sz val="11"/>
      <color theme="0"/>
      <name val="Castellar"/>
      <family val="1"/>
    </font>
    <font>
      <sz val="10"/>
      <name val="等线"/>
      <family val="3"/>
      <charset val="134"/>
      <scheme val="minor"/>
    </font>
    <font>
      <b/>
      <sz val="11"/>
      <color rgb="FF92D050"/>
      <name val="等线"/>
      <family val="3"/>
      <charset val="134"/>
      <scheme val="minor"/>
    </font>
    <font>
      <sz val="11"/>
      <color rgb="FF7030A0"/>
      <name val="等线"/>
      <family val="2"/>
      <charset val="134"/>
      <scheme val="minor"/>
    </font>
    <font>
      <sz val="11"/>
      <color rgb="FF7030A0"/>
      <name val="等线"/>
      <family val="3"/>
      <charset val="134"/>
      <scheme val="minor"/>
    </font>
    <font>
      <sz val="11"/>
      <color theme="0" tint="-0.499984740745262"/>
      <name val="等线"/>
      <family val="3"/>
      <charset val="134"/>
      <scheme val="minor"/>
    </font>
    <font>
      <b/>
      <sz val="11"/>
      <color theme="2" tint="-0.499984740745262"/>
      <name val="等线"/>
      <family val="3"/>
      <charset val="134"/>
      <scheme val="minor"/>
    </font>
    <font>
      <sz val="11"/>
      <color theme="2" tint="-0.499984740745262"/>
      <name val="等线"/>
      <family val="3"/>
      <charset val="134"/>
      <scheme val="minor"/>
    </font>
    <font>
      <sz val="11"/>
      <color theme="2" tint="-0.499984740745262"/>
      <name val="Book Antiqua"/>
      <family val="1"/>
    </font>
    <font>
      <sz val="11"/>
      <color theme="2" tint="-0.499984740745262"/>
      <name val="等线"/>
      <family val="2"/>
      <charset val="134"/>
      <scheme val="minor"/>
    </font>
    <font>
      <sz val="11"/>
      <color theme="1" tint="0.499984740745262"/>
      <name val="等线"/>
      <family val="2"/>
      <charset val="134"/>
      <scheme val="minor"/>
    </font>
    <font>
      <b/>
      <sz val="11"/>
      <color theme="0" tint="-0.499984740745262"/>
      <name val="等线"/>
      <family val="3"/>
      <charset val="134"/>
      <scheme val="minor"/>
    </font>
    <font>
      <i/>
      <sz val="11"/>
      <color theme="1"/>
      <name val="等线"/>
      <family val="3"/>
      <charset val="134"/>
      <scheme val="minor"/>
    </font>
    <font>
      <sz val="11"/>
      <color theme="2" tint="-0.249977111117893"/>
      <name val="等线"/>
      <family val="2"/>
      <charset val="134"/>
      <scheme val="minor"/>
    </font>
    <font>
      <sz val="11"/>
      <color theme="4" tint="-0.499984740745262"/>
      <name val="Bernard MT Condensed"/>
      <family val="1"/>
    </font>
    <font>
      <sz val="11"/>
      <color theme="4" tint="-0.499984740745262"/>
      <name val="Times New Roman"/>
      <family val="2"/>
      <charset val="134"/>
    </font>
    <font>
      <sz val="11"/>
      <color theme="4" tint="-0.499984740745262"/>
      <name val="等线"/>
      <family val="2"/>
      <charset val="134"/>
      <scheme val="minor"/>
    </font>
    <font>
      <sz val="12"/>
      <color theme="1"/>
      <name val="等线"/>
      <family val="2"/>
      <charset val="134"/>
      <scheme val="minor"/>
    </font>
    <font>
      <b/>
      <sz val="12"/>
      <color theme="5" tint="-0.499984740745262"/>
      <name val="等线"/>
      <family val="3"/>
      <charset val="134"/>
      <scheme val="minor"/>
    </font>
    <font>
      <sz val="11"/>
      <color theme="1"/>
      <name val="等线"/>
      <family val="2"/>
      <scheme val="minor"/>
    </font>
    <font>
      <b/>
      <sz val="11"/>
      <color theme="1"/>
      <name val="等线"/>
      <family val="2"/>
      <charset val="134"/>
      <scheme val="minor"/>
    </font>
    <font>
      <b/>
      <sz val="11"/>
      <name val="Times New Roman"/>
      <family val="1"/>
    </font>
    <font>
      <sz val="11"/>
      <color theme="0"/>
      <name val="Castellar"/>
      <family val="1"/>
    </font>
    <font>
      <b/>
      <sz val="11"/>
      <color rgb="FFC00000"/>
      <name val="等线"/>
      <family val="3"/>
      <charset val="134"/>
      <scheme val="minor"/>
    </font>
    <font>
      <b/>
      <sz val="11"/>
      <color theme="5" tint="-0.499984740745262"/>
      <name val="等线"/>
      <family val="3"/>
      <charset val="134"/>
      <scheme val="minor"/>
    </font>
    <font>
      <b/>
      <sz val="11"/>
      <color theme="5"/>
      <name val="等线"/>
      <family val="3"/>
      <charset val="134"/>
      <scheme val="minor"/>
    </font>
    <font>
      <sz val="11"/>
      <color rgb="FFFF0000"/>
      <name val="等线"/>
      <family val="2"/>
      <charset val="134"/>
      <scheme val="minor"/>
    </font>
    <font>
      <b/>
      <sz val="11"/>
      <color rgb="FFFF0000"/>
      <name val="等线"/>
      <family val="3"/>
      <charset val="134"/>
      <scheme val="minor"/>
    </font>
    <font>
      <sz val="11"/>
      <color theme="1" tint="0.499984740745262"/>
      <name val="等线"/>
      <family val="3"/>
      <charset val="134"/>
      <scheme val="minor"/>
    </font>
    <font>
      <sz val="11"/>
      <color theme="3"/>
      <name val="等线"/>
      <family val="2"/>
      <charset val="134"/>
      <scheme val="minor"/>
    </font>
    <font>
      <sz val="11"/>
      <color theme="2"/>
      <name val="等线"/>
      <family val="2"/>
      <scheme val="minor"/>
    </font>
    <font>
      <b/>
      <sz val="11"/>
      <color theme="8"/>
      <name val="等线"/>
      <family val="3"/>
      <charset val="134"/>
      <scheme val="minor"/>
    </font>
    <font>
      <sz val="11"/>
      <color rgb="FF000000"/>
      <name val="等线"/>
      <family val="3"/>
      <charset val="134"/>
      <scheme val="minor"/>
    </font>
    <font>
      <b/>
      <sz val="11"/>
      <color rgb="FF000000"/>
      <name val="等线"/>
      <family val="3"/>
      <charset val="134"/>
      <scheme val="minor"/>
    </font>
    <font>
      <sz val="12"/>
      <color rgb="FFC00000"/>
      <name val="等线"/>
      <family val="3"/>
      <charset val="134"/>
      <scheme val="minor"/>
    </font>
    <font>
      <sz val="11"/>
      <color rgb="FFC00000"/>
      <name val="等线"/>
      <family val="2"/>
      <charset val="134"/>
      <scheme val="minor"/>
    </font>
    <font>
      <sz val="11"/>
      <color rgb="FFC00000"/>
      <name val="等线"/>
      <family val="3"/>
      <charset val="134"/>
      <scheme val="minor"/>
    </font>
    <font>
      <sz val="10"/>
      <color theme="1"/>
      <name val="等线"/>
      <family val="2"/>
      <charset val="134"/>
      <scheme val="minor"/>
    </font>
    <font>
      <b/>
      <sz val="11"/>
      <name val="等线"/>
      <family val="2"/>
      <charset val="134"/>
      <scheme val="minor"/>
    </font>
    <font>
      <sz val="11"/>
      <color rgb="FFFF0000"/>
      <name val="等线"/>
      <family val="3"/>
      <charset val="134"/>
      <scheme val="minor"/>
    </font>
    <font>
      <b/>
      <sz val="11"/>
      <color theme="0"/>
      <name val="等线"/>
      <family val="3"/>
      <charset val="134"/>
      <scheme val="minor"/>
    </font>
    <font>
      <sz val="10"/>
      <color theme="0"/>
      <name val="等线"/>
      <family val="3"/>
      <charset val="134"/>
      <scheme val="minor"/>
    </font>
    <font>
      <sz val="11"/>
      <color theme="0"/>
      <name val="等线"/>
      <family val="3"/>
      <charset val="134"/>
      <scheme val="minor"/>
    </font>
    <font>
      <b/>
      <sz val="11"/>
      <color theme="2"/>
      <name val="等线"/>
      <family val="2"/>
      <charset val="134"/>
      <scheme val="minor"/>
    </font>
    <font>
      <b/>
      <sz val="11"/>
      <color theme="2" tint="-0.249977111117893"/>
      <name val="等线"/>
      <family val="3"/>
      <charset val="134"/>
      <scheme val="minor"/>
    </font>
    <font>
      <sz val="11"/>
      <color theme="5" tint="-0.499984740745262"/>
      <name val="等线"/>
      <family val="3"/>
      <charset val="134"/>
      <scheme val="minor"/>
    </font>
    <font>
      <sz val="11"/>
      <color theme="2" tint="-9.9978637043366805E-2"/>
      <name val="等线"/>
      <family val="2"/>
      <charset val="134"/>
      <scheme val="minor"/>
    </font>
    <font>
      <sz val="11"/>
      <color theme="9"/>
      <name val="等线"/>
      <family val="3"/>
      <charset val="134"/>
      <scheme val="minor"/>
    </font>
    <font>
      <sz val="11"/>
      <color theme="5" tint="-0.499984740745262"/>
      <name val="等线"/>
      <family val="2"/>
      <scheme val="minor"/>
    </font>
    <font>
      <b/>
      <sz val="11"/>
      <color theme="5" tint="0.79998168889431442"/>
      <name val="等线"/>
      <family val="3"/>
      <charset val="134"/>
      <scheme val="minor"/>
    </font>
    <font>
      <b/>
      <sz val="11"/>
      <color theme="5" tint="-0.249977111117893"/>
      <name val="等线"/>
      <family val="3"/>
      <charset val="134"/>
      <scheme val="minor"/>
    </font>
    <font>
      <sz val="11"/>
      <color theme="4"/>
      <name val="等线"/>
      <family val="2"/>
      <scheme val="minor"/>
    </font>
    <font>
      <sz val="11"/>
      <color rgb="FFC00000"/>
      <name val="等线"/>
      <family val="2"/>
      <scheme val="minor"/>
    </font>
    <font>
      <sz val="11"/>
      <color theme="9"/>
      <name val="等线"/>
      <family val="2"/>
      <scheme val="minor"/>
    </font>
    <font>
      <sz val="11"/>
      <color theme="7" tint="-0.249977111117893"/>
      <name val="等线"/>
      <family val="2"/>
      <scheme val="minor"/>
    </font>
    <font>
      <sz val="11"/>
      <color theme="7" tint="-0.249977111117893"/>
      <name val="等线"/>
      <family val="3"/>
      <charset val="134"/>
      <scheme val="minor"/>
    </font>
    <font>
      <sz val="11"/>
      <color rgb="FF00B0F0"/>
      <name val="等线"/>
      <family val="2"/>
      <scheme val="minor"/>
    </font>
    <font>
      <sz val="11"/>
      <color rgb="FF00B0F0"/>
      <name val="等线"/>
      <family val="3"/>
      <charset val="134"/>
      <scheme val="minor"/>
    </font>
    <font>
      <sz val="11"/>
      <name val="等线"/>
      <family val="2"/>
      <scheme val="minor"/>
    </font>
    <font>
      <sz val="11"/>
      <color theme="2" tint="-0.249977111117893"/>
      <name val="等线"/>
      <family val="3"/>
      <charset val="134"/>
      <scheme val="minor"/>
    </font>
    <font>
      <b/>
      <sz val="11"/>
      <color theme="2" tint="-0.249977111117893"/>
      <name val="等线"/>
      <family val="2"/>
      <charset val="134"/>
      <scheme val="minor"/>
    </font>
    <font>
      <b/>
      <sz val="11"/>
      <color theme="4"/>
      <name val="等线"/>
      <family val="3"/>
      <charset val="134"/>
      <scheme val="minor"/>
    </font>
    <font>
      <sz val="12"/>
      <color rgb="FFFF0000"/>
      <name val="等线"/>
      <family val="3"/>
      <charset val="134"/>
      <scheme val="minor"/>
    </font>
    <font>
      <i/>
      <sz val="11"/>
      <color theme="6" tint="-0.499984740745262"/>
      <name val="等线"/>
      <family val="3"/>
      <charset val="134"/>
      <scheme val="minor"/>
    </font>
    <font>
      <b/>
      <sz val="11"/>
      <color theme="3"/>
      <name val="等线"/>
      <family val="3"/>
      <charset val="134"/>
      <scheme val="minor"/>
    </font>
    <font>
      <b/>
      <sz val="10"/>
      <color rgb="FF595959"/>
      <name val="Times New Roman"/>
      <family val="1"/>
    </font>
    <font>
      <b/>
      <vertAlign val="superscript"/>
      <sz val="10"/>
      <color rgb="FF595959"/>
      <name val="Times New Roman"/>
      <family val="1"/>
    </font>
    <font>
      <sz val="10"/>
      <color theme="1"/>
      <name val="Times New Roman"/>
      <family val="1"/>
    </font>
    <font>
      <b/>
      <sz val="10"/>
      <color theme="3"/>
      <name val="Times New Roman"/>
      <family val="1"/>
    </font>
    <font>
      <b/>
      <sz val="10"/>
      <color theme="1"/>
      <name val="等线"/>
      <family val="3"/>
      <charset val="134"/>
      <scheme val="minor"/>
    </font>
    <font>
      <b/>
      <sz val="11"/>
      <color rgb="FF00B050"/>
      <name val="等线"/>
      <family val="3"/>
      <charset val="134"/>
      <scheme val="minor"/>
    </font>
    <font>
      <sz val="11"/>
      <color theme="3" tint="-0.249977111117893"/>
      <name val="等线"/>
      <family val="2"/>
      <charset val="134"/>
      <scheme val="minor"/>
    </font>
    <font>
      <b/>
      <sz val="11"/>
      <color theme="3" tint="-0.249977111117893"/>
      <name val="等线"/>
      <family val="2"/>
      <charset val="134"/>
      <scheme val="minor"/>
    </font>
    <font>
      <sz val="11"/>
      <color theme="3" tint="-0.249977111117893"/>
      <name val="等线"/>
      <family val="3"/>
      <charset val="134"/>
      <scheme val="minor"/>
    </font>
    <font>
      <sz val="12"/>
      <name val="等线"/>
      <family val="3"/>
      <charset val="134"/>
      <scheme val="minor"/>
    </font>
    <font>
      <sz val="11"/>
      <color theme="4" tint="-0.249977111117893"/>
      <name val="等线"/>
      <family val="2"/>
      <charset val="134"/>
      <scheme val="minor"/>
    </font>
    <font>
      <b/>
      <sz val="11"/>
      <color theme="4" tint="-0.249977111117893"/>
      <name val="等线"/>
      <family val="3"/>
      <charset val="134"/>
      <scheme val="minor"/>
    </font>
    <font>
      <b/>
      <sz val="11"/>
      <color rgb="FFC00000"/>
      <name val="等线"/>
      <family val="2"/>
      <charset val="134"/>
      <scheme val="minor"/>
    </font>
    <font>
      <sz val="11"/>
      <color theme="8"/>
      <name val="等线"/>
      <family val="2"/>
      <charset val="134"/>
      <scheme val="minor"/>
    </font>
    <font>
      <sz val="11"/>
      <color theme="8"/>
      <name val="等线"/>
      <family val="3"/>
      <charset val="134"/>
      <scheme val="minor"/>
    </font>
    <font>
      <sz val="11"/>
      <color indexed="8"/>
      <name val="等线"/>
      <family val="2"/>
      <scheme val="minor"/>
    </font>
    <font>
      <sz val="10"/>
      <color theme="1"/>
      <name val="Arial"/>
      <family val="2"/>
    </font>
    <font>
      <b/>
      <sz val="10"/>
      <color theme="1"/>
      <name val="Arial"/>
      <family val="2"/>
    </font>
    <font>
      <sz val="10"/>
      <name val="Arial"/>
      <family val="2"/>
    </font>
    <font>
      <sz val="11"/>
      <color rgb="FF00B050"/>
      <name val="等线"/>
      <family val="3"/>
      <charset val="134"/>
      <scheme val="minor"/>
    </font>
  </fonts>
  <fills count="33">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bgColor indexed="64"/>
      </patternFill>
    </fill>
    <fill>
      <patternFill patternType="solid">
        <fgColor theme="6" tint="0.59999389629810485"/>
        <bgColor indexed="64"/>
      </patternFill>
    </fill>
    <fill>
      <patternFill patternType="solid">
        <fgColor rgb="FF00B050"/>
        <bgColor indexed="64"/>
      </patternFill>
    </fill>
    <fill>
      <patternFill patternType="solid">
        <fgColor theme="9"/>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indexed="31"/>
      </patternFill>
    </fill>
    <fill>
      <patternFill patternType="solid">
        <fgColor rgb="FFFF7C8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bgColor indexed="64"/>
      </patternFill>
    </fill>
  </fills>
  <borders count="4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thin">
        <color auto="1"/>
      </top>
      <bottom/>
      <diagonal/>
    </border>
    <border>
      <left/>
      <right/>
      <top/>
      <bottom style="thin">
        <color auto="1"/>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diagonal/>
    </border>
    <border>
      <left/>
      <right/>
      <top style="thin">
        <color auto="1"/>
      </top>
      <bottom/>
      <diagonal/>
    </border>
    <border>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style="thin">
        <color indexed="64"/>
      </right>
      <top style="thin">
        <color auto="1"/>
      </top>
      <bottom/>
      <diagonal/>
    </border>
    <border>
      <left/>
      <right style="thin">
        <color indexed="64"/>
      </right>
      <top/>
      <bottom style="thin">
        <color auto="1"/>
      </bottom>
      <diagonal/>
    </border>
    <border>
      <left style="thin">
        <color indexed="64"/>
      </left>
      <right/>
      <top style="thin">
        <color auto="1"/>
      </top>
      <bottom/>
      <diagonal/>
    </border>
    <border>
      <left style="thin">
        <color indexed="64"/>
      </left>
      <right/>
      <top/>
      <bottom style="thin">
        <color auto="1"/>
      </bottom>
      <diagonal/>
    </border>
  </borders>
  <cellStyleXfs count="7">
    <xf numFmtId="0" fontId="0" fillId="0" borderId="0">
      <alignment vertical="center"/>
    </xf>
    <xf numFmtId="0" fontId="2" fillId="0" borderId="0">
      <alignment vertical="center"/>
    </xf>
    <xf numFmtId="0" fontId="6" fillId="0" borderId="0">
      <alignment vertical="center"/>
    </xf>
    <xf numFmtId="0" fontId="22" fillId="0" borderId="0"/>
    <xf numFmtId="0" fontId="44" fillId="0" borderId="0"/>
    <xf numFmtId="0" fontId="105" fillId="0" borderId="0">
      <alignment vertical="center"/>
    </xf>
    <xf numFmtId="0" fontId="106" fillId="0" borderId="0"/>
  </cellStyleXfs>
  <cellXfs count="770">
    <xf numFmtId="0" fontId="0" fillId="0" borderId="0" xfId="0">
      <alignment vertical="center"/>
    </xf>
    <xf numFmtId="0" fontId="0" fillId="0" borderId="0" xfId="0" applyAlignment="1"/>
    <xf numFmtId="0" fontId="0" fillId="0" borderId="0" xfId="0" applyAlignment="1">
      <alignment vertical="center"/>
    </xf>
    <xf numFmtId="0" fontId="0" fillId="0" borderId="0" xfId="0" applyFill="1" applyAlignment="1"/>
    <xf numFmtId="0" fontId="0" fillId="0" borderId="0" xfId="0" applyFill="1">
      <alignment vertical="center"/>
    </xf>
    <xf numFmtId="0" fontId="0" fillId="2" borderId="0" xfId="0" applyFill="1">
      <alignment vertical="center"/>
    </xf>
    <xf numFmtId="177" fontId="0" fillId="0" borderId="0" xfId="0" applyNumberFormat="1" applyAlignment="1"/>
    <xf numFmtId="177" fontId="5" fillId="0" borderId="0" xfId="0" applyNumberFormat="1" applyFont="1" applyAlignment="1"/>
    <xf numFmtId="177" fontId="7" fillId="0" borderId="0" xfId="0" applyNumberFormat="1" applyFont="1" applyAlignment="1"/>
    <xf numFmtId="0" fontId="7" fillId="0" borderId="0" xfId="0" applyFont="1">
      <alignment vertical="center"/>
    </xf>
    <xf numFmtId="0" fontId="7" fillId="3" borderId="0" xfId="0" applyFont="1" applyFill="1" applyAlignment="1">
      <alignment horizontal="center"/>
    </xf>
    <xf numFmtId="0" fontId="0" fillId="0" borderId="0" xfId="0" applyAlignment="1">
      <alignment horizontal="center" vertical="center"/>
    </xf>
    <xf numFmtId="0" fontId="0" fillId="3" borderId="0" xfId="0" applyFill="1" applyAlignment="1">
      <alignment horizontal="left"/>
    </xf>
    <xf numFmtId="0" fontId="7" fillId="2" borderId="0" xfId="0" applyFont="1" applyFill="1" applyAlignment="1"/>
    <xf numFmtId="177" fontId="4" fillId="0" borderId="0" xfId="0" applyNumberFormat="1" applyFont="1" applyFill="1" applyAlignment="1">
      <alignment vertical="center"/>
    </xf>
    <xf numFmtId="0" fontId="8" fillId="3" borderId="0" xfId="0" applyFont="1" applyFill="1" applyAlignment="1">
      <alignment horizontal="right"/>
    </xf>
    <xf numFmtId="0" fontId="8" fillId="0" borderId="0" xfId="0" applyFont="1">
      <alignment vertical="center"/>
    </xf>
    <xf numFmtId="0" fontId="9" fillId="0" borderId="0" xfId="0" applyFont="1" applyAlignment="1"/>
    <xf numFmtId="0" fontId="10" fillId="0" borderId="0" xfId="0" applyFont="1" applyFill="1" applyBorder="1" applyAlignment="1">
      <alignment horizontal="right" vertical="top" wrapText="1"/>
    </xf>
    <xf numFmtId="0" fontId="11" fillId="4" borderId="0" xfId="0" applyFont="1" applyFill="1" applyBorder="1" applyAlignment="1">
      <alignment horizontal="right" vertical="top" wrapText="1"/>
    </xf>
    <xf numFmtId="179" fontId="10" fillId="0" borderId="0" xfId="0" applyNumberFormat="1" applyFont="1" applyFill="1" applyBorder="1" applyAlignment="1">
      <alignment horizontal="right" vertical="top" wrapText="1"/>
    </xf>
    <xf numFmtId="178" fontId="0" fillId="0" borderId="0" xfId="0" applyNumberFormat="1" applyFill="1">
      <alignment vertical="center"/>
    </xf>
    <xf numFmtId="177" fontId="0" fillId="0" borderId="0" xfId="0" applyNumberFormat="1" applyFill="1" applyAlignment="1"/>
    <xf numFmtId="179" fontId="0" fillId="0" borderId="0" xfId="0" applyNumberFormat="1">
      <alignment vertical="center"/>
    </xf>
    <xf numFmtId="178" fontId="13" fillId="6" borderId="0" xfId="0" applyNumberFormat="1" applyFont="1" applyFill="1" applyAlignment="1"/>
    <xf numFmtId="179" fontId="14" fillId="0" borderId="0" xfId="0" applyNumberFormat="1" applyFont="1">
      <alignment vertical="center"/>
    </xf>
    <xf numFmtId="0" fontId="14" fillId="0" borderId="0" xfId="0" applyFont="1">
      <alignment vertical="center"/>
    </xf>
    <xf numFmtId="0" fontId="0" fillId="4" borderId="0" xfId="0" applyFill="1">
      <alignment vertical="center"/>
    </xf>
    <xf numFmtId="178" fontId="0" fillId="0" borderId="0" xfId="0" applyNumberFormat="1" applyAlignment="1"/>
    <xf numFmtId="11" fontId="0" fillId="0" borderId="0" xfId="0" applyNumberFormat="1" applyAlignment="1"/>
    <xf numFmtId="0" fontId="0" fillId="5" borderId="0" xfId="0" applyFill="1" applyAlignment="1"/>
    <xf numFmtId="0" fontId="0" fillId="5" borderId="0" xfId="0" applyFill="1">
      <alignment vertical="center"/>
    </xf>
    <xf numFmtId="177" fontId="13" fillId="0" borderId="0" xfId="0" applyNumberFormat="1" applyFont="1" applyAlignment="1"/>
    <xf numFmtId="178" fontId="4" fillId="5" borderId="0" xfId="0" applyNumberFormat="1" applyFont="1" applyFill="1" applyAlignment="1"/>
    <xf numFmtId="0" fontId="4" fillId="2" borderId="0" xfId="0" applyFont="1" applyFill="1">
      <alignment vertical="center"/>
    </xf>
    <xf numFmtId="179" fontId="4" fillId="0" borderId="0" xfId="0" applyNumberFormat="1" applyFont="1">
      <alignment vertical="center"/>
    </xf>
    <xf numFmtId="179" fontId="13" fillId="0" borderId="0" xfId="0" applyNumberFormat="1" applyFont="1">
      <alignment vertical="center"/>
    </xf>
    <xf numFmtId="0" fontId="4" fillId="0" borderId="0" xfId="0" applyFont="1">
      <alignment vertical="center"/>
    </xf>
    <xf numFmtId="179" fontId="4" fillId="0" borderId="0" xfId="2" applyNumberFormat="1" applyFont="1">
      <alignment vertical="center"/>
    </xf>
    <xf numFmtId="179" fontId="13" fillId="0" borderId="0" xfId="2" applyNumberFormat="1" applyFont="1">
      <alignment vertical="center"/>
    </xf>
    <xf numFmtId="0" fontId="4" fillId="0" borderId="0" xfId="2" applyFont="1">
      <alignment vertical="center"/>
    </xf>
    <xf numFmtId="177" fontId="0" fillId="4" borderId="0" xfId="0" applyNumberFormat="1" applyFill="1" applyAlignment="1"/>
    <xf numFmtId="0" fontId="11" fillId="4" borderId="0" xfId="0" applyFont="1" applyFill="1" applyBorder="1" applyAlignment="1">
      <alignment horizontal="right" vertical="top"/>
    </xf>
    <xf numFmtId="0" fontId="12" fillId="4" borderId="0" xfId="0" applyFont="1" applyFill="1">
      <alignment vertical="center"/>
    </xf>
    <xf numFmtId="0" fontId="13" fillId="0" borderId="0" xfId="0" applyFont="1" applyAlignment="1"/>
    <xf numFmtId="0" fontId="7" fillId="0" borderId="0" xfId="0" applyFont="1" applyAlignment="1"/>
    <xf numFmtId="0" fontId="15" fillId="4" borderId="0" xfId="0" applyFont="1" applyFill="1">
      <alignment vertical="center"/>
    </xf>
    <xf numFmtId="0" fontId="7" fillId="0" borderId="0" xfId="0" applyFont="1" applyFill="1" applyAlignment="1"/>
    <xf numFmtId="0" fontId="0" fillId="8" borderId="0" xfId="0" applyFill="1">
      <alignment vertical="center"/>
    </xf>
    <xf numFmtId="0" fontId="0" fillId="0" borderId="0" xfId="0" applyFill="1" applyAlignment="1">
      <alignment horizontal="left"/>
    </xf>
    <xf numFmtId="0" fontId="0" fillId="0" borderId="0" xfId="0" applyFill="1" applyAlignment="1">
      <alignment horizontal="right"/>
    </xf>
    <xf numFmtId="0" fontId="17" fillId="0" borderId="0" xfId="0" applyFont="1">
      <alignment vertical="center"/>
    </xf>
    <xf numFmtId="0" fontId="17" fillId="4" borderId="0" xfId="0" applyFont="1" applyFill="1">
      <alignment vertical="center"/>
    </xf>
    <xf numFmtId="0" fontId="16" fillId="4" borderId="0" xfId="0" applyFont="1" applyFill="1">
      <alignment vertical="center"/>
    </xf>
    <xf numFmtId="0" fontId="16" fillId="0" borderId="0" xfId="0" applyFont="1">
      <alignment vertical="center"/>
    </xf>
    <xf numFmtId="0" fontId="19" fillId="0" borderId="0" xfId="0" applyFont="1" applyAlignment="1"/>
    <xf numFmtId="0" fontId="20" fillId="0" borderId="0" xfId="0" applyFont="1">
      <alignment vertical="center"/>
    </xf>
    <xf numFmtId="9" fontId="21" fillId="9" borderId="0" xfId="0" applyNumberFormat="1" applyFont="1" applyFill="1" applyAlignment="1"/>
    <xf numFmtId="0" fontId="2" fillId="9" borderId="0" xfId="0" applyFont="1" applyFill="1" applyAlignment="1"/>
    <xf numFmtId="0" fontId="20" fillId="10" borderId="0" xfId="0" applyFont="1" applyFill="1" applyAlignment="1"/>
    <xf numFmtId="0" fontId="2" fillId="11" borderId="0" xfId="0" applyFont="1" applyFill="1" applyAlignment="1"/>
    <xf numFmtId="0" fontId="0" fillId="0" borderId="0" xfId="0" quotePrefix="1">
      <alignment vertical="center"/>
    </xf>
    <xf numFmtId="179" fontId="0" fillId="0" borderId="0" xfId="0" applyNumberFormat="1" applyFill="1" applyAlignment="1">
      <alignment horizontal="right"/>
    </xf>
    <xf numFmtId="177" fontId="24" fillId="0" borderId="0" xfId="0" applyNumberFormat="1" applyFont="1" applyAlignment="1"/>
    <xf numFmtId="179" fontId="24" fillId="0" borderId="0" xfId="0" applyNumberFormat="1" applyFont="1" applyFill="1" applyAlignment="1">
      <alignment horizontal="right"/>
    </xf>
    <xf numFmtId="0" fontId="24" fillId="0" borderId="0" xfId="0" applyFont="1">
      <alignment vertical="center"/>
    </xf>
    <xf numFmtId="178" fontId="0" fillId="0" borderId="0" xfId="0" applyNumberFormat="1">
      <alignment vertical="center"/>
    </xf>
    <xf numFmtId="178" fontId="0" fillId="0" borderId="0" xfId="0" applyNumberFormat="1" applyAlignment="1">
      <alignment vertical="center"/>
    </xf>
    <xf numFmtId="0" fontId="0" fillId="0" borderId="0" xfId="0" applyFill="1" applyBorder="1" applyAlignment="1">
      <alignment horizontal="center" vertical="center"/>
    </xf>
    <xf numFmtId="0" fontId="0" fillId="7" borderId="0" xfId="0" applyFill="1">
      <alignment vertical="center"/>
    </xf>
    <xf numFmtId="0" fontId="13" fillId="7" borderId="1" xfId="2" applyFont="1" applyFill="1" applyBorder="1">
      <alignment vertical="center"/>
    </xf>
    <xf numFmtId="0" fontId="23" fillId="7" borderId="0" xfId="2" applyFont="1" applyFill="1" applyAlignment="1">
      <alignment horizontal="right" vertical="center"/>
    </xf>
    <xf numFmtId="0" fontId="13" fillId="7" borderId="2" xfId="2" applyFont="1" applyFill="1" applyBorder="1">
      <alignment vertical="center"/>
    </xf>
    <xf numFmtId="0" fontId="13" fillId="7" borderId="3" xfId="2" applyFont="1" applyFill="1" applyBorder="1">
      <alignment vertical="center"/>
    </xf>
    <xf numFmtId="178" fontId="20" fillId="9" borderId="0" xfId="0" applyNumberFormat="1" applyFont="1" applyFill="1" applyAlignment="1"/>
    <xf numFmtId="178" fontId="20" fillId="9" borderId="0" xfId="0" applyNumberFormat="1" applyFont="1" applyFill="1">
      <alignment vertical="center"/>
    </xf>
    <xf numFmtId="178" fontId="2" fillId="9" borderId="0" xfId="0" applyNumberFormat="1" applyFont="1" applyFill="1" applyAlignment="1"/>
    <xf numFmtId="178" fontId="2" fillId="9" borderId="0" xfId="1" applyNumberFormat="1" applyFont="1" applyFill="1" applyAlignment="1"/>
    <xf numFmtId="178" fontId="2" fillId="10" borderId="0" xfId="1" applyNumberFormat="1" applyFont="1" applyFill="1" applyAlignment="1"/>
    <xf numFmtId="178" fontId="2" fillId="11" borderId="0" xfId="1" applyNumberFormat="1" applyFont="1" applyFill="1" applyAlignment="1"/>
    <xf numFmtId="178" fontId="20" fillId="11" borderId="0" xfId="0" applyNumberFormat="1" applyFont="1" applyFill="1">
      <alignment vertical="center"/>
    </xf>
    <xf numFmtId="178" fontId="0" fillId="2" borderId="0" xfId="0" applyNumberFormat="1" applyFill="1">
      <alignment vertical="center"/>
    </xf>
    <xf numFmtId="178" fontId="0" fillId="7" borderId="0" xfId="0" applyNumberFormat="1" applyFill="1">
      <alignment vertical="center"/>
    </xf>
    <xf numFmtId="178" fontId="4" fillId="7" borderId="0" xfId="2" applyNumberFormat="1" applyFont="1" applyFill="1" applyAlignment="1">
      <alignment horizontal="right" vertical="center"/>
    </xf>
    <xf numFmtId="178" fontId="4" fillId="7" borderId="0" xfId="2" applyNumberFormat="1" applyFont="1" applyFill="1" applyAlignment="1"/>
    <xf numFmtId="178" fontId="4" fillId="7" borderId="0" xfId="2" applyNumberFormat="1" applyFont="1" applyFill="1">
      <alignment vertical="center"/>
    </xf>
    <xf numFmtId="178" fontId="20" fillId="7" borderId="0" xfId="0" applyNumberFormat="1" applyFont="1" applyFill="1" applyAlignment="1"/>
    <xf numFmtId="178" fontId="20" fillId="7" borderId="0" xfId="2" applyNumberFormat="1" applyFont="1" applyFill="1">
      <alignment vertical="center"/>
    </xf>
    <xf numFmtId="178" fontId="26" fillId="7" borderId="0" xfId="2" applyNumberFormat="1" applyFont="1" applyFill="1">
      <alignment vertical="center"/>
    </xf>
    <xf numFmtId="178" fontId="0" fillId="0" borderId="0" xfId="0" quotePrefix="1" applyNumberFormat="1">
      <alignment vertical="center"/>
    </xf>
    <xf numFmtId="178" fontId="5" fillId="0" borderId="0" xfId="0" applyNumberFormat="1" applyFont="1" applyAlignment="1"/>
    <xf numFmtId="178" fontId="0" fillId="0" borderId="0" xfId="0" applyNumberFormat="1" applyFill="1" applyAlignment="1"/>
    <xf numFmtId="178" fontId="0" fillId="0" borderId="0" xfId="0" applyNumberFormat="1" applyFill="1" applyAlignment="1">
      <alignment vertical="center"/>
    </xf>
    <xf numFmtId="11" fontId="0" fillId="2" borderId="0" xfId="0" applyNumberFormat="1" applyFill="1">
      <alignment vertical="center"/>
    </xf>
    <xf numFmtId="11" fontId="0" fillId="5" borderId="0" xfId="0" applyNumberFormat="1" applyFill="1">
      <alignment vertical="center"/>
    </xf>
    <xf numFmtId="0" fontId="20" fillId="0" borderId="0" xfId="2" applyFont="1" applyFill="1">
      <alignment vertical="center"/>
    </xf>
    <xf numFmtId="0" fontId="13" fillId="7" borderId="0" xfId="2" applyFont="1" applyFill="1" applyBorder="1">
      <alignment vertical="center"/>
    </xf>
    <xf numFmtId="0" fontId="0" fillId="7" borderId="0" xfId="0" applyFill="1" applyBorder="1">
      <alignment vertical="center"/>
    </xf>
    <xf numFmtId="0" fontId="13" fillId="12" borderId="0" xfId="2" applyFont="1" applyFill="1" applyBorder="1">
      <alignment vertical="center"/>
    </xf>
    <xf numFmtId="178" fontId="4" fillId="12" borderId="0" xfId="2" applyNumberFormat="1" applyFont="1" applyFill="1" applyAlignment="1">
      <alignment horizontal="right" vertical="center"/>
    </xf>
    <xf numFmtId="0" fontId="27" fillId="2" borderId="0" xfId="0" applyFont="1" applyFill="1">
      <alignment vertical="center"/>
    </xf>
    <xf numFmtId="11" fontId="27" fillId="2" borderId="0" xfId="0" applyNumberFormat="1" applyFont="1" applyFill="1">
      <alignment vertical="center"/>
    </xf>
    <xf numFmtId="0" fontId="13" fillId="8" borderId="0" xfId="2" applyFont="1" applyFill="1" applyBorder="1">
      <alignment vertical="center"/>
    </xf>
    <xf numFmtId="181" fontId="0" fillId="0" borderId="0" xfId="0" applyNumberFormat="1" applyAlignment="1"/>
    <xf numFmtId="11" fontId="0" fillId="0" borderId="0" xfId="0" applyNumberFormat="1">
      <alignment vertical="center"/>
    </xf>
    <xf numFmtId="0" fontId="28" fillId="2" borderId="0" xfId="0" applyFont="1" applyFill="1">
      <alignment vertical="center"/>
    </xf>
    <xf numFmtId="178" fontId="29" fillId="2" borderId="0" xfId="0" applyNumberFormat="1" applyFont="1" applyFill="1">
      <alignment vertical="center"/>
    </xf>
    <xf numFmtId="0" fontId="5" fillId="2" borderId="0" xfId="0" applyFont="1" applyFill="1">
      <alignment vertical="center"/>
    </xf>
    <xf numFmtId="178" fontId="5" fillId="2" borderId="0" xfId="0" applyNumberFormat="1" applyFont="1" applyFill="1">
      <alignment vertical="center"/>
    </xf>
    <xf numFmtId="0" fontId="0" fillId="3" borderId="0" xfId="0" applyNumberFormat="1" applyFill="1" applyAlignment="1">
      <alignment horizontal="center"/>
    </xf>
    <xf numFmtId="10" fontId="0" fillId="0" borderId="0" xfId="0" applyNumberFormat="1">
      <alignment vertical="center"/>
    </xf>
    <xf numFmtId="178" fontId="0" fillId="0" borderId="0" xfId="0" applyNumberFormat="1" applyAlignment="1">
      <alignment horizontal="center" vertical="center"/>
    </xf>
    <xf numFmtId="178" fontId="0" fillId="0" borderId="0" xfId="0" applyNumberFormat="1" applyAlignment="1">
      <alignment horizontal="center"/>
    </xf>
    <xf numFmtId="0" fontId="20" fillId="0" borderId="0" xfId="0" applyFont="1" applyFill="1">
      <alignment vertical="center"/>
    </xf>
    <xf numFmtId="182" fontId="0" fillId="0" borderId="0" xfId="0" applyNumberFormat="1">
      <alignment vertical="center"/>
    </xf>
    <xf numFmtId="183" fontId="0" fillId="7" borderId="0" xfId="0" applyNumberFormat="1" applyFill="1">
      <alignment vertical="center"/>
    </xf>
    <xf numFmtId="182" fontId="0" fillId="0" borderId="0" xfId="0" applyNumberFormat="1" applyAlignment="1">
      <alignment horizontal="left" vertical="center"/>
    </xf>
    <xf numFmtId="178" fontId="0" fillId="3" borderId="0" xfId="0" applyNumberFormat="1" applyFill="1" applyAlignment="1"/>
    <xf numFmtId="178" fontId="0" fillId="3" borderId="0" xfId="0" quotePrefix="1" applyNumberFormat="1" applyFill="1">
      <alignment vertical="center"/>
    </xf>
    <xf numFmtId="0" fontId="0" fillId="0" borderId="0" xfId="0" applyNumberFormat="1" applyFill="1" applyAlignment="1">
      <alignment horizontal="center"/>
    </xf>
    <xf numFmtId="10" fontId="0" fillId="0" borderId="0" xfId="0" applyNumberFormat="1" applyFill="1">
      <alignment vertical="center"/>
    </xf>
    <xf numFmtId="0" fontId="4" fillId="0" borderId="0" xfId="0" applyFont="1" applyFill="1">
      <alignment vertical="center"/>
    </xf>
    <xf numFmtId="0" fontId="31" fillId="0" borderId="0" xfId="0" applyFont="1">
      <alignment vertical="center"/>
    </xf>
    <xf numFmtId="177" fontId="32" fillId="0" borderId="0" xfId="0" applyNumberFormat="1" applyFont="1" applyAlignment="1"/>
    <xf numFmtId="0" fontId="32" fillId="0" borderId="0" xfId="0" applyFont="1">
      <alignment vertical="center"/>
    </xf>
    <xf numFmtId="0" fontId="32" fillId="0" borderId="0" xfId="0" applyFont="1" applyAlignment="1"/>
    <xf numFmtId="0" fontId="33" fillId="4" borderId="0" xfId="0" applyFont="1" applyFill="1" applyAlignment="1"/>
    <xf numFmtId="0" fontId="34" fillId="4" borderId="0" xfId="0" applyFont="1" applyFill="1">
      <alignment vertical="center"/>
    </xf>
    <xf numFmtId="0" fontId="34" fillId="0" borderId="0" xfId="0" applyFont="1">
      <alignment vertical="center"/>
    </xf>
    <xf numFmtId="180" fontId="33" fillId="0" borderId="0" xfId="0" applyNumberFormat="1" applyFont="1" applyFill="1" applyAlignment="1"/>
    <xf numFmtId="183" fontId="35" fillId="0" borderId="0" xfId="0" applyNumberFormat="1" applyFont="1" applyFill="1">
      <alignment vertical="center"/>
    </xf>
    <xf numFmtId="178" fontId="13" fillId="0" borderId="0" xfId="0" applyNumberFormat="1" applyFont="1" applyAlignment="1"/>
    <xf numFmtId="177" fontId="13" fillId="0" borderId="0" xfId="0" applyNumberFormat="1" applyFont="1" applyFill="1" applyAlignment="1"/>
    <xf numFmtId="178" fontId="13" fillId="0" borderId="0" xfId="0" applyNumberFormat="1" applyFont="1" applyFill="1" applyAlignment="1"/>
    <xf numFmtId="10" fontId="4" fillId="0" borderId="0" xfId="0" applyNumberFormat="1" applyFont="1" applyFill="1">
      <alignment vertical="center"/>
    </xf>
    <xf numFmtId="183" fontId="4" fillId="0" borderId="0" xfId="0" applyNumberFormat="1" applyFont="1" applyFill="1">
      <alignment vertical="center"/>
    </xf>
    <xf numFmtId="182" fontId="4" fillId="0" borderId="0" xfId="0" applyNumberFormat="1" applyFont="1" applyFill="1">
      <alignment vertical="center"/>
    </xf>
    <xf numFmtId="0" fontId="4" fillId="0" borderId="0" xfId="0" applyFont="1" applyFill="1" applyAlignment="1"/>
    <xf numFmtId="182" fontId="4" fillId="0" borderId="0" xfId="0" applyNumberFormat="1" applyFont="1" applyFill="1" applyAlignment="1">
      <alignment horizontal="left" vertical="center"/>
    </xf>
    <xf numFmtId="178" fontId="4" fillId="0" borderId="0" xfId="0" applyNumberFormat="1" applyFont="1" applyFill="1" applyAlignment="1"/>
    <xf numFmtId="178" fontId="0" fillId="0" borderId="0" xfId="0" applyNumberFormat="1" applyFill="1" applyAlignment="1">
      <alignment horizontal="center"/>
    </xf>
    <xf numFmtId="178" fontId="0" fillId="0" borderId="0" xfId="0" applyNumberFormat="1" applyFill="1" applyAlignment="1">
      <alignment horizontal="center" vertical="center"/>
    </xf>
    <xf numFmtId="0" fontId="7" fillId="0" borderId="0" xfId="0" applyFont="1" applyFill="1" applyAlignment="1">
      <alignment horizontal="center"/>
    </xf>
    <xf numFmtId="177" fontId="7" fillId="0" borderId="0" xfId="0" applyNumberFormat="1" applyFont="1" applyFill="1" applyAlignment="1"/>
    <xf numFmtId="178" fontId="5" fillId="0" borderId="0" xfId="0" applyNumberFormat="1" applyFont="1" applyFill="1" applyAlignment="1"/>
    <xf numFmtId="177" fontId="36" fillId="0" borderId="0" xfId="0" applyNumberFormat="1" applyFont="1" applyFill="1" applyAlignment="1"/>
    <xf numFmtId="178" fontId="36" fillId="0" borderId="0" xfId="0" applyNumberFormat="1" applyFont="1" applyFill="1" applyAlignment="1"/>
    <xf numFmtId="0" fontId="0" fillId="16" borderId="0" xfId="0" applyFill="1">
      <alignment vertical="center"/>
    </xf>
    <xf numFmtId="0" fontId="0" fillId="0" borderId="0" xfId="0" applyFont="1" applyBorder="1" applyAlignment="1"/>
    <xf numFmtId="0" fontId="0" fillId="0" borderId="13" xfId="0" applyFont="1" applyBorder="1" applyAlignment="1"/>
    <xf numFmtId="0" fontId="0" fillId="0" borderId="14" xfId="0" applyFont="1" applyBorder="1" applyAlignment="1"/>
    <xf numFmtId="0" fontId="0" fillId="16" borderId="13" xfId="0" applyNumberFormat="1" applyFont="1" applyFill="1" applyBorder="1" applyAlignment="1">
      <alignment horizontal="center"/>
    </xf>
    <xf numFmtId="0" fontId="0" fillId="16" borderId="0" xfId="0" applyNumberFormat="1" applyFont="1" applyFill="1" applyAlignment="1">
      <alignment horizontal="center"/>
    </xf>
    <xf numFmtId="0" fontId="0" fillId="16" borderId="14" xfId="0" applyNumberFormat="1" applyFont="1" applyFill="1" applyBorder="1" applyAlignment="1">
      <alignment horizontal="center"/>
    </xf>
    <xf numFmtId="0" fontId="6" fillId="0" borderId="0" xfId="2" applyFill="1">
      <alignment vertical="center"/>
    </xf>
    <xf numFmtId="0" fontId="7" fillId="0" borderId="0" xfId="0" applyFont="1" applyBorder="1" applyAlignment="1"/>
    <xf numFmtId="0" fontId="7" fillId="16" borderId="0" xfId="0" applyNumberFormat="1" applyFont="1" applyFill="1" applyAlignment="1">
      <alignment horizontal="center"/>
    </xf>
    <xf numFmtId="0" fontId="7" fillId="0" borderId="0" xfId="0" applyFont="1" applyFill="1" applyAlignment="1">
      <alignment horizontal="right"/>
    </xf>
    <xf numFmtId="179" fontId="7" fillId="0" borderId="0" xfId="0" applyNumberFormat="1" applyFont="1" applyFill="1" applyAlignment="1">
      <alignment horizontal="right"/>
    </xf>
    <xf numFmtId="0" fontId="7" fillId="3" borderId="0" xfId="0" applyFont="1" applyFill="1" applyAlignment="1">
      <alignment horizontal="right"/>
    </xf>
    <xf numFmtId="179" fontId="6" fillId="0" borderId="0" xfId="2" applyNumberFormat="1" applyFill="1">
      <alignment vertical="center"/>
    </xf>
    <xf numFmtId="0" fontId="37" fillId="0" borderId="0" xfId="0" applyFont="1" applyBorder="1" applyAlignment="1"/>
    <xf numFmtId="179" fontId="7" fillId="16" borderId="0" xfId="0" applyNumberFormat="1" applyFont="1" applyFill="1" applyAlignment="1">
      <alignment horizontal="center"/>
    </xf>
    <xf numFmtId="0" fontId="37" fillId="16" borderId="0" xfId="0" applyNumberFormat="1" applyFont="1" applyFill="1" applyAlignment="1">
      <alignment horizontal="center"/>
    </xf>
    <xf numFmtId="0" fontId="0" fillId="0" borderId="0" xfId="2" applyFont="1" applyFill="1">
      <alignment vertical="center"/>
    </xf>
    <xf numFmtId="0" fontId="7" fillId="0" borderId="0" xfId="2" applyFont="1" applyFill="1">
      <alignment vertical="center"/>
    </xf>
    <xf numFmtId="0" fontId="7" fillId="0" borderId="11" xfId="0" applyFont="1" applyBorder="1">
      <alignment vertical="center"/>
    </xf>
    <xf numFmtId="11" fontId="7" fillId="16" borderId="11" xfId="0" applyNumberFormat="1" applyFont="1" applyFill="1" applyBorder="1" applyAlignment="1">
      <alignment horizontal="center"/>
    </xf>
    <xf numFmtId="0" fontId="7" fillId="16" borderId="11" xfId="0" applyNumberFormat="1" applyFont="1" applyFill="1" applyBorder="1" applyAlignment="1">
      <alignment horizontal="center"/>
    </xf>
    <xf numFmtId="0" fontId="7" fillId="0" borderId="12" xfId="0" applyFont="1" applyBorder="1">
      <alignment vertical="center"/>
    </xf>
    <xf numFmtId="0" fontId="7" fillId="16" borderId="12" xfId="0" applyNumberFormat="1" applyFont="1" applyFill="1" applyBorder="1" applyAlignment="1">
      <alignment horizontal="center"/>
    </xf>
    <xf numFmtId="179" fontId="38" fillId="0" borderId="0" xfId="0" applyNumberFormat="1" applyFont="1" applyFill="1" applyAlignment="1">
      <alignment horizontal="right"/>
    </xf>
    <xf numFmtId="0" fontId="39" fillId="16" borderId="0" xfId="2" quotePrefix="1" applyFont="1" applyFill="1" applyAlignment="1">
      <alignment horizontal="center" vertical="center"/>
    </xf>
    <xf numFmtId="0" fontId="39" fillId="16" borderId="0" xfId="2" quotePrefix="1" applyFont="1" applyFill="1" applyBorder="1">
      <alignment vertical="center"/>
    </xf>
    <xf numFmtId="0" fontId="40" fillId="16" borderId="4" xfId="2" quotePrefix="1" applyFont="1" applyFill="1" applyBorder="1" applyAlignment="1">
      <alignment horizontal="center" vertical="center"/>
    </xf>
    <xf numFmtId="0" fontId="41" fillId="16" borderId="8" xfId="0" applyFont="1" applyFill="1" applyBorder="1" applyAlignment="1">
      <alignment horizontal="center" vertical="center"/>
    </xf>
    <xf numFmtId="0" fontId="41" fillId="16" borderId="9" xfId="0" applyFont="1" applyFill="1" applyBorder="1" applyAlignment="1">
      <alignment horizontal="center" vertical="center"/>
    </xf>
    <xf numFmtId="0" fontId="41" fillId="16" borderId="10" xfId="0" applyFont="1" applyFill="1" applyBorder="1" applyAlignment="1">
      <alignment horizontal="center" vertical="center"/>
    </xf>
    <xf numFmtId="11" fontId="40" fillId="16" borderId="5" xfId="2" quotePrefix="1" applyNumberFormat="1" applyFont="1" applyFill="1" applyBorder="1" applyAlignment="1">
      <alignment horizontal="center" vertical="center"/>
    </xf>
    <xf numFmtId="11" fontId="40" fillId="16" borderId="6" xfId="2" quotePrefix="1" applyNumberFormat="1" applyFont="1" applyFill="1" applyBorder="1" applyAlignment="1">
      <alignment horizontal="center" vertical="center"/>
    </xf>
    <xf numFmtId="177" fontId="24" fillId="16" borderId="0" xfId="0" applyNumberFormat="1" applyFont="1" applyFill="1" applyAlignment="1"/>
    <xf numFmtId="178" fontId="42" fillId="0" borderId="0" xfId="0" applyNumberFormat="1" applyFont="1">
      <alignment vertical="center"/>
    </xf>
    <xf numFmtId="0" fontId="7" fillId="0" borderId="0" xfId="0" applyFont="1" applyAlignment="1">
      <alignment horizontal="right" vertical="center"/>
    </xf>
    <xf numFmtId="178" fontId="4" fillId="0" borderId="0" xfId="0" applyNumberFormat="1" applyFont="1" applyAlignment="1"/>
    <xf numFmtId="177" fontId="20" fillId="0" borderId="0" xfId="0" applyNumberFormat="1" applyFont="1" applyAlignment="1"/>
    <xf numFmtId="178" fontId="13" fillId="0" borderId="0" xfId="2" applyNumberFormat="1" applyFont="1" applyBorder="1">
      <alignment vertical="center"/>
    </xf>
    <xf numFmtId="178" fontId="4" fillId="0" borderId="0" xfId="2" applyNumberFormat="1" applyFont="1">
      <alignment vertical="center"/>
    </xf>
    <xf numFmtId="178" fontId="4" fillId="0" borderId="13" xfId="2" applyNumberFormat="1" applyFont="1" applyBorder="1" applyAlignment="1">
      <alignment horizontal="right" vertical="center"/>
    </xf>
    <xf numFmtId="178" fontId="4" fillId="0" borderId="13" xfId="2" applyNumberFormat="1" applyFont="1" applyBorder="1" applyAlignment="1"/>
    <xf numFmtId="178" fontId="4" fillId="0" borderId="13" xfId="2" applyNumberFormat="1" applyFont="1" applyBorder="1">
      <alignment vertical="center"/>
    </xf>
    <xf numFmtId="178" fontId="4" fillId="0" borderId="13" xfId="2" applyNumberFormat="1" applyFont="1" applyBorder="1" applyAlignment="1">
      <alignment horizontal="left" vertical="center"/>
    </xf>
    <xf numFmtId="178" fontId="4" fillId="0" borderId="14" xfId="2" applyNumberFormat="1" applyFont="1" applyBorder="1" applyAlignment="1">
      <alignment horizontal="right" vertical="center"/>
    </xf>
    <xf numFmtId="178" fontId="4" fillId="0" borderId="14" xfId="2" applyNumberFormat="1" applyFont="1" applyBorder="1" applyAlignment="1"/>
    <xf numFmtId="178" fontId="4" fillId="0" borderId="14" xfId="2" applyNumberFormat="1" applyFont="1" applyBorder="1">
      <alignment vertical="center"/>
    </xf>
    <xf numFmtId="178" fontId="4" fillId="0" borderId="14" xfId="2" applyNumberFormat="1" applyFont="1" applyBorder="1" applyAlignment="1">
      <alignment horizontal="left" vertical="center"/>
    </xf>
    <xf numFmtId="178" fontId="4" fillId="0" borderId="16" xfId="2" applyNumberFormat="1" applyFont="1" applyBorder="1" applyAlignment="1">
      <alignment horizontal="left" vertical="center"/>
    </xf>
    <xf numFmtId="178" fontId="4" fillId="0" borderId="18" xfId="2" applyNumberFormat="1" applyFont="1" applyBorder="1" applyAlignment="1">
      <alignment horizontal="left" vertical="center"/>
    </xf>
    <xf numFmtId="178" fontId="4" fillId="0" borderId="0" xfId="2" applyNumberFormat="1" applyFont="1" applyBorder="1">
      <alignment vertical="center"/>
    </xf>
    <xf numFmtId="177" fontId="4" fillId="0" borderId="0" xfId="0" applyNumberFormat="1" applyFont="1">
      <alignment vertical="center"/>
    </xf>
    <xf numFmtId="177" fontId="4" fillId="2" borderId="0" xfId="0" applyNumberFormat="1" applyFont="1" applyFill="1" applyAlignment="1">
      <alignment horizontal="left"/>
    </xf>
    <xf numFmtId="177" fontId="13" fillId="0" borderId="0" xfId="0" applyNumberFormat="1" applyFont="1">
      <alignment vertical="center"/>
    </xf>
    <xf numFmtId="178" fontId="4" fillId="0" borderId="15" xfId="2" applyNumberFormat="1" applyFont="1" applyBorder="1">
      <alignment vertical="center"/>
    </xf>
    <xf numFmtId="178" fontId="4" fillId="0" borderId="17" xfId="2" applyNumberFormat="1" applyFont="1" applyBorder="1">
      <alignment vertical="center"/>
    </xf>
    <xf numFmtId="178" fontId="4" fillId="0" borderId="7" xfId="2" applyNumberFormat="1" applyFont="1" applyBorder="1">
      <alignment vertical="center"/>
    </xf>
    <xf numFmtId="178" fontId="4" fillId="0" borderId="0" xfId="2" applyNumberFormat="1" applyFont="1" applyBorder="1" applyAlignment="1">
      <alignment horizontal="left" vertical="center"/>
    </xf>
    <xf numFmtId="0" fontId="44" fillId="0" borderId="0" xfId="4"/>
    <xf numFmtId="177" fontId="44" fillId="0" borderId="0" xfId="4" applyNumberFormat="1"/>
    <xf numFmtId="184" fontId="7" fillId="0" borderId="0" xfId="4" applyNumberFormat="1" applyFont="1" applyAlignment="1">
      <alignment vertical="center"/>
    </xf>
    <xf numFmtId="0" fontId="24" fillId="4" borderId="0" xfId="4" applyFont="1" applyFill="1"/>
    <xf numFmtId="177" fontId="44" fillId="4" borderId="0" xfId="4" applyNumberFormat="1" applyFill="1"/>
    <xf numFmtId="185" fontId="44" fillId="0" borderId="0" xfId="4" applyNumberFormat="1"/>
    <xf numFmtId="0" fontId="6" fillId="0" borderId="0" xfId="2" applyFont="1">
      <alignment vertical="center"/>
    </xf>
    <xf numFmtId="186" fontId="0" fillId="0" borderId="0" xfId="0" applyNumberFormat="1" applyAlignment="1"/>
    <xf numFmtId="0" fontId="6" fillId="0" borderId="0" xfId="2">
      <alignment vertical="center"/>
    </xf>
    <xf numFmtId="0" fontId="0" fillId="0" borderId="0" xfId="2" applyFont="1">
      <alignment vertical="center"/>
    </xf>
    <xf numFmtId="0" fontId="4" fillId="0" borderId="0" xfId="2" applyFont="1" applyFill="1">
      <alignment vertical="center"/>
    </xf>
    <xf numFmtId="177" fontId="0" fillId="0" borderId="0" xfId="0" applyNumberFormat="1">
      <alignment vertical="center"/>
    </xf>
    <xf numFmtId="0" fontId="0" fillId="2" borderId="0" xfId="0" applyFont="1" applyFill="1">
      <alignment vertical="center"/>
    </xf>
    <xf numFmtId="11" fontId="0" fillId="2" borderId="0" xfId="0" applyNumberFormat="1" applyFont="1" applyFill="1">
      <alignment vertical="center"/>
    </xf>
    <xf numFmtId="0" fontId="44" fillId="0" borderId="0" xfId="4" applyAlignment="1">
      <alignment horizontal="center"/>
    </xf>
    <xf numFmtId="0" fontId="24" fillId="4" borderId="0" xfId="4" applyFont="1" applyFill="1" applyAlignment="1">
      <alignment horizontal="center"/>
    </xf>
    <xf numFmtId="187" fontId="0" fillId="2" borderId="0" xfId="0" applyNumberFormat="1" applyFont="1" applyFill="1">
      <alignment vertical="center"/>
    </xf>
    <xf numFmtId="178" fontId="24" fillId="0" borderId="0" xfId="0" applyNumberFormat="1" applyFont="1">
      <alignment vertical="center"/>
    </xf>
    <xf numFmtId="178" fontId="7" fillId="0" borderId="0" xfId="0" applyNumberFormat="1" applyFont="1" applyAlignment="1"/>
    <xf numFmtId="178" fontId="13" fillId="0" borderId="0" xfId="0" applyNumberFormat="1" applyFont="1">
      <alignment vertical="center"/>
    </xf>
    <xf numFmtId="178" fontId="6" fillId="0" borderId="0" xfId="2" applyNumberFormat="1" applyFont="1">
      <alignment vertical="center"/>
    </xf>
    <xf numFmtId="178" fontId="0" fillId="0" borderId="0" xfId="2" applyNumberFormat="1" applyFont="1">
      <alignment vertical="center"/>
    </xf>
    <xf numFmtId="178" fontId="24" fillId="2" borderId="0" xfId="0" applyNumberFormat="1" applyFont="1" applyFill="1">
      <alignment vertical="center"/>
    </xf>
    <xf numFmtId="0" fontId="24" fillId="0" borderId="0" xfId="0" applyFont="1" applyFill="1">
      <alignment vertical="center"/>
    </xf>
    <xf numFmtId="178" fontId="43" fillId="0" borderId="0" xfId="0" applyNumberFormat="1" applyFont="1" applyFill="1">
      <alignment vertical="center"/>
    </xf>
    <xf numFmtId="189" fontId="0" fillId="0" borderId="0" xfId="0" applyNumberFormat="1">
      <alignment vertical="center"/>
    </xf>
    <xf numFmtId="178" fontId="0" fillId="3" borderId="0" xfId="0" applyNumberFormat="1" applyFill="1" applyAlignment="1">
      <alignment horizontal="center"/>
    </xf>
    <xf numFmtId="0" fontId="0" fillId="0" borderId="0" xfId="0" applyFill="1" applyBorder="1">
      <alignment vertical="center"/>
    </xf>
    <xf numFmtId="0" fontId="4" fillId="2" borderId="0" xfId="2" applyFont="1" applyFill="1" applyBorder="1">
      <alignment vertical="center"/>
    </xf>
    <xf numFmtId="178" fontId="4" fillId="2" borderId="0" xfId="2" applyNumberFormat="1" applyFont="1" applyFill="1" applyBorder="1" applyAlignment="1">
      <alignment horizontal="right" vertical="center"/>
    </xf>
    <xf numFmtId="178" fontId="4" fillId="2" borderId="0" xfId="2" applyNumberFormat="1" applyFont="1" applyFill="1" applyAlignment="1"/>
    <xf numFmtId="178" fontId="4" fillId="2" borderId="0" xfId="2" applyNumberFormat="1" applyFont="1" applyFill="1" applyAlignment="1">
      <alignment horizontal="right" vertical="center"/>
    </xf>
    <xf numFmtId="178" fontId="4" fillId="2" borderId="0" xfId="2" applyNumberFormat="1" applyFont="1" applyFill="1">
      <alignment vertical="center"/>
    </xf>
    <xf numFmtId="0" fontId="45" fillId="2" borderId="0" xfId="0" applyFont="1" applyFill="1" applyAlignment="1">
      <alignment horizontal="center" vertical="center"/>
    </xf>
    <xf numFmtId="10" fontId="4" fillId="2" borderId="0" xfId="2" applyNumberFormat="1" applyFont="1" applyFill="1" applyAlignment="1">
      <alignment horizontal="right" vertical="center"/>
    </xf>
    <xf numFmtId="186" fontId="0" fillId="0" borderId="0" xfId="0" applyNumberFormat="1">
      <alignment vertical="center"/>
    </xf>
    <xf numFmtId="0" fontId="0" fillId="6" borderId="0" xfId="0" applyFill="1">
      <alignment vertical="center"/>
    </xf>
    <xf numFmtId="178" fontId="4" fillId="6" borderId="0" xfId="0" applyNumberFormat="1" applyFont="1" applyFill="1" applyAlignment="1"/>
    <xf numFmtId="182" fontId="0" fillId="6" borderId="0" xfId="0" applyNumberFormat="1" applyFill="1">
      <alignment vertical="center"/>
    </xf>
    <xf numFmtId="0" fontId="51" fillId="0" borderId="0" xfId="0" applyFont="1">
      <alignment vertical="center"/>
    </xf>
    <xf numFmtId="0" fontId="44" fillId="0" borderId="0" xfId="4" applyAlignment="1">
      <alignment vertical="center"/>
    </xf>
    <xf numFmtId="0" fontId="44" fillId="0" borderId="0" xfId="4" quotePrefix="1" applyAlignment="1">
      <alignment vertical="center"/>
    </xf>
    <xf numFmtId="0" fontId="7" fillId="0" borderId="0" xfId="4" applyFont="1" applyAlignment="1">
      <alignment vertical="center"/>
    </xf>
    <xf numFmtId="0" fontId="44" fillId="0" borderId="0" xfId="4" applyFill="1" applyAlignment="1">
      <alignment vertical="center"/>
    </xf>
    <xf numFmtId="0" fontId="7" fillId="18" borderId="0" xfId="0" applyFont="1" applyFill="1" applyAlignment="1">
      <alignment horizontal="right" vertical="center"/>
    </xf>
    <xf numFmtId="183" fontId="0" fillId="18" borderId="0" xfId="0" applyNumberFormat="1" applyFill="1">
      <alignment vertical="center"/>
    </xf>
    <xf numFmtId="0" fontId="13" fillId="18" borderId="0" xfId="0" applyFont="1" applyFill="1" applyAlignment="1">
      <alignment horizontal="right" vertical="center"/>
    </xf>
    <xf numFmtId="177" fontId="7" fillId="20" borderId="0" xfId="0" applyNumberFormat="1" applyFont="1" applyFill="1" applyAlignment="1"/>
    <xf numFmtId="178" fontId="13" fillId="20" borderId="0" xfId="0" applyNumberFormat="1" applyFont="1" applyFill="1" applyAlignment="1"/>
    <xf numFmtId="10" fontId="24" fillId="20" borderId="0" xfId="0" applyNumberFormat="1" applyFont="1" applyFill="1">
      <alignment vertical="center"/>
    </xf>
    <xf numFmtId="183" fontId="53" fillId="20" borderId="0" xfId="0" applyNumberFormat="1" applyFont="1" applyFill="1">
      <alignment vertical="center"/>
    </xf>
    <xf numFmtId="0" fontId="0" fillId="0" borderId="0" xfId="0" applyBorder="1">
      <alignment vertical="center"/>
    </xf>
    <xf numFmtId="0" fontId="54" fillId="0" borderId="0" xfId="0" applyFont="1">
      <alignment vertical="center"/>
    </xf>
    <xf numFmtId="0" fontId="4" fillId="0" borderId="0" xfId="0" applyFont="1" applyFill="1" applyBorder="1">
      <alignment vertical="center"/>
    </xf>
    <xf numFmtId="0" fontId="24" fillId="0" borderId="0" xfId="4" applyFont="1" applyAlignment="1">
      <alignment vertical="center"/>
    </xf>
    <xf numFmtId="0" fontId="7" fillId="2" borderId="0" xfId="4" applyFont="1" applyFill="1" applyAlignment="1">
      <alignment vertical="center"/>
    </xf>
    <xf numFmtId="0" fontId="0" fillId="2" borderId="0" xfId="0" applyFill="1" applyBorder="1" applyAlignment="1"/>
    <xf numFmtId="0" fontId="0" fillId="8" borderId="0" xfId="0" applyFill="1" applyBorder="1">
      <alignment vertical="center"/>
    </xf>
    <xf numFmtId="0" fontId="55" fillId="0" borderId="0" xfId="4" applyFont="1" applyAlignment="1">
      <alignment vertical="center"/>
    </xf>
    <xf numFmtId="0" fontId="44" fillId="21" borderId="0" xfId="4" applyFill="1" applyAlignment="1">
      <alignment vertical="center"/>
    </xf>
    <xf numFmtId="0" fontId="7" fillId="2" borderId="0" xfId="0" applyFont="1" applyFill="1" applyBorder="1" applyAlignment="1"/>
    <xf numFmtId="0" fontId="7" fillId="2" borderId="0" xfId="0" applyFont="1" applyFill="1" applyBorder="1" applyAlignment="1">
      <alignment horizontal="center"/>
    </xf>
    <xf numFmtId="0" fontId="7" fillId="2" borderId="0" xfId="0" quotePrefix="1" applyFont="1" applyFill="1" applyBorder="1" applyAlignment="1">
      <alignment horizontal="center"/>
    </xf>
    <xf numFmtId="0" fontId="7" fillId="0" borderId="0" xfId="0" applyFont="1" applyFill="1">
      <alignment vertical="center"/>
    </xf>
    <xf numFmtId="0" fontId="0" fillId="4" borderId="0" xfId="0" applyFill="1" applyAlignment="1"/>
    <xf numFmtId="189" fontId="0" fillId="18" borderId="0" xfId="0" applyNumberFormat="1" applyFill="1">
      <alignment vertical="center"/>
    </xf>
    <xf numFmtId="189" fontId="4" fillId="18" borderId="0" xfId="0" applyNumberFormat="1" applyFont="1" applyFill="1">
      <alignment vertical="center"/>
    </xf>
    <xf numFmtId="178" fontId="0" fillId="22" borderId="0" xfId="0" quotePrefix="1" applyNumberFormat="1" applyFill="1">
      <alignment vertical="center"/>
    </xf>
    <xf numFmtId="0" fontId="0" fillId="22" borderId="0" xfId="0" applyFill="1">
      <alignment vertical="center"/>
    </xf>
    <xf numFmtId="0" fontId="0" fillId="2" borderId="0" xfId="0" applyFill="1" applyAlignment="1">
      <alignment horizontal="center" vertical="center"/>
    </xf>
    <xf numFmtId="0" fontId="7" fillId="0" borderId="0" xfId="0" quotePrefix="1" applyNumberFormat="1" applyFont="1" applyFill="1" applyAlignment="1">
      <alignment horizontal="center" vertical="center"/>
    </xf>
    <xf numFmtId="177" fontId="7" fillId="0" borderId="0" xfId="0" applyNumberFormat="1" applyFont="1" applyAlignment="1">
      <alignment horizontal="center" vertical="center"/>
    </xf>
    <xf numFmtId="179" fontId="7" fillId="0" borderId="0" xfId="0" applyNumberFormat="1" applyFont="1" applyFill="1" applyAlignment="1">
      <alignment horizontal="center" vertical="center"/>
    </xf>
    <xf numFmtId="0" fontId="0" fillId="3" borderId="0" xfId="0" applyNumberFormat="1" applyFill="1" applyAlignment="1">
      <alignment horizontal="right"/>
    </xf>
    <xf numFmtId="178" fontId="50" fillId="0" borderId="0" xfId="0" applyNumberFormat="1" applyFont="1" applyAlignment="1">
      <alignment horizontal="right"/>
    </xf>
    <xf numFmtId="178" fontId="50" fillId="20" borderId="0" xfId="0" applyNumberFormat="1" applyFont="1" applyFill="1" applyAlignment="1">
      <alignment horizontal="right"/>
    </xf>
    <xf numFmtId="178" fontId="50" fillId="0" borderId="0" xfId="0" applyNumberFormat="1" applyFont="1" applyFill="1" applyAlignment="1">
      <alignment horizontal="right"/>
    </xf>
    <xf numFmtId="0" fontId="0" fillId="0" borderId="0" xfId="0" applyNumberFormat="1" applyFont="1" applyAlignment="1">
      <alignment horizontal="center"/>
    </xf>
    <xf numFmtId="0" fontId="17" fillId="0" borderId="0" xfId="0" applyFont="1" applyFill="1" applyAlignment="1"/>
    <xf numFmtId="176" fontId="17" fillId="0" borderId="0" xfId="0" applyNumberFormat="1" applyFont="1" applyFill="1" applyAlignment="1"/>
    <xf numFmtId="177" fontId="17" fillId="0" borderId="0" xfId="0" applyNumberFormat="1" applyFont="1" applyFill="1" applyAlignment="1"/>
    <xf numFmtId="186" fontId="0" fillId="4" borderId="0" xfId="0" applyNumberFormat="1" applyFill="1" applyAlignment="1">
      <alignment horizontal="right"/>
    </xf>
    <xf numFmtId="0" fontId="0" fillId="16" borderId="0" xfId="0" applyFill="1" applyAlignment="1"/>
    <xf numFmtId="186" fontId="0" fillId="16" borderId="0" xfId="0" applyNumberFormat="1" applyFill="1" applyAlignment="1">
      <alignment horizontal="right" vertical="center"/>
    </xf>
    <xf numFmtId="186" fontId="58" fillId="16" borderId="0" xfId="0" applyNumberFormat="1" applyFont="1" applyFill="1" applyAlignment="1">
      <alignment horizontal="right" vertical="center"/>
    </xf>
    <xf numFmtId="0" fontId="0" fillId="2" borderId="0" xfId="0" applyFill="1" applyAlignment="1"/>
    <xf numFmtId="186" fontId="58" fillId="5" borderId="0" xfId="0" applyNumberFormat="1" applyFont="1" applyFill="1" applyAlignment="1">
      <alignment horizontal="right" vertical="center"/>
    </xf>
    <xf numFmtId="0" fontId="7" fillId="5" borderId="0" xfId="0" applyFont="1" applyFill="1" applyAlignment="1"/>
    <xf numFmtId="190" fontId="57" fillId="2" borderId="0" xfId="0" applyNumberFormat="1" applyFont="1" applyFill="1" applyAlignment="1">
      <alignment horizontal="right" vertical="center"/>
    </xf>
    <xf numFmtId="11" fontId="6" fillId="0" borderId="0" xfId="2" applyNumberFormat="1" applyFill="1">
      <alignment vertical="center"/>
    </xf>
    <xf numFmtId="11" fontId="24" fillId="0" borderId="0" xfId="0" applyNumberFormat="1" applyFont="1">
      <alignment vertical="center"/>
    </xf>
    <xf numFmtId="0" fontId="48" fillId="0" borderId="0" xfId="0" applyFont="1" applyFill="1" applyAlignment="1">
      <alignment horizontal="right"/>
    </xf>
    <xf numFmtId="178" fontId="59" fillId="0" borderId="0" xfId="0" applyNumberFormat="1" applyFont="1">
      <alignment vertical="center"/>
    </xf>
    <xf numFmtId="179" fontId="57" fillId="2" borderId="0" xfId="0" applyNumberFormat="1" applyFont="1" applyFill="1" applyAlignment="1">
      <alignment horizontal="right" vertical="center"/>
    </xf>
    <xf numFmtId="0" fontId="60" fillId="4" borderId="0" xfId="0" applyFont="1" applyFill="1" applyAlignment="1"/>
    <xf numFmtId="186" fontId="60" fillId="0" borderId="0" xfId="0" applyNumberFormat="1" applyFont="1">
      <alignment vertical="center"/>
    </xf>
    <xf numFmtId="0" fontId="48" fillId="16" borderId="0" xfId="0" applyFont="1" applyFill="1" applyAlignment="1"/>
    <xf numFmtId="186" fontId="61" fillId="0" borderId="0" xfId="0" applyNumberFormat="1" applyFont="1">
      <alignment vertical="center"/>
    </xf>
    <xf numFmtId="186" fontId="58" fillId="23" borderId="0" xfId="0" applyNumberFormat="1" applyFont="1" applyFill="1" applyAlignment="1">
      <alignment horizontal="right" vertical="center"/>
    </xf>
    <xf numFmtId="0" fontId="7" fillId="23" borderId="0" xfId="0" applyFont="1" applyFill="1" applyAlignment="1"/>
    <xf numFmtId="0" fontId="0" fillId="24" borderId="0" xfId="0" applyFill="1" applyAlignment="1">
      <alignment horizontal="center" vertical="center"/>
    </xf>
    <xf numFmtId="186" fontId="58" fillId="24" borderId="0" xfId="0" applyNumberFormat="1" applyFont="1" applyFill="1" applyAlignment="1">
      <alignment horizontal="right" vertical="center"/>
    </xf>
    <xf numFmtId="0" fontId="7" fillId="24" borderId="0" xfId="0" applyFont="1" applyFill="1" applyAlignment="1"/>
    <xf numFmtId="0" fontId="62" fillId="23" borderId="0" xfId="0" applyFont="1" applyFill="1" applyAlignment="1">
      <alignment horizontal="center" vertical="center"/>
    </xf>
    <xf numFmtId="0" fontId="0" fillId="6" borderId="0" xfId="0" applyFill="1" applyAlignment="1">
      <alignment horizontal="center" vertical="center"/>
    </xf>
    <xf numFmtId="0" fontId="44" fillId="6" borderId="0" xfId="4" applyFill="1" applyAlignment="1">
      <alignment vertical="center"/>
    </xf>
    <xf numFmtId="0" fontId="36" fillId="2" borderId="0" xfId="0" applyFont="1" applyFill="1">
      <alignment vertical="center"/>
    </xf>
    <xf numFmtId="0" fontId="7" fillId="2" borderId="0" xfId="0" applyFont="1" applyFill="1">
      <alignment vertical="center"/>
    </xf>
    <xf numFmtId="0" fontId="4" fillId="16" borderId="0" xfId="0" applyFont="1" applyFill="1">
      <alignment vertical="center"/>
    </xf>
    <xf numFmtId="186" fontId="4" fillId="16" borderId="0" xfId="0" applyNumberFormat="1" applyFont="1" applyFill="1" applyAlignment="1">
      <alignment horizontal="right" vertical="center"/>
    </xf>
    <xf numFmtId="0" fontId="4" fillId="16" borderId="0" xfId="0" applyFont="1" applyFill="1" applyAlignment="1"/>
    <xf numFmtId="0" fontId="20" fillId="4" borderId="0" xfId="0" applyFont="1" applyFill="1" applyAlignment="1"/>
    <xf numFmtId="186" fontId="20" fillId="4" borderId="0" xfId="0" applyNumberFormat="1" applyFont="1" applyFill="1" applyAlignment="1">
      <alignment horizontal="right"/>
    </xf>
    <xf numFmtId="0" fontId="63" fillId="23" borderId="0" xfId="0" applyFont="1" applyFill="1" applyAlignment="1"/>
    <xf numFmtId="186" fontId="48" fillId="16" borderId="0" xfId="0" quotePrefix="1" applyNumberFormat="1" applyFont="1" applyFill="1" applyAlignment="1">
      <alignment horizontal="right" vertical="center"/>
    </xf>
    <xf numFmtId="186" fontId="48" fillId="4" borderId="0" xfId="0" applyNumberFormat="1" applyFont="1" applyFill="1" applyAlignment="1">
      <alignment horizontal="right"/>
    </xf>
    <xf numFmtId="0" fontId="0" fillId="6" borderId="0" xfId="0" applyFont="1" applyFill="1">
      <alignment vertical="center"/>
    </xf>
    <xf numFmtId="178" fontId="24" fillId="6" borderId="0" xfId="0" applyNumberFormat="1" applyFont="1" applyFill="1">
      <alignment vertical="center"/>
    </xf>
    <xf numFmtId="0" fontId="24" fillId="6" borderId="0" xfId="0" applyFont="1" applyFill="1">
      <alignment vertical="center"/>
    </xf>
    <xf numFmtId="187" fontId="0" fillId="6" borderId="0" xfId="0" applyNumberFormat="1" applyFont="1" applyFill="1">
      <alignment vertical="center"/>
    </xf>
    <xf numFmtId="11" fontId="0" fillId="6" borderId="0" xfId="0" applyNumberFormat="1" applyFont="1" applyFill="1">
      <alignment vertical="center"/>
    </xf>
    <xf numFmtId="0" fontId="4" fillId="6" borderId="0" xfId="2" applyFont="1" applyFill="1" applyBorder="1">
      <alignment vertical="center"/>
    </xf>
    <xf numFmtId="178" fontId="4" fillId="6" borderId="0" xfId="2" applyNumberFormat="1" applyFont="1" applyFill="1" applyBorder="1" applyAlignment="1">
      <alignment horizontal="right" vertical="center"/>
    </xf>
    <xf numFmtId="178" fontId="4" fillId="6" borderId="0" xfId="2" applyNumberFormat="1" applyFont="1" applyFill="1" applyAlignment="1"/>
    <xf numFmtId="178" fontId="4" fillId="6" borderId="0" xfId="2" applyNumberFormat="1" applyFont="1" applyFill="1" applyAlignment="1">
      <alignment horizontal="right" vertical="center"/>
    </xf>
    <xf numFmtId="178" fontId="4" fillId="6" borderId="0" xfId="2" applyNumberFormat="1" applyFont="1" applyFill="1">
      <alignment vertical="center"/>
    </xf>
    <xf numFmtId="0" fontId="23" fillId="6" borderId="0" xfId="2" applyFont="1" applyFill="1" applyAlignment="1">
      <alignment horizontal="right" vertical="center"/>
    </xf>
    <xf numFmtId="0" fontId="20" fillId="6" borderId="0" xfId="2" applyFont="1" applyFill="1">
      <alignment vertical="center"/>
    </xf>
    <xf numFmtId="0" fontId="45" fillId="6" borderId="0" xfId="0" applyFont="1" applyFill="1" applyAlignment="1">
      <alignment horizontal="center" vertical="center"/>
    </xf>
    <xf numFmtId="0" fontId="46" fillId="6" borderId="0" xfId="2" applyFont="1" applyFill="1" applyAlignment="1">
      <alignment horizontal="center" vertical="center"/>
    </xf>
    <xf numFmtId="10" fontId="4" fillId="6" borderId="0" xfId="2" applyNumberFormat="1" applyFont="1" applyFill="1" applyAlignment="1">
      <alignment horizontal="right" vertical="center"/>
    </xf>
    <xf numFmtId="10" fontId="4" fillId="6" borderId="0" xfId="2" applyNumberFormat="1" applyFont="1" applyFill="1">
      <alignment vertical="center"/>
    </xf>
    <xf numFmtId="0" fontId="49" fillId="6" borderId="0" xfId="2" applyFont="1" applyFill="1" applyBorder="1">
      <alignment vertical="center"/>
    </xf>
    <xf numFmtId="178" fontId="49" fillId="6" borderId="0" xfId="2" applyNumberFormat="1" applyFont="1" applyFill="1">
      <alignment vertical="center"/>
    </xf>
    <xf numFmtId="178" fontId="0" fillId="6" borderId="0" xfId="0" applyNumberFormat="1" applyFont="1" applyFill="1">
      <alignment vertical="center"/>
    </xf>
    <xf numFmtId="0" fontId="24" fillId="2" borderId="0" xfId="0" applyFont="1" applyFill="1">
      <alignment vertical="center"/>
    </xf>
    <xf numFmtId="0" fontId="46" fillId="2" borderId="0" xfId="2" applyFont="1" applyFill="1" applyAlignment="1">
      <alignment horizontal="center" vertical="center"/>
    </xf>
    <xf numFmtId="10" fontId="4" fillId="2" borderId="0" xfId="2" applyNumberFormat="1" applyFont="1" applyFill="1">
      <alignment vertical="center"/>
    </xf>
    <xf numFmtId="178" fontId="0" fillId="2" borderId="0" xfId="0" applyNumberFormat="1" applyFont="1" applyFill="1">
      <alignment vertical="center"/>
    </xf>
    <xf numFmtId="0" fontId="13" fillId="2" borderId="0" xfId="2" applyFont="1" applyFill="1" applyBorder="1">
      <alignment vertical="center"/>
    </xf>
    <xf numFmtId="178" fontId="26" fillId="2" borderId="0" xfId="2" applyNumberFormat="1" applyFont="1" applyFill="1" applyAlignment="1">
      <alignment horizontal="center" vertical="center"/>
    </xf>
    <xf numFmtId="0" fontId="48" fillId="2" borderId="0" xfId="0" applyFont="1" applyFill="1">
      <alignment vertical="center"/>
    </xf>
    <xf numFmtId="0" fontId="61" fillId="2" borderId="0" xfId="0" applyFont="1" applyFill="1">
      <alignment vertical="center"/>
    </xf>
    <xf numFmtId="0" fontId="61" fillId="0" borderId="0" xfId="0" applyFont="1" applyFill="1">
      <alignment vertical="center"/>
    </xf>
    <xf numFmtId="0" fontId="61" fillId="0" borderId="0" xfId="2" applyFont="1" applyFill="1">
      <alignment vertical="center"/>
    </xf>
    <xf numFmtId="0" fontId="52" fillId="2" borderId="0" xfId="0" applyFont="1" applyFill="1">
      <alignment vertical="center"/>
    </xf>
    <xf numFmtId="178" fontId="52" fillId="2" borderId="0" xfId="0" applyNumberFormat="1" applyFont="1" applyFill="1">
      <alignment vertical="center"/>
    </xf>
    <xf numFmtId="0" fontId="64" fillId="2" borderId="0" xfId="0" applyFont="1" applyFill="1">
      <alignment vertical="center"/>
    </xf>
    <xf numFmtId="0" fontId="64" fillId="0" borderId="0" xfId="0" applyFont="1" applyFill="1">
      <alignment vertical="center"/>
    </xf>
    <xf numFmtId="0" fontId="24" fillId="2" borderId="0" xfId="0" applyFont="1" applyFill="1" applyAlignment="1">
      <alignment horizontal="center" vertical="center"/>
    </xf>
    <xf numFmtId="0" fontId="64" fillId="2" borderId="0" xfId="0" applyFont="1" applyFill="1" applyAlignment="1">
      <alignment horizontal="center" vertical="center"/>
    </xf>
    <xf numFmtId="0" fontId="23" fillId="2" borderId="0" xfId="2" applyFont="1" applyFill="1" applyAlignment="1">
      <alignment horizontal="center" vertical="center"/>
    </xf>
    <xf numFmtId="0" fontId="20" fillId="2" borderId="0" xfId="2" applyFont="1" applyFill="1" applyAlignment="1">
      <alignment horizontal="center" vertical="center"/>
    </xf>
    <xf numFmtId="0" fontId="65" fillId="13" borderId="0" xfId="2" applyFont="1" applyFill="1" applyBorder="1">
      <alignment vertical="center"/>
    </xf>
    <xf numFmtId="178" fontId="66" fillId="13" borderId="0" xfId="2" applyNumberFormat="1" applyFont="1" applyFill="1" applyAlignment="1">
      <alignment horizontal="center" vertical="center"/>
    </xf>
    <xf numFmtId="0" fontId="67" fillId="13" borderId="0" xfId="0" applyFont="1" applyFill="1">
      <alignment vertical="center"/>
    </xf>
    <xf numFmtId="0" fontId="67" fillId="13" borderId="0" xfId="2" applyFont="1" applyFill="1">
      <alignment vertical="center"/>
    </xf>
    <xf numFmtId="0" fontId="65" fillId="18" borderId="0" xfId="2" applyFont="1" applyFill="1" applyBorder="1">
      <alignment vertical="center"/>
    </xf>
    <xf numFmtId="178" fontId="66" fillId="18" borderId="0" xfId="2" applyNumberFormat="1" applyFont="1" applyFill="1" applyAlignment="1">
      <alignment horizontal="center" vertical="center"/>
    </xf>
    <xf numFmtId="0" fontId="67" fillId="18" borderId="0" xfId="0" applyFont="1" applyFill="1">
      <alignment vertical="center"/>
    </xf>
    <xf numFmtId="0" fontId="67" fillId="18" borderId="0" xfId="2" applyFont="1" applyFill="1">
      <alignment vertical="center"/>
    </xf>
    <xf numFmtId="0" fontId="48" fillId="6" borderId="0" xfId="0" applyFont="1" applyFill="1">
      <alignment vertical="center"/>
    </xf>
    <xf numFmtId="178" fontId="48" fillId="6" borderId="0" xfId="0" applyNumberFormat="1" applyFont="1" applyFill="1">
      <alignment vertical="center"/>
    </xf>
    <xf numFmtId="0" fontId="61" fillId="6" borderId="0" xfId="0" applyFont="1" applyFill="1">
      <alignment vertical="center"/>
    </xf>
    <xf numFmtId="0" fontId="50" fillId="2" borderId="0" xfId="2" applyFont="1" applyFill="1" applyBorder="1">
      <alignment vertical="center"/>
    </xf>
    <xf numFmtId="178" fontId="50" fillId="2" borderId="0" xfId="2" applyNumberFormat="1" applyFont="1" applyFill="1">
      <alignment vertical="center"/>
    </xf>
    <xf numFmtId="0" fontId="50" fillId="2" borderId="0" xfId="0" applyFont="1" applyFill="1">
      <alignment vertical="center"/>
    </xf>
    <xf numFmtId="178" fontId="50" fillId="2" borderId="0" xfId="0" applyNumberFormat="1" applyFont="1" applyFill="1">
      <alignment vertical="center"/>
    </xf>
    <xf numFmtId="0" fontId="65" fillId="18" borderId="0" xfId="2" applyFont="1" applyFill="1">
      <alignment vertical="center"/>
    </xf>
    <xf numFmtId="0" fontId="68" fillId="0" borderId="0" xfId="0" applyFont="1" applyFill="1">
      <alignment vertical="center"/>
    </xf>
    <xf numFmtId="178" fontId="0" fillId="0" borderId="0" xfId="0" applyNumberFormat="1" applyAlignment="1">
      <alignment horizontal="center" vertical="center"/>
    </xf>
    <xf numFmtId="0" fontId="7" fillId="8" borderId="0" xfId="0" applyFont="1" applyFill="1">
      <alignment vertical="center"/>
    </xf>
    <xf numFmtId="182" fontId="0" fillId="0" borderId="0" xfId="0" applyNumberFormat="1" applyFill="1">
      <alignment vertical="center"/>
    </xf>
    <xf numFmtId="10" fontId="52" fillId="0" borderId="0" xfId="0" applyNumberFormat="1" applyFont="1" applyFill="1" applyAlignment="1"/>
    <xf numFmtId="0" fontId="52" fillId="8" borderId="0" xfId="0" applyFont="1" applyFill="1">
      <alignment vertical="center"/>
    </xf>
    <xf numFmtId="0" fontId="69" fillId="2" borderId="0" xfId="0" applyFont="1" applyFill="1">
      <alignment vertical="center"/>
    </xf>
    <xf numFmtId="0" fontId="44" fillId="0" borderId="0" xfId="4" applyBorder="1" applyAlignment="1">
      <alignment vertical="center"/>
    </xf>
    <xf numFmtId="180" fontId="70" fillId="0" borderId="0" xfId="0" applyNumberFormat="1" applyFont="1" applyAlignment="1"/>
    <xf numFmtId="0" fontId="71" fillId="0" borderId="0" xfId="0" applyFont="1">
      <alignment vertical="center"/>
    </xf>
    <xf numFmtId="0" fontId="56" fillId="0" borderId="0" xfId="0" applyFont="1">
      <alignment vertical="center"/>
    </xf>
    <xf numFmtId="180" fontId="0" fillId="0" borderId="0" xfId="0" applyNumberFormat="1" applyFill="1" applyAlignment="1"/>
    <xf numFmtId="0" fontId="73" fillId="25" borderId="0" xfId="0" applyFont="1" applyFill="1" applyAlignment="1">
      <alignment horizontal="left" vertical="top"/>
    </xf>
    <xf numFmtId="0" fontId="0" fillId="0" borderId="22" xfId="0" applyBorder="1">
      <alignment vertical="center"/>
    </xf>
    <xf numFmtId="0" fontId="0" fillId="0" borderId="20" xfId="0" applyBorder="1">
      <alignment vertical="center"/>
    </xf>
    <xf numFmtId="0" fontId="0" fillId="0" borderId="23" xfId="0" applyBorder="1">
      <alignment vertical="center"/>
    </xf>
    <xf numFmtId="0" fontId="0" fillId="0" borderId="24" xfId="0" applyBorder="1">
      <alignment vertical="center"/>
    </xf>
    <xf numFmtId="0" fontId="0" fillId="0" borderId="19" xfId="0" applyBorder="1">
      <alignment vertical="center"/>
    </xf>
    <xf numFmtId="0" fontId="71" fillId="0" borderId="24" xfId="0" applyFont="1" applyBorder="1">
      <alignment vertical="center"/>
    </xf>
    <xf numFmtId="0" fontId="71" fillId="0" borderId="0" xfId="0" applyFont="1" applyBorder="1">
      <alignment vertical="center"/>
    </xf>
    <xf numFmtId="0" fontId="71" fillId="0" borderId="19" xfId="0" applyFont="1" applyBorder="1">
      <alignment vertical="center"/>
    </xf>
    <xf numFmtId="0" fontId="71" fillId="0" borderId="25" xfId="0" applyFont="1" applyBorder="1">
      <alignment vertical="center"/>
    </xf>
    <xf numFmtId="0" fontId="71" fillId="0" borderId="21" xfId="0" applyFont="1" applyBorder="1">
      <alignment vertical="center"/>
    </xf>
    <xf numFmtId="0" fontId="71" fillId="0" borderId="26" xfId="0" applyFont="1" applyBorder="1">
      <alignment vertical="center"/>
    </xf>
    <xf numFmtId="180" fontId="20" fillId="0" borderId="22" xfId="0" applyNumberFormat="1" applyFont="1" applyFill="1" applyBorder="1" applyAlignment="1"/>
    <xf numFmtId="49" fontId="63" fillId="0" borderId="20" xfId="0" applyNumberFormat="1" applyFont="1" applyFill="1" applyBorder="1" applyAlignment="1">
      <alignment horizontal="center"/>
    </xf>
    <xf numFmtId="49" fontId="20" fillId="0" borderId="20" xfId="0" applyNumberFormat="1" applyFont="1" applyFill="1" applyBorder="1" applyAlignment="1">
      <alignment horizontal="center" vertical="center"/>
    </xf>
    <xf numFmtId="180" fontId="4" fillId="0" borderId="0" xfId="0" applyNumberFormat="1" applyFont="1" applyFill="1" applyBorder="1" applyAlignment="1"/>
    <xf numFmtId="0" fontId="0" fillId="0" borderId="25" xfId="0" applyBorder="1">
      <alignment vertical="center"/>
    </xf>
    <xf numFmtId="0" fontId="0" fillId="0" borderId="21" xfId="0" applyBorder="1">
      <alignment vertical="center"/>
    </xf>
    <xf numFmtId="0" fontId="0" fillId="0" borderId="26" xfId="0" applyBorder="1">
      <alignment vertical="center"/>
    </xf>
    <xf numFmtId="0" fontId="20" fillId="8" borderId="0" xfId="0" applyFont="1" applyFill="1" applyBorder="1" applyAlignment="1">
      <alignment horizontal="left" vertical="top"/>
    </xf>
    <xf numFmtId="0" fontId="7" fillId="8" borderId="0" xfId="0" applyFont="1" applyFill="1" applyBorder="1">
      <alignment vertical="center"/>
    </xf>
    <xf numFmtId="0" fontId="74" fillId="26" borderId="0" xfId="0" applyFont="1" applyFill="1">
      <alignment vertical="center"/>
    </xf>
    <xf numFmtId="178" fontId="74" fillId="26" borderId="0" xfId="0" applyNumberFormat="1" applyFont="1" applyFill="1">
      <alignment vertical="center"/>
    </xf>
    <xf numFmtId="0" fontId="20" fillId="0" borderId="0" xfId="0" applyFont="1" applyBorder="1">
      <alignment vertical="center"/>
    </xf>
    <xf numFmtId="0" fontId="4" fillId="0" borderId="0" xfId="0" applyFont="1" applyBorder="1">
      <alignment vertical="center"/>
    </xf>
    <xf numFmtId="0" fontId="70" fillId="0" borderId="0" xfId="0" applyFont="1">
      <alignment vertical="center"/>
    </xf>
    <xf numFmtId="0" fontId="61" fillId="0" borderId="0" xfId="0" applyFont="1" applyBorder="1">
      <alignment vertical="center"/>
    </xf>
    <xf numFmtId="180" fontId="61" fillId="0" borderId="0" xfId="0" applyNumberFormat="1" applyFont="1" applyAlignment="1"/>
    <xf numFmtId="0" fontId="0" fillId="25" borderId="0" xfId="0" applyFill="1" applyAlignment="1">
      <alignment horizontal="center" vertical="top"/>
    </xf>
    <xf numFmtId="0" fontId="76" fillId="25" borderId="0" xfId="0" applyFont="1" applyFill="1" applyAlignment="1">
      <alignment horizontal="center" vertical="top"/>
    </xf>
    <xf numFmtId="0" fontId="0" fillId="25" borderId="0" xfId="0" applyFill="1" applyAlignment="1">
      <alignment horizontal="left" vertical="top"/>
    </xf>
    <xf numFmtId="180" fontId="0" fillId="0" borderId="0" xfId="0" applyNumberFormat="1" applyAlignment="1"/>
    <xf numFmtId="10" fontId="76" fillId="0" borderId="0" xfId="0" applyNumberFormat="1" applyFont="1" applyAlignment="1"/>
    <xf numFmtId="0" fontId="77" fillId="25" borderId="0" xfId="0" applyFont="1" applyFill="1" applyAlignment="1">
      <alignment horizontal="left" vertical="top"/>
    </xf>
    <xf numFmtId="10" fontId="61" fillId="0" borderId="0" xfId="0" applyNumberFormat="1" applyFont="1" applyAlignment="1"/>
    <xf numFmtId="0" fontId="78" fillId="25" borderId="0" xfId="0" applyFont="1" applyFill="1" applyAlignment="1">
      <alignment horizontal="left" vertical="top"/>
    </xf>
    <xf numFmtId="180" fontId="72" fillId="0" borderId="0" xfId="0" applyNumberFormat="1" applyFont="1" applyAlignment="1"/>
    <xf numFmtId="10" fontId="72" fillId="0" borderId="0" xfId="0" applyNumberFormat="1" applyFont="1" applyAlignment="1"/>
    <xf numFmtId="0" fontId="79" fillId="25" borderId="0" xfId="0" applyFont="1" applyFill="1" applyAlignment="1">
      <alignment horizontal="left" vertical="top"/>
    </xf>
    <xf numFmtId="180" fontId="80" fillId="0" borderId="0" xfId="0" applyNumberFormat="1" applyFont="1" applyAlignment="1"/>
    <xf numFmtId="10" fontId="80" fillId="0" borderId="0" xfId="0" applyNumberFormat="1" applyFont="1" applyAlignment="1"/>
    <xf numFmtId="0" fontId="81" fillId="25" borderId="0" xfId="0" applyFont="1" applyFill="1" applyAlignment="1">
      <alignment horizontal="left" vertical="top"/>
    </xf>
    <xf numFmtId="180" fontId="82" fillId="0" borderId="0" xfId="0" applyNumberFormat="1" applyFont="1" applyAlignment="1"/>
    <xf numFmtId="10" fontId="82" fillId="0" borderId="0" xfId="0" applyNumberFormat="1" applyFont="1" applyAlignment="1"/>
    <xf numFmtId="10" fontId="70" fillId="0" borderId="0" xfId="0" applyNumberFormat="1" applyFont="1" applyAlignment="1"/>
    <xf numFmtId="0" fontId="52" fillId="25" borderId="0" xfId="0" applyFont="1" applyFill="1" applyAlignment="1">
      <alignment horizontal="left" vertical="top"/>
    </xf>
    <xf numFmtId="180" fontId="52" fillId="0" borderId="0" xfId="0" applyNumberFormat="1" applyFont="1" applyFill="1" applyAlignment="1"/>
    <xf numFmtId="180" fontId="0" fillId="0" borderId="0" xfId="0" applyNumberFormat="1">
      <alignment vertical="center"/>
    </xf>
    <xf numFmtId="0" fontId="83" fillId="16" borderId="0" xfId="0" applyFont="1" applyFill="1" applyAlignment="1">
      <alignment horizontal="left" vertical="top"/>
    </xf>
    <xf numFmtId="180" fontId="4" fillId="16" borderId="0" xfId="0" applyNumberFormat="1" applyFont="1" applyFill="1" applyAlignment="1"/>
    <xf numFmtId="180" fontId="4" fillId="16" borderId="0" xfId="0" applyNumberFormat="1" applyFont="1" applyFill="1">
      <alignment vertical="center"/>
    </xf>
    <xf numFmtId="0" fontId="4" fillId="4" borderId="0" xfId="0" applyFont="1" applyFill="1">
      <alignment vertical="center"/>
    </xf>
    <xf numFmtId="49" fontId="13" fillId="16" borderId="0" xfId="0" applyNumberFormat="1" applyFont="1" applyFill="1" applyAlignment="1">
      <alignment horizontal="center"/>
    </xf>
    <xf numFmtId="49" fontId="13" fillId="16" borderId="0" xfId="0" applyNumberFormat="1" applyFont="1" applyFill="1" applyAlignment="1">
      <alignment horizontal="center" vertical="center"/>
    </xf>
    <xf numFmtId="0" fontId="7" fillId="0" borderId="0" xfId="0" applyFont="1" applyAlignment="1">
      <alignment horizontal="center" vertical="center"/>
    </xf>
    <xf numFmtId="0" fontId="20" fillId="0" borderId="24" xfId="0" applyFont="1" applyBorder="1">
      <alignment vertical="center"/>
    </xf>
    <xf numFmtId="9" fontId="61" fillId="0" borderId="19" xfId="0" applyNumberFormat="1" applyFont="1" applyBorder="1">
      <alignment vertical="center"/>
    </xf>
    <xf numFmtId="0" fontId="4" fillId="0" borderId="24" xfId="0" applyFont="1" applyBorder="1">
      <alignment vertical="center"/>
    </xf>
    <xf numFmtId="9" fontId="4" fillId="0" borderId="19" xfId="0" applyNumberFormat="1" applyFont="1" applyBorder="1">
      <alignment vertical="center"/>
    </xf>
    <xf numFmtId="178" fontId="61" fillId="0" borderId="0" xfId="0" applyNumberFormat="1" applyFont="1" applyBorder="1" applyAlignment="1"/>
    <xf numFmtId="0" fontId="4" fillId="0" borderId="25" xfId="0" applyFont="1" applyBorder="1">
      <alignment vertical="center"/>
    </xf>
    <xf numFmtId="0" fontId="4" fillId="0" borderId="21" xfId="0" applyFont="1" applyBorder="1">
      <alignment vertical="center"/>
    </xf>
    <xf numFmtId="9" fontId="4" fillId="0" borderId="26" xfId="0" applyNumberFormat="1" applyFont="1" applyBorder="1">
      <alignment vertical="center"/>
    </xf>
    <xf numFmtId="177" fontId="13" fillId="0" borderId="0" xfId="0" applyNumberFormat="1" applyFont="1" applyFill="1" applyBorder="1" applyAlignment="1">
      <alignment horizontal="center" vertical="center"/>
    </xf>
    <xf numFmtId="0" fontId="84" fillId="0" borderId="0" xfId="0" applyFont="1" applyFill="1" applyBorder="1">
      <alignment vertical="center"/>
    </xf>
    <xf numFmtId="180" fontId="84" fillId="0" borderId="0" xfId="0" applyNumberFormat="1" applyFont="1" applyFill="1" applyBorder="1" applyAlignment="1"/>
    <xf numFmtId="0" fontId="84" fillId="0" borderId="0" xfId="0" applyFont="1">
      <alignment vertical="center"/>
    </xf>
    <xf numFmtId="0" fontId="38" fillId="0" borderId="0" xfId="0" applyFont="1" applyBorder="1">
      <alignment vertical="center"/>
    </xf>
    <xf numFmtId="0" fontId="38" fillId="0" borderId="21" xfId="0" applyFont="1" applyBorder="1">
      <alignment vertical="center"/>
    </xf>
    <xf numFmtId="9" fontId="61" fillId="0" borderId="0" xfId="0" applyNumberFormat="1" applyFont="1" applyBorder="1">
      <alignment vertical="center"/>
    </xf>
    <xf numFmtId="177" fontId="4" fillId="4" borderId="0" xfId="0" applyNumberFormat="1" applyFont="1" applyFill="1">
      <alignment vertical="center"/>
    </xf>
    <xf numFmtId="177" fontId="0" fillId="0" borderId="0" xfId="0" applyNumberFormat="1" applyFill="1">
      <alignment vertical="center"/>
    </xf>
    <xf numFmtId="0" fontId="36" fillId="0" borderId="0" xfId="0" applyFont="1" applyFill="1" applyAlignment="1">
      <alignment horizontal="center"/>
    </xf>
    <xf numFmtId="0" fontId="30" fillId="0" borderId="0" xfId="0" applyNumberFormat="1" applyFont="1" applyFill="1" applyAlignment="1">
      <alignment horizontal="center"/>
    </xf>
    <xf numFmtId="186" fontId="0" fillId="2" borderId="0" xfId="0" applyNumberFormat="1" applyFill="1" applyAlignment="1">
      <alignment horizontal="center" vertical="center"/>
    </xf>
    <xf numFmtId="186" fontId="7" fillId="2" borderId="0" xfId="0" quotePrefix="1" applyNumberFormat="1" applyFont="1" applyFill="1" applyAlignment="1">
      <alignment horizontal="center" vertical="center"/>
    </xf>
    <xf numFmtId="186" fontId="0" fillId="0" borderId="0" xfId="0" applyNumberFormat="1" applyFill="1" applyAlignment="1">
      <alignment horizontal="center" vertical="center"/>
    </xf>
    <xf numFmtId="186" fontId="0" fillId="0" borderId="0" xfId="0" applyNumberFormat="1" applyAlignment="1">
      <alignment horizontal="center" vertical="center"/>
    </xf>
    <xf numFmtId="186" fontId="0" fillId="21" borderId="0" xfId="0" applyNumberFormat="1" applyFill="1" applyAlignment="1">
      <alignment horizontal="center" vertical="center"/>
    </xf>
    <xf numFmtId="186" fontId="7" fillId="0" borderId="0" xfId="0" applyNumberFormat="1" applyFont="1" applyAlignment="1">
      <alignment horizontal="center" vertical="center"/>
    </xf>
    <xf numFmtId="49" fontId="0" fillId="0" borderId="0" xfId="0" quotePrefix="1" applyNumberFormat="1" applyFill="1" applyAlignment="1">
      <alignment horizontal="center" vertical="center"/>
    </xf>
    <xf numFmtId="0" fontId="38" fillId="0" borderId="0" xfId="0" applyFont="1" applyFill="1">
      <alignment vertical="center"/>
    </xf>
    <xf numFmtId="0" fontId="85" fillId="0" borderId="0" xfId="0" applyFont="1" applyFill="1" applyAlignment="1"/>
    <xf numFmtId="0" fontId="38" fillId="0" borderId="0" xfId="0" applyFont="1" applyFill="1" applyAlignment="1"/>
    <xf numFmtId="189" fontId="0" fillId="4" borderId="0" xfId="0" applyNumberFormat="1" applyFill="1">
      <alignment vertical="center"/>
    </xf>
    <xf numFmtId="0" fontId="0" fillId="0" borderId="0" xfId="0" applyFill="1" applyAlignment="1">
      <alignment horizontal="left" vertical="top"/>
    </xf>
    <xf numFmtId="49" fontId="7" fillId="0" borderId="0" xfId="0" applyNumberFormat="1" applyFont="1" applyFill="1" applyAlignment="1">
      <alignment horizontal="center"/>
    </xf>
    <xf numFmtId="9" fontId="61" fillId="0" borderId="21" xfId="0" applyNumberFormat="1" applyFont="1" applyBorder="1">
      <alignment vertical="center"/>
    </xf>
    <xf numFmtId="0" fontId="84" fillId="0" borderId="0" xfId="0" applyFont="1" applyBorder="1">
      <alignment vertical="center"/>
    </xf>
    <xf numFmtId="178" fontId="84" fillId="0" borderId="0" xfId="0" applyNumberFormat="1" applyFont="1" applyBorder="1" applyAlignment="1"/>
    <xf numFmtId="0" fontId="84" fillId="0" borderId="21" xfId="0" applyFont="1" applyBorder="1">
      <alignment vertical="center"/>
    </xf>
    <xf numFmtId="0" fontId="13" fillId="0" borderId="22" xfId="0" applyFont="1" applyBorder="1" applyAlignment="1">
      <alignment horizontal="center" vertical="center"/>
    </xf>
    <xf numFmtId="49" fontId="24" fillId="0" borderId="0" xfId="0" quotePrefix="1" applyNumberFormat="1" applyFont="1" applyFill="1" applyAlignment="1">
      <alignment horizontal="center" vertical="center"/>
    </xf>
    <xf numFmtId="186" fontId="24" fillId="0" borderId="0" xfId="0" applyNumberFormat="1" applyFont="1" applyAlignment="1">
      <alignment horizontal="center" vertical="center"/>
    </xf>
    <xf numFmtId="0" fontId="0" fillId="0" borderId="27"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10" fontId="0" fillId="0" borderId="0" xfId="0" applyNumberFormat="1"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44" fillId="0" borderId="28" xfId="4" quotePrefix="1" applyBorder="1" applyAlignment="1">
      <alignment vertical="center"/>
    </xf>
    <xf numFmtId="0" fontId="44" fillId="0" borderId="29" xfId="4" applyBorder="1" applyAlignment="1">
      <alignment vertical="center"/>
    </xf>
    <xf numFmtId="0" fontId="44" fillId="0" borderId="30" xfId="4" applyBorder="1" applyAlignment="1">
      <alignment vertical="center"/>
    </xf>
    <xf numFmtId="0" fontId="44" fillId="0" borderId="31" xfId="4" quotePrefix="1" applyBorder="1" applyAlignment="1">
      <alignment vertical="center"/>
    </xf>
    <xf numFmtId="0" fontId="44" fillId="0" borderId="32" xfId="4" applyBorder="1" applyAlignment="1">
      <alignment vertical="center"/>
    </xf>
    <xf numFmtId="0" fontId="44" fillId="0" borderId="33" xfId="4" quotePrefix="1" applyBorder="1" applyAlignment="1">
      <alignment vertical="center"/>
    </xf>
    <xf numFmtId="0" fontId="44" fillId="0" borderId="27" xfId="4" applyBorder="1" applyAlignment="1">
      <alignment vertical="center"/>
    </xf>
    <xf numFmtId="0" fontId="44" fillId="0" borderId="34" xfId="4" applyBorder="1" applyAlignment="1">
      <alignment vertical="center"/>
    </xf>
    <xf numFmtId="0" fontId="0" fillId="19" borderId="0" xfId="0" applyFill="1" applyBorder="1">
      <alignment vertical="center"/>
    </xf>
    <xf numFmtId="0" fontId="48" fillId="0" borderId="0" xfId="0" applyFont="1" applyFill="1">
      <alignment vertical="center"/>
    </xf>
    <xf numFmtId="177" fontId="0" fillId="0" borderId="0" xfId="0" applyNumberFormat="1" applyFill="1" applyAlignment="1">
      <alignment horizontal="center"/>
    </xf>
    <xf numFmtId="0" fontId="49" fillId="0" borderId="0" xfId="0" applyFont="1" applyFill="1">
      <alignment vertical="center"/>
    </xf>
    <xf numFmtId="0" fontId="48" fillId="0" borderId="28" xfId="0" applyFont="1" applyBorder="1">
      <alignment vertical="center"/>
    </xf>
    <xf numFmtId="0" fontId="86" fillId="0" borderId="0" xfId="0" applyFont="1">
      <alignment vertical="center"/>
    </xf>
    <xf numFmtId="0" fontId="7" fillId="7" borderId="0" xfId="0" applyFont="1" applyFill="1">
      <alignment vertical="center"/>
    </xf>
    <xf numFmtId="0" fontId="0" fillId="7" borderId="0" xfId="0" applyFill="1" applyAlignment="1"/>
    <xf numFmtId="0" fontId="0" fillId="16" borderId="0" xfId="0" applyFill="1" applyAlignment="1">
      <alignment horizontal="center" vertical="center"/>
    </xf>
    <xf numFmtId="186" fontId="7" fillId="0" borderId="0" xfId="0" applyNumberFormat="1" applyFont="1" applyFill="1" applyAlignment="1">
      <alignment horizontal="center" vertical="center"/>
    </xf>
    <xf numFmtId="0" fontId="0" fillId="0" borderId="0" xfId="0" applyAlignment="1">
      <alignment horizontal="left" vertical="center"/>
    </xf>
    <xf numFmtId="186" fontId="7" fillId="0" borderId="0" xfId="0" quotePrefix="1" applyNumberFormat="1" applyFont="1" applyFill="1" applyAlignment="1">
      <alignment horizontal="center" vertical="center"/>
    </xf>
    <xf numFmtId="0" fontId="52" fillId="0" borderId="0" xfId="0" applyFont="1" applyFill="1" applyAlignment="1">
      <alignment horizontal="right"/>
    </xf>
    <xf numFmtId="178" fontId="87" fillId="0" borderId="0" xfId="0" applyNumberFormat="1" applyFont="1">
      <alignment vertical="center"/>
    </xf>
    <xf numFmtId="178" fontId="88" fillId="6" borderId="0" xfId="0" applyNumberFormat="1" applyFont="1" applyFill="1">
      <alignment vertical="center"/>
    </xf>
    <xf numFmtId="0" fontId="0" fillId="0" borderId="0" xfId="0" applyAlignment="1">
      <alignment horizontal="center" vertical="center"/>
    </xf>
    <xf numFmtId="0" fontId="0" fillId="0" borderId="35" xfId="0" applyNumberFormat="1" applyFont="1" applyBorder="1" applyAlignment="1">
      <alignment horizontal="center"/>
    </xf>
    <xf numFmtId="0" fontId="0" fillId="0" borderId="36" xfId="0" applyNumberFormat="1" applyFont="1" applyBorder="1" applyAlignment="1">
      <alignment horizontal="center"/>
    </xf>
    <xf numFmtId="186" fontId="89" fillId="0" borderId="0" xfId="0" applyNumberFormat="1" applyFont="1" applyAlignment="1">
      <alignment horizontal="center" vertical="center"/>
    </xf>
    <xf numFmtId="0" fontId="0" fillId="0" borderId="0" xfId="0" quotePrefix="1" applyAlignment="1">
      <alignment horizontal="left" vertical="center"/>
    </xf>
    <xf numFmtId="0" fontId="0" fillId="0" borderId="0" xfId="0" applyNumberFormat="1" applyFont="1" applyBorder="1" applyAlignment="1">
      <alignment horizontal="center"/>
    </xf>
    <xf numFmtId="186" fontId="89" fillId="0" borderId="0" xfId="0" applyNumberFormat="1" applyFont="1" applyFill="1" applyAlignment="1">
      <alignment horizontal="center" vertical="center"/>
    </xf>
    <xf numFmtId="0" fontId="7" fillId="0" borderId="0" xfId="0" applyFont="1" applyFill="1" applyAlignment="1">
      <alignment horizontal="center" vertical="center"/>
    </xf>
    <xf numFmtId="0" fontId="0" fillId="0" borderId="0" xfId="0" applyFill="1" applyAlignment="1">
      <alignment horizontal="left" vertical="center"/>
    </xf>
    <xf numFmtId="186" fontId="7" fillId="24" borderId="0" xfId="0" quotePrefix="1" applyNumberFormat="1" applyFont="1" applyFill="1" applyAlignment="1">
      <alignment horizontal="center" vertical="center"/>
    </xf>
    <xf numFmtId="49" fontId="5" fillId="0" borderId="0" xfId="0" quotePrefix="1" applyNumberFormat="1" applyFont="1" applyFill="1" applyAlignment="1">
      <alignment horizontal="center" vertical="center"/>
    </xf>
    <xf numFmtId="186" fontId="5" fillId="0" borderId="0" xfId="0" applyNumberFormat="1" applyFont="1" applyFill="1" applyAlignment="1">
      <alignment horizontal="center" vertical="center"/>
    </xf>
    <xf numFmtId="186" fontId="5" fillId="0" borderId="0" xfId="0" applyNumberFormat="1" applyFont="1" applyAlignment="1">
      <alignment horizontal="center" vertical="center"/>
    </xf>
    <xf numFmtId="186" fontId="94" fillId="0" borderId="0" xfId="0" applyNumberFormat="1" applyFont="1" applyFill="1" applyAlignment="1">
      <alignment horizontal="center" vertical="center"/>
    </xf>
    <xf numFmtId="186" fontId="5" fillId="0" borderId="0" xfId="0" quotePrefix="1" applyNumberFormat="1" applyFont="1" applyFill="1" applyAlignment="1">
      <alignment vertical="center"/>
    </xf>
    <xf numFmtId="186" fontId="5" fillId="5" borderId="0" xfId="0" quotePrefix="1" applyNumberFormat="1" applyFont="1" applyFill="1" applyAlignment="1">
      <alignment horizontal="center" vertical="center"/>
    </xf>
    <xf numFmtId="186" fontId="0" fillId="5" borderId="0" xfId="0" applyNumberFormat="1" applyFill="1" applyAlignment="1">
      <alignment horizontal="center" vertical="center"/>
    </xf>
    <xf numFmtId="186" fontId="5" fillId="5" borderId="0" xfId="0" applyNumberFormat="1" applyFont="1" applyFill="1" applyAlignment="1">
      <alignment horizontal="center" vertical="center"/>
    </xf>
    <xf numFmtId="0" fontId="90" fillId="5" borderId="0" xfId="0" applyFont="1" applyFill="1" applyAlignment="1">
      <alignment horizontal="center" vertical="center" readingOrder="1"/>
    </xf>
    <xf numFmtId="186" fontId="92" fillId="5" borderId="0" xfId="0" applyNumberFormat="1" applyFont="1" applyFill="1" applyAlignment="1">
      <alignment horizontal="center" vertical="center"/>
    </xf>
    <xf numFmtId="186" fontId="93" fillId="5" borderId="0" xfId="0" applyNumberFormat="1" applyFont="1" applyFill="1" applyAlignment="1">
      <alignment horizontal="center" vertical="center"/>
    </xf>
    <xf numFmtId="186" fontId="89" fillId="5" borderId="0" xfId="0" applyNumberFormat="1" applyFont="1" applyFill="1" applyAlignment="1">
      <alignment horizontal="center" vertical="center"/>
    </xf>
    <xf numFmtId="186" fontId="95" fillId="0" borderId="0" xfId="0" applyNumberFormat="1" applyFont="1" applyAlignment="1">
      <alignment horizontal="center" vertical="center"/>
    </xf>
    <xf numFmtId="188" fontId="0" fillId="0" borderId="0" xfId="0" applyNumberFormat="1" applyFill="1" applyAlignment="1">
      <alignment horizontal="center" vertical="center"/>
    </xf>
    <xf numFmtId="0" fontId="0" fillId="0" borderId="0" xfId="0" applyBorder="1" applyAlignment="1">
      <alignment horizontal="center" vertical="center"/>
    </xf>
    <xf numFmtId="0" fontId="7" fillId="0" borderId="0" xfId="0" applyNumberFormat="1" applyFont="1" applyFill="1" applyBorder="1" applyAlignment="1">
      <alignment horizontal="center" vertical="center"/>
    </xf>
    <xf numFmtId="0" fontId="0" fillId="27" borderId="0" xfId="0" applyFill="1">
      <alignment vertical="center"/>
    </xf>
    <xf numFmtId="186" fontId="97" fillId="24" borderId="0" xfId="0" quotePrefix="1" applyNumberFormat="1" applyFont="1" applyFill="1" applyAlignment="1">
      <alignment horizontal="center" vertical="center"/>
    </xf>
    <xf numFmtId="0" fontId="98" fillId="0" borderId="0" xfId="0" applyFont="1" applyFill="1">
      <alignment vertical="center"/>
    </xf>
    <xf numFmtId="0" fontId="98" fillId="0" borderId="0" xfId="0" applyFont="1">
      <alignment vertical="center"/>
    </xf>
    <xf numFmtId="0" fontId="98" fillId="27" borderId="0" xfId="0" applyFont="1" applyFill="1">
      <alignment vertical="center"/>
    </xf>
    <xf numFmtId="188" fontId="7" fillId="0" borderId="0" xfId="0" quotePrefix="1" applyNumberFormat="1" applyFont="1" applyFill="1" applyAlignment="1">
      <alignment horizontal="center" vertical="center"/>
    </xf>
    <xf numFmtId="0" fontId="56" fillId="0" borderId="0" xfId="0" applyFont="1" applyFill="1">
      <alignment vertical="center"/>
    </xf>
    <xf numFmtId="188" fontId="56" fillId="0" borderId="0" xfId="0" quotePrefix="1" applyNumberFormat="1" applyFont="1" applyFill="1" applyAlignment="1">
      <alignment horizontal="center" vertical="center"/>
    </xf>
    <xf numFmtId="178" fontId="99" fillId="0" borderId="0" xfId="0" applyNumberFormat="1" applyFont="1">
      <alignment vertical="center"/>
    </xf>
    <xf numFmtId="0" fontId="0" fillId="0" borderId="0" xfId="0" applyAlignment="1">
      <alignment horizontal="center" vertical="center"/>
    </xf>
    <xf numFmtId="186" fontId="18" fillId="0" borderId="0" xfId="0" applyNumberFormat="1" applyFont="1" applyFill="1" applyAlignment="1">
      <alignment horizontal="center" vertical="center"/>
    </xf>
    <xf numFmtId="186" fontId="20" fillId="0" borderId="0" xfId="0" applyNumberFormat="1" applyFont="1" applyAlignment="1">
      <alignment horizontal="center" vertical="center"/>
    </xf>
    <xf numFmtId="191" fontId="20" fillId="0" borderId="0" xfId="0" applyNumberFormat="1" applyFont="1" applyFill="1" applyAlignment="1">
      <alignment horizontal="center" vertical="center"/>
    </xf>
    <xf numFmtId="0" fontId="0" fillId="27" borderId="0" xfId="0" applyFill="1" applyAlignment="1">
      <alignment horizontal="center" vertical="center"/>
    </xf>
    <xf numFmtId="0" fontId="8" fillId="27" borderId="0" xfId="0" applyFont="1" applyFill="1" applyAlignment="1">
      <alignment horizontal="center" vertical="center"/>
    </xf>
    <xf numFmtId="0" fontId="100" fillId="0" borderId="0" xfId="0" applyNumberFormat="1" applyFont="1" applyBorder="1" applyAlignment="1">
      <alignment horizontal="center"/>
    </xf>
    <xf numFmtId="0" fontId="17" fillId="0" borderId="0" xfId="0" applyNumberFormat="1" applyFont="1" applyBorder="1" applyAlignment="1">
      <alignment horizontal="center"/>
    </xf>
    <xf numFmtId="0" fontId="18" fillId="0" borderId="0" xfId="0" applyFont="1">
      <alignment vertical="center"/>
    </xf>
    <xf numFmtId="0" fontId="0" fillId="0" borderId="0" xfId="0" applyFill="1" applyAlignment="1">
      <alignment horizontal="center" vertical="center"/>
    </xf>
    <xf numFmtId="0" fontId="18" fillId="0" borderId="0" xfId="0" applyNumberFormat="1" applyFont="1" applyFill="1" applyAlignment="1">
      <alignment horizontal="center" vertical="center"/>
    </xf>
    <xf numFmtId="0" fontId="7" fillId="0" borderId="0" xfId="0" applyNumberFormat="1" applyFont="1" applyBorder="1" applyAlignment="1">
      <alignment horizontal="center"/>
    </xf>
    <xf numFmtId="0" fontId="7" fillId="0" borderId="0" xfId="0" applyNumberFormat="1" applyFont="1" applyAlignment="1">
      <alignment horizontal="center"/>
    </xf>
    <xf numFmtId="191" fontId="13" fillId="0" borderId="0" xfId="0" applyNumberFormat="1" applyFont="1" applyFill="1" applyAlignment="1">
      <alignment horizontal="center" vertical="center"/>
    </xf>
    <xf numFmtId="179" fontId="7" fillId="6" borderId="0" xfId="0" applyNumberFormat="1" applyFont="1" applyFill="1" applyAlignment="1">
      <alignment horizontal="center" vertical="center"/>
    </xf>
    <xf numFmtId="188" fontId="0" fillId="6" borderId="0" xfId="0" applyNumberFormat="1" applyFill="1" applyAlignment="1">
      <alignment horizontal="center" vertical="center"/>
    </xf>
    <xf numFmtId="186" fontId="0" fillId="6" borderId="0" xfId="0" applyNumberFormat="1" applyFill="1" applyAlignment="1">
      <alignment horizontal="center" vertical="center"/>
    </xf>
    <xf numFmtId="0" fontId="0" fillId="6" borderId="0" xfId="0" applyNumberFormat="1" applyFont="1" applyFill="1" applyAlignment="1">
      <alignment horizontal="center"/>
    </xf>
    <xf numFmtId="0" fontId="0" fillId="6" borderId="0" xfId="0" applyNumberFormat="1" applyFont="1" applyFill="1" applyBorder="1" applyAlignment="1">
      <alignment horizontal="center"/>
    </xf>
    <xf numFmtId="179" fontId="7" fillId="2" borderId="0" xfId="0" applyNumberFormat="1" applyFont="1" applyFill="1" applyAlignment="1">
      <alignment horizontal="center" vertical="center"/>
    </xf>
    <xf numFmtId="188" fontId="0" fillId="2" borderId="0" xfId="0" applyNumberFormat="1" applyFill="1" applyAlignment="1">
      <alignment horizontal="center" vertical="center"/>
    </xf>
    <xf numFmtId="0" fontId="0" fillId="2" borderId="35" xfId="0" applyNumberFormat="1" applyFont="1" applyFill="1" applyBorder="1" applyAlignment="1">
      <alignment horizontal="center"/>
    </xf>
    <xf numFmtId="0" fontId="0" fillId="2" borderId="0" xfId="0" applyNumberFormat="1" applyFont="1" applyFill="1" applyAlignment="1">
      <alignment horizontal="center"/>
    </xf>
    <xf numFmtId="0" fontId="0" fillId="2" borderId="36" xfId="0" applyNumberFormat="1" applyFont="1" applyFill="1" applyBorder="1" applyAlignment="1">
      <alignment horizontal="center"/>
    </xf>
    <xf numFmtId="0" fontId="0" fillId="2" borderId="0" xfId="0" applyNumberFormat="1" applyFont="1" applyFill="1" applyBorder="1" applyAlignment="1">
      <alignment horizontal="center"/>
    </xf>
    <xf numFmtId="191" fontId="0" fillId="2" borderId="0" xfId="0" applyNumberFormat="1" applyFill="1" applyAlignment="1">
      <alignment horizontal="center" vertical="center"/>
    </xf>
    <xf numFmtId="186" fontId="7" fillId="29" borderId="0" xfId="0" quotePrefix="1" applyNumberFormat="1" applyFont="1" applyFill="1" applyAlignment="1">
      <alignment horizontal="center" vertical="center"/>
    </xf>
    <xf numFmtId="0" fontId="0" fillId="6" borderId="37" xfId="0" applyNumberFormat="1" applyFont="1" applyFill="1" applyBorder="1" applyAlignment="1">
      <alignment horizontal="center"/>
    </xf>
    <xf numFmtId="0" fontId="0" fillId="6" borderId="38" xfId="0" applyNumberFormat="1" applyFont="1" applyFill="1" applyBorder="1" applyAlignment="1">
      <alignment horizontal="center"/>
    </xf>
    <xf numFmtId="186" fontId="7" fillId="31" borderId="0" xfId="0" quotePrefix="1" applyNumberFormat="1" applyFont="1" applyFill="1" applyAlignment="1">
      <alignment horizontal="center" vertical="center"/>
    </xf>
    <xf numFmtId="0" fontId="0" fillId="6" borderId="0" xfId="0" applyNumberFormat="1" applyFont="1" applyFill="1" applyBorder="1" applyAlignment="1">
      <alignment horizontal="left"/>
    </xf>
    <xf numFmtId="0" fontId="0" fillId="6" borderId="39" xfId="0" applyNumberFormat="1" applyFont="1" applyFill="1" applyBorder="1" applyAlignment="1">
      <alignment horizontal="center"/>
    </xf>
    <xf numFmtId="0" fontId="0" fillId="6" borderId="19" xfId="0" applyNumberFormat="1" applyFont="1" applyFill="1" applyBorder="1" applyAlignment="1">
      <alignment horizontal="center"/>
    </xf>
    <xf numFmtId="0" fontId="0" fillId="6" borderId="40" xfId="0" applyNumberFormat="1" applyFont="1" applyFill="1" applyBorder="1" applyAlignment="1">
      <alignment horizontal="center"/>
    </xf>
    <xf numFmtId="0" fontId="0" fillId="6" borderId="41" xfId="0" applyNumberFormat="1" applyFont="1" applyFill="1" applyBorder="1" applyAlignment="1">
      <alignment horizontal="center"/>
    </xf>
    <xf numFmtId="0" fontId="0" fillId="6" borderId="24" xfId="0" applyNumberFormat="1" applyFont="1" applyFill="1" applyBorder="1" applyAlignment="1">
      <alignment horizontal="center"/>
    </xf>
    <xf numFmtId="0" fontId="0" fillId="6" borderId="42" xfId="0" applyNumberFormat="1" applyFont="1" applyFill="1" applyBorder="1" applyAlignment="1">
      <alignment horizontal="center"/>
    </xf>
    <xf numFmtId="192" fontId="0" fillId="6" borderId="0" xfId="0" applyNumberFormat="1" applyFill="1" applyAlignment="1">
      <alignment horizontal="center" vertical="center"/>
    </xf>
    <xf numFmtId="0" fontId="101" fillId="30" borderId="0" xfId="0" applyNumberFormat="1" applyFont="1" applyFill="1" applyBorder="1" applyAlignment="1">
      <alignment horizontal="center"/>
    </xf>
    <xf numFmtId="186" fontId="101" fillId="30" borderId="0" xfId="0" applyNumberFormat="1" applyFont="1" applyFill="1" applyAlignment="1">
      <alignment horizontal="center" vertical="center"/>
    </xf>
    <xf numFmtId="0" fontId="0" fillId="30" borderId="0" xfId="0" applyNumberFormat="1" applyFont="1" applyFill="1" applyBorder="1" applyAlignment="1">
      <alignment horizontal="center"/>
    </xf>
    <xf numFmtId="179" fontId="7" fillId="6"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179" fontId="0" fillId="30" borderId="0" xfId="0" applyNumberFormat="1" applyFont="1" applyFill="1" applyAlignment="1">
      <alignment horizontal="center"/>
    </xf>
    <xf numFmtId="0" fontId="8" fillId="27" borderId="0" xfId="0" applyFont="1" applyFill="1">
      <alignment vertical="center"/>
    </xf>
    <xf numFmtId="192" fontId="101" fillId="30" borderId="0" xfId="0" applyNumberFormat="1" applyFont="1" applyFill="1" applyAlignment="1">
      <alignment horizontal="center" vertical="center"/>
    </xf>
    <xf numFmtId="0" fontId="60" fillId="0" borderId="0" xfId="0" applyFont="1" applyAlignment="1">
      <alignment horizontal="left" vertical="center"/>
    </xf>
    <xf numFmtId="186" fontId="102" fillId="0" borderId="0" xfId="0" applyNumberFormat="1" applyFont="1" applyAlignment="1">
      <alignment horizontal="center" vertical="center"/>
    </xf>
    <xf numFmtId="49" fontId="60" fillId="0" borderId="0" xfId="0" quotePrefix="1" applyNumberFormat="1" applyFont="1" applyFill="1" applyAlignment="1">
      <alignment horizontal="center" vertical="center"/>
    </xf>
    <xf numFmtId="186" fontId="60" fillId="0" borderId="0" xfId="0" applyNumberFormat="1" applyFont="1" applyAlignment="1">
      <alignment horizontal="center" vertical="center"/>
    </xf>
    <xf numFmtId="0" fontId="0" fillId="2" borderId="0" xfId="0" applyNumberFormat="1" applyFill="1" applyAlignment="1">
      <alignment horizontal="center" vertical="center"/>
    </xf>
    <xf numFmtId="0" fontId="0" fillId="6" borderId="0" xfId="0" quotePrefix="1" applyNumberFormat="1" applyFont="1" applyFill="1" applyAlignment="1">
      <alignment horizontal="center"/>
    </xf>
    <xf numFmtId="179" fontId="0" fillId="0" borderId="0" xfId="0" applyNumberFormat="1" applyAlignment="1">
      <alignment horizontal="center" vertical="center"/>
    </xf>
    <xf numFmtId="179" fontId="96" fillId="0" borderId="0" xfId="0" applyNumberFormat="1" applyFont="1" applyAlignment="1">
      <alignment horizontal="center" vertical="center"/>
    </xf>
    <xf numFmtId="179" fontId="0" fillId="0" borderId="0" xfId="0" applyNumberFormat="1" applyFill="1" applyAlignment="1">
      <alignment horizontal="center" vertical="center"/>
    </xf>
    <xf numFmtId="0" fontId="7" fillId="3" borderId="0" xfId="0" applyNumberFormat="1" applyFont="1" applyFill="1" applyAlignment="1">
      <alignment horizontal="right"/>
    </xf>
    <xf numFmtId="0" fontId="52" fillId="3" borderId="0" xfId="0" applyNumberFormat="1" applyFont="1" applyFill="1" applyAlignment="1">
      <alignment horizontal="right"/>
    </xf>
    <xf numFmtId="0" fontId="48" fillId="3" borderId="0" xfId="0" applyNumberFormat="1" applyFont="1" applyFill="1" applyAlignment="1">
      <alignment horizontal="right"/>
    </xf>
    <xf numFmtId="0" fontId="7" fillId="0" borderId="0" xfId="0" applyFont="1" applyFill="1" applyAlignment="1">
      <alignment vertical="center"/>
    </xf>
    <xf numFmtId="0" fontId="25" fillId="0" borderId="0" xfId="0" applyFont="1" applyFill="1" applyAlignment="1">
      <alignment vertical="center"/>
    </xf>
    <xf numFmtId="0" fontId="63" fillId="0" borderId="0" xfId="0" applyNumberFormat="1" applyFont="1" applyBorder="1" applyAlignment="1">
      <alignment horizontal="center"/>
    </xf>
    <xf numFmtId="0" fontId="4" fillId="0" borderId="0" xfId="0" applyNumberFormat="1" applyFont="1" applyBorder="1" applyAlignment="1">
      <alignment horizontal="center"/>
    </xf>
    <xf numFmtId="0" fontId="4" fillId="0" borderId="0" xfId="0" applyFont="1" applyAlignment="1">
      <alignment horizontal="center" vertical="center"/>
    </xf>
    <xf numFmtId="189" fontId="4" fillId="0" borderId="0" xfId="0" applyNumberFormat="1" applyFont="1" applyFill="1" applyAlignment="1">
      <alignment horizontal="center" vertical="center"/>
    </xf>
    <xf numFmtId="179" fontId="20" fillId="0" borderId="0" xfId="0" applyNumberFormat="1" applyFont="1" applyAlignment="1">
      <alignment horizontal="right" vertical="center"/>
    </xf>
    <xf numFmtId="179" fontId="13" fillId="0" borderId="0" xfId="0" applyNumberFormat="1" applyFont="1" applyAlignment="1">
      <alignment horizontal="right" vertical="center"/>
    </xf>
    <xf numFmtId="179" fontId="13" fillId="0" borderId="0" xfId="0" applyNumberFormat="1" applyFont="1" applyFill="1" applyAlignment="1">
      <alignment horizontal="right" vertical="center"/>
    </xf>
    <xf numFmtId="179" fontId="4" fillId="0" borderId="0" xfId="0" applyNumberFormat="1" applyFont="1" applyAlignment="1">
      <alignment horizontal="right" vertical="center"/>
    </xf>
    <xf numFmtId="179" fontId="4" fillId="0" borderId="0" xfId="0" applyNumberFormat="1" applyFont="1" applyFill="1" applyAlignment="1">
      <alignment horizontal="right" vertical="center"/>
    </xf>
    <xf numFmtId="179" fontId="48" fillId="0" borderId="0" xfId="0" applyNumberFormat="1" applyFont="1" applyAlignment="1">
      <alignment horizontal="right" vertical="center"/>
    </xf>
    <xf numFmtId="0" fontId="0" fillId="23" borderId="0" xfId="0" applyFill="1">
      <alignment vertical="center"/>
    </xf>
    <xf numFmtId="177" fontId="0" fillId="23" borderId="0" xfId="0" applyNumberFormat="1" applyFill="1">
      <alignment vertical="center"/>
    </xf>
    <xf numFmtId="177" fontId="0" fillId="16" borderId="0" xfId="0" applyNumberFormat="1" applyFill="1">
      <alignment vertical="center"/>
    </xf>
    <xf numFmtId="0" fontId="60" fillId="16" borderId="0" xfId="0" applyFont="1" applyFill="1">
      <alignment vertical="center"/>
    </xf>
    <xf numFmtId="177" fontId="61" fillId="16" borderId="0" xfId="0" applyNumberFormat="1" applyFont="1" applyFill="1">
      <alignment vertical="center"/>
    </xf>
    <xf numFmtId="0" fontId="61" fillId="0" borderId="0" xfId="0" applyFont="1">
      <alignment vertical="center"/>
    </xf>
    <xf numFmtId="0" fontId="7" fillId="4" borderId="0" xfId="0" applyFont="1" applyFill="1">
      <alignment vertical="center"/>
    </xf>
    <xf numFmtId="177" fontId="0" fillId="7" borderId="0" xfId="0" applyNumberFormat="1" applyFill="1">
      <alignment vertical="center"/>
    </xf>
    <xf numFmtId="177" fontId="0" fillId="8" borderId="0" xfId="0" applyNumberFormat="1" applyFill="1">
      <alignment vertical="center"/>
    </xf>
    <xf numFmtId="0" fontId="60" fillId="23" borderId="0" xfId="0" applyFont="1" applyFill="1">
      <alignment vertical="center"/>
    </xf>
    <xf numFmtId="177" fontId="61" fillId="23" borderId="0" xfId="0" applyNumberFormat="1" applyFont="1" applyFill="1">
      <alignment vertical="center"/>
    </xf>
    <xf numFmtId="177" fontId="0" fillId="6" borderId="0" xfId="0" applyNumberFormat="1" applyFill="1">
      <alignment vertical="center"/>
    </xf>
    <xf numFmtId="0" fontId="60" fillId="6" borderId="0" xfId="0" applyFont="1" applyFill="1">
      <alignment vertical="center"/>
    </xf>
    <xf numFmtId="177" fontId="61" fillId="6" borderId="0" xfId="0" applyNumberFormat="1" applyFont="1" applyFill="1">
      <alignment vertical="center"/>
    </xf>
    <xf numFmtId="0" fontId="60" fillId="7" borderId="0" xfId="0" applyFont="1" applyFill="1">
      <alignment vertical="center"/>
    </xf>
    <xf numFmtId="177" fontId="61" fillId="7" borderId="0" xfId="0" applyNumberFormat="1" applyFont="1" applyFill="1">
      <alignment vertical="center"/>
    </xf>
    <xf numFmtId="0" fontId="48" fillId="16" borderId="0" xfId="0" applyFont="1" applyFill="1">
      <alignment vertical="center"/>
    </xf>
    <xf numFmtId="177" fontId="0" fillId="2" borderId="0" xfId="0" applyNumberFormat="1" applyFill="1">
      <alignment vertical="center"/>
    </xf>
    <xf numFmtId="0" fontId="60" fillId="2" borderId="0" xfId="0" applyFont="1" applyFill="1">
      <alignment vertical="center"/>
    </xf>
    <xf numFmtId="177" fontId="61" fillId="2" borderId="0" xfId="0" applyNumberFormat="1" applyFont="1" applyFill="1">
      <alignment vertical="center"/>
    </xf>
    <xf numFmtId="0" fontId="0" fillId="10" borderId="0" xfId="0" applyFill="1">
      <alignment vertical="center"/>
    </xf>
    <xf numFmtId="177" fontId="0" fillId="10" borderId="0" xfId="0" applyNumberFormat="1" applyFill="1">
      <alignment vertical="center"/>
    </xf>
    <xf numFmtId="0" fontId="60" fillId="10" borderId="0" xfId="0" applyFont="1" applyFill="1">
      <alignment vertical="center"/>
    </xf>
    <xf numFmtId="177" fontId="61" fillId="10" borderId="0" xfId="0" applyNumberFormat="1" applyFont="1" applyFill="1">
      <alignment vertical="center"/>
    </xf>
    <xf numFmtId="177" fontId="0" fillId="26" borderId="0" xfId="0" applyNumberFormat="1" applyFill="1">
      <alignment vertical="center"/>
    </xf>
    <xf numFmtId="177" fontId="0" fillId="0" borderId="0" xfId="0" applyNumberFormat="1" applyAlignment="1">
      <alignment horizontal="left" vertical="center"/>
    </xf>
    <xf numFmtId="186" fontId="75" fillId="8" borderId="0" xfId="0" applyNumberFormat="1" applyFont="1" applyFill="1">
      <alignment vertical="center"/>
    </xf>
    <xf numFmtId="186" fontId="13" fillId="8" borderId="0" xfId="0" applyNumberFormat="1" applyFont="1" applyFill="1">
      <alignment vertical="center"/>
    </xf>
    <xf numFmtId="0" fontId="0" fillId="16" borderId="0" xfId="0" applyFill="1" applyBorder="1">
      <alignment vertical="center"/>
    </xf>
    <xf numFmtId="0" fontId="0" fillId="28" borderId="0" xfId="0" applyFill="1" applyBorder="1">
      <alignment vertical="center"/>
    </xf>
    <xf numFmtId="0" fontId="0" fillId="32" borderId="0" xfId="0" applyFill="1" applyBorder="1">
      <alignment vertical="center"/>
    </xf>
    <xf numFmtId="0" fontId="0" fillId="0" borderId="0" xfId="0" applyAlignment="1">
      <alignment horizontal="center" vertical="center"/>
    </xf>
    <xf numFmtId="0" fontId="103" fillId="25" borderId="0" xfId="0" applyFont="1" applyFill="1" applyAlignment="1">
      <alignment horizontal="left" vertical="top"/>
    </xf>
    <xf numFmtId="180" fontId="104" fillId="0" borderId="0" xfId="0" applyNumberFormat="1" applyFont="1" applyAlignment="1"/>
    <xf numFmtId="10" fontId="104" fillId="0" borderId="0" xfId="0" applyNumberFormat="1" applyFont="1" applyAlignment="1"/>
    <xf numFmtId="0" fontId="104" fillId="25" borderId="0" xfId="0" applyFont="1" applyFill="1" applyAlignment="1">
      <alignment horizontal="left" vertical="top"/>
    </xf>
    <xf numFmtId="10" fontId="0" fillId="6" borderId="0" xfId="0" applyNumberFormat="1" applyFill="1">
      <alignment vertical="center"/>
    </xf>
    <xf numFmtId="10" fontId="20" fillId="0" borderId="0" xfId="0" applyNumberFormat="1" applyFont="1" applyFill="1">
      <alignment vertical="center"/>
    </xf>
    <xf numFmtId="0" fontId="0" fillId="0" borderId="37" xfId="0" applyBorder="1">
      <alignment vertical="center"/>
    </xf>
    <xf numFmtId="9" fontId="61" fillId="0" borderId="38" xfId="0" applyNumberFormat="1" applyFont="1" applyBorder="1">
      <alignment vertical="center"/>
    </xf>
    <xf numFmtId="193" fontId="38" fillId="0" borderId="0" xfId="0" applyNumberFormat="1" applyFont="1" applyBorder="1">
      <alignment vertical="center"/>
    </xf>
    <xf numFmtId="193" fontId="84" fillId="0" borderId="0" xfId="0" applyNumberFormat="1" applyFont="1" applyBorder="1">
      <alignment vertical="center"/>
    </xf>
    <xf numFmtId="0" fontId="13" fillId="0" borderId="41" xfId="0" applyFont="1" applyBorder="1" applyAlignment="1">
      <alignment horizontal="center" vertical="center"/>
    </xf>
    <xf numFmtId="0" fontId="4" fillId="0" borderId="42" xfId="0" applyFont="1" applyBorder="1">
      <alignment vertical="center"/>
    </xf>
    <xf numFmtId="0" fontId="4" fillId="0" borderId="38" xfId="0" applyFont="1" applyBorder="1">
      <alignment vertical="center"/>
    </xf>
    <xf numFmtId="193" fontId="38" fillId="0" borderId="38" xfId="0" applyNumberFormat="1" applyFont="1" applyBorder="1">
      <alignment vertical="center"/>
    </xf>
    <xf numFmtId="193" fontId="84" fillId="0" borderId="38" xfId="0" applyNumberFormat="1" applyFont="1" applyBorder="1">
      <alignment vertical="center"/>
    </xf>
    <xf numFmtId="193" fontId="86" fillId="0" borderId="0" xfId="0" applyNumberFormat="1" applyFont="1">
      <alignment vertical="center"/>
    </xf>
    <xf numFmtId="0" fontId="0" fillId="4" borderId="37" xfId="0" applyFill="1" applyBorder="1">
      <alignment vertical="center"/>
    </xf>
    <xf numFmtId="0" fontId="0" fillId="4" borderId="39" xfId="0" applyFill="1" applyBorder="1">
      <alignment vertical="center"/>
    </xf>
    <xf numFmtId="193" fontId="38" fillId="4" borderId="0" xfId="0" applyNumberFormat="1" applyFont="1" applyFill="1" applyBorder="1">
      <alignment vertical="center"/>
    </xf>
    <xf numFmtId="193" fontId="84" fillId="4" borderId="0" xfId="0" applyNumberFormat="1" applyFont="1" applyFill="1" applyBorder="1">
      <alignment vertical="center"/>
    </xf>
    <xf numFmtId="9" fontId="61" fillId="4" borderId="19" xfId="0" applyNumberFormat="1" applyFont="1" applyFill="1" applyBorder="1">
      <alignment vertical="center"/>
    </xf>
    <xf numFmtId="193" fontId="38" fillId="4" borderId="38" xfId="0" applyNumberFormat="1" applyFont="1" applyFill="1" applyBorder="1">
      <alignment vertical="center"/>
    </xf>
    <xf numFmtId="193" fontId="84" fillId="4" borderId="38" xfId="0" applyNumberFormat="1" applyFont="1" applyFill="1" applyBorder="1">
      <alignment vertical="center"/>
    </xf>
    <xf numFmtId="9" fontId="61" fillId="4" borderId="40" xfId="0" applyNumberFormat="1" applyFont="1" applyFill="1" applyBorder="1">
      <alignment vertical="center"/>
    </xf>
    <xf numFmtId="182" fontId="0" fillId="0" borderId="0" xfId="0" applyNumberFormat="1" applyAlignment="1">
      <alignment horizontal="center" vertical="center"/>
    </xf>
    <xf numFmtId="0" fontId="0" fillId="0" borderId="0" xfId="0" applyAlignment="1">
      <alignment horizontal="right" vertical="center"/>
    </xf>
    <xf numFmtId="189" fontId="0" fillId="2" borderId="0" xfId="0" applyNumberFormat="1" applyFill="1" applyAlignment="1">
      <alignment horizontal="center" vertical="center"/>
    </xf>
    <xf numFmtId="0" fontId="60" fillId="0" borderId="0" xfId="0" applyFont="1" applyFill="1">
      <alignment vertical="center"/>
    </xf>
    <xf numFmtId="0" fontId="48" fillId="0" borderId="27" xfId="0" applyFont="1" applyBorder="1">
      <alignment vertical="center"/>
    </xf>
    <xf numFmtId="0" fontId="0" fillId="3" borderId="0" xfId="0" applyFill="1" applyAlignment="1"/>
    <xf numFmtId="2" fontId="107" fillId="2" borderId="0" xfId="6" applyNumberFormat="1" applyFont="1" applyFill="1" applyAlignment="1">
      <alignment horizontal="center" vertical="center" wrapText="1"/>
    </xf>
    <xf numFmtId="0" fontId="107" fillId="2" borderId="0" xfId="6" applyNumberFormat="1" applyFont="1" applyFill="1" applyAlignment="1">
      <alignment horizontal="center" vertical="center"/>
    </xf>
    <xf numFmtId="2" fontId="107" fillId="2" borderId="0" xfId="6" applyNumberFormat="1" applyFont="1" applyFill="1" applyAlignment="1">
      <alignment horizontal="center" vertical="center"/>
    </xf>
    <xf numFmtId="2" fontId="108" fillId="2" borderId="0" xfId="0" applyNumberFormat="1" applyFont="1" applyFill="1" applyAlignment="1">
      <alignment horizontal="left"/>
    </xf>
    <xf numFmtId="0" fontId="65" fillId="32" borderId="0" xfId="2" applyFont="1" applyFill="1" applyBorder="1">
      <alignment vertical="center"/>
    </xf>
    <xf numFmtId="178" fontId="66" fillId="32" borderId="0" xfId="2" applyNumberFormat="1" applyFont="1" applyFill="1" applyAlignment="1">
      <alignment horizontal="center" vertical="center"/>
    </xf>
    <xf numFmtId="0" fontId="67" fillId="32" borderId="0" xfId="0" applyFont="1" applyFill="1">
      <alignment vertical="center"/>
    </xf>
    <xf numFmtId="0" fontId="24" fillId="16" borderId="0" xfId="0" applyFont="1" applyFill="1" applyAlignment="1">
      <alignment horizontal="center" vertical="center"/>
    </xf>
    <xf numFmtId="0" fontId="64" fillId="16" borderId="0" xfId="0" applyFont="1" applyFill="1" applyAlignment="1">
      <alignment horizontal="center" vertical="center"/>
    </xf>
    <xf numFmtId="0" fontId="23" fillId="16" borderId="0" xfId="2" applyFont="1" applyFill="1" applyAlignment="1">
      <alignment horizontal="center" vertical="center"/>
    </xf>
    <xf numFmtId="0" fontId="20" fillId="16" borderId="0" xfId="2" applyFont="1" applyFill="1" applyAlignment="1">
      <alignment horizontal="center" vertical="center"/>
    </xf>
    <xf numFmtId="0" fontId="45" fillId="16" borderId="0" xfId="0" applyFont="1" applyFill="1" applyAlignment="1">
      <alignment horizontal="center" vertical="center"/>
    </xf>
    <xf numFmtId="0" fontId="46" fillId="16" borderId="0" xfId="2" applyFont="1" applyFill="1" applyAlignment="1">
      <alignment horizontal="center" vertical="center"/>
    </xf>
    <xf numFmtId="0" fontId="24" fillId="16" borderId="0" xfId="0" applyFont="1" applyFill="1">
      <alignment vertical="center"/>
    </xf>
    <xf numFmtId="0" fontId="61" fillId="16" borderId="0" xfId="0" applyFont="1" applyFill="1">
      <alignment vertical="center"/>
    </xf>
    <xf numFmtId="0" fontId="64" fillId="16" borderId="0" xfId="0" applyFont="1" applyFill="1">
      <alignment vertical="center"/>
    </xf>
    <xf numFmtId="0" fontId="0" fillId="16" borderId="0" xfId="0" applyFont="1" applyFill="1">
      <alignment vertical="center"/>
    </xf>
    <xf numFmtId="178" fontId="24" fillId="16" borderId="0" xfId="0" applyNumberFormat="1" applyFont="1" applyFill="1">
      <alignment vertical="center"/>
    </xf>
    <xf numFmtId="0" fontId="52" fillId="16" borderId="0" xfId="0" applyFont="1" applyFill="1">
      <alignment vertical="center"/>
    </xf>
    <xf numFmtId="178" fontId="52" fillId="16" borderId="0" xfId="0" applyNumberFormat="1" applyFont="1" applyFill="1">
      <alignment vertical="center"/>
    </xf>
    <xf numFmtId="187" fontId="0" fillId="16" borderId="0" xfId="0" applyNumberFormat="1" applyFont="1" applyFill="1">
      <alignment vertical="center"/>
    </xf>
    <xf numFmtId="11" fontId="0" fillId="16" borderId="0" xfId="0" applyNumberFormat="1" applyFont="1" applyFill="1">
      <alignment vertical="center"/>
    </xf>
    <xf numFmtId="0" fontId="4" fillId="16" borderId="0" xfId="2" applyFont="1" applyFill="1" applyBorder="1">
      <alignment vertical="center"/>
    </xf>
    <xf numFmtId="178" fontId="4" fillId="16" borderId="0" xfId="2" applyNumberFormat="1" applyFont="1" applyFill="1" applyBorder="1" applyAlignment="1">
      <alignment horizontal="right" vertical="center"/>
    </xf>
    <xf numFmtId="178" fontId="4" fillId="16" borderId="0" xfId="2" applyNumberFormat="1" applyFont="1" applyFill="1" applyAlignment="1"/>
    <xf numFmtId="178" fontId="4" fillId="16" borderId="0" xfId="2" applyNumberFormat="1" applyFont="1" applyFill="1" applyAlignment="1">
      <alignment horizontal="right" vertical="center"/>
    </xf>
    <xf numFmtId="178" fontId="4" fillId="16" borderId="0" xfId="2" applyNumberFormat="1" applyFont="1" applyFill="1">
      <alignment vertical="center"/>
    </xf>
    <xf numFmtId="10" fontId="4" fillId="16" borderId="0" xfId="2" applyNumberFormat="1" applyFont="1" applyFill="1" applyAlignment="1">
      <alignment horizontal="right" vertical="center"/>
    </xf>
    <xf numFmtId="10" fontId="4" fillId="16" borderId="0" xfId="2" applyNumberFormat="1" applyFont="1" applyFill="1">
      <alignment vertical="center"/>
    </xf>
    <xf numFmtId="0" fontId="50" fillId="16" borderId="0" xfId="2" applyFont="1" applyFill="1" applyBorder="1">
      <alignment vertical="center"/>
    </xf>
    <xf numFmtId="178" fontId="50" fillId="16" borderId="0" xfId="2" applyNumberFormat="1" applyFont="1" applyFill="1">
      <alignment vertical="center"/>
    </xf>
    <xf numFmtId="0" fontId="50" fillId="16" borderId="0" xfId="0" applyFont="1" applyFill="1">
      <alignment vertical="center"/>
    </xf>
    <xf numFmtId="178" fontId="50" fillId="16" borderId="0" xfId="0" applyNumberFormat="1" applyFont="1" applyFill="1">
      <alignment vertical="center"/>
    </xf>
    <xf numFmtId="178" fontId="0" fillId="16" borderId="0" xfId="0" applyNumberFormat="1" applyFont="1" applyFill="1">
      <alignment vertical="center"/>
    </xf>
    <xf numFmtId="0" fontId="13" fillId="16" borderId="0" xfId="2" applyFont="1" applyFill="1" applyBorder="1">
      <alignment vertical="center"/>
    </xf>
    <xf numFmtId="178" fontId="26" fillId="16" borderId="0" xfId="2" applyNumberFormat="1" applyFont="1" applyFill="1" applyAlignment="1">
      <alignment horizontal="center" vertical="center"/>
    </xf>
    <xf numFmtId="0" fontId="7" fillId="6" borderId="0" xfId="0" applyFont="1" applyFill="1">
      <alignment vertical="center"/>
    </xf>
    <xf numFmtId="178" fontId="109" fillId="16" borderId="0" xfId="0" applyNumberFormat="1" applyFont="1" applyFill="1">
      <alignment vertical="center"/>
    </xf>
    <xf numFmtId="0" fontId="24" fillId="0" borderId="0" xfId="0" applyFont="1" applyFill="1" applyAlignment="1">
      <alignment horizontal="right" vertical="center"/>
    </xf>
    <xf numFmtId="177" fontId="0" fillId="2" borderId="0" xfId="0" applyNumberFormat="1" applyFill="1" applyAlignment="1"/>
    <xf numFmtId="185" fontId="0" fillId="0" borderId="0" xfId="0" applyNumberFormat="1">
      <alignment vertical="center"/>
    </xf>
    <xf numFmtId="0" fontId="106" fillId="2" borderId="0" xfId="0" applyFont="1" applyFill="1" applyAlignment="1"/>
    <xf numFmtId="193" fontId="0" fillId="2" borderId="0" xfId="0" applyNumberFormat="1" applyFill="1" applyAlignment="1"/>
    <xf numFmtId="193" fontId="0" fillId="6" borderId="0" xfId="0" applyNumberFormat="1" applyFill="1">
      <alignment vertical="center"/>
    </xf>
    <xf numFmtId="193" fontId="0" fillId="0" borderId="0" xfId="0" applyNumberFormat="1">
      <alignment vertical="center"/>
    </xf>
    <xf numFmtId="187" fontId="4" fillId="0" borderId="0" xfId="0" applyNumberFormat="1" applyFont="1" applyAlignment="1"/>
    <xf numFmtId="178" fontId="4" fillId="16" borderId="15" xfId="2" applyNumberFormat="1" applyFont="1" applyFill="1" applyBorder="1">
      <alignment vertical="center"/>
    </xf>
    <xf numFmtId="178" fontId="4" fillId="16" borderId="13" xfId="2" applyNumberFormat="1" applyFont="1" applyFill="1" applyBorder="1" applyAlignment="1">
      <alignment horizontal="right" vertical="center"/>
    </xf>
    <xf numFmtId="178" fontId="4" fillId="16" borderId="13" xfId="2" applyNumberFormat="1" applyFont="1" applyFill="1" applyBorder="1" applyAlignment="1"/>
    <xf numFmtId="178" fontId="4" fillId="16" borderId="13" xfId="2" applyNumberFormat="1" applyFont="1" applyFill="1" applyBorder="1">
      <alignment vertical="center"/>
    </xf>
    <xf numFmtId="178" fontId="4" fillId="16" borderId="13" xfId="2" applyNumberFormat="1" applyFont="1" applyFill="1" applyBorder="1" applyAlignment="1">
      <alignment horizontal="left" vertical="center"/>
    </xf>
    <xf numFmtId="178" fontId="4" fillId="16" borderId="17" xfId="2" applyNumberFormat="1" applyFont="1" applyFill="1" applyBorder="1">
      <alignment vertical="center"/>
    </xf>
    <xf numFmtId="178" fontId="4" fillId="16" borderId="14" xfId="2" applyNumberFormat="1" applyFont="1" applyFill="1" applyBorder="1" applyAlignment="1">
      <alignment horizontal="right" vertical="center"/>
    </xf>
    <xf numFmtId="178" fontId="4" fillId="16" borderId="14" xfId="2" applyNumberFormat="1" applyFont="1" applyFill="1" applyBorder="1" applyAlignment="1"/>
    <xf numFmtId="178" fontId="4" fillId="16" borderId="14" xfId="2" applyNumberFormat="1" applyFont="1" applyFill="1" applyBorder="1">
      <alignment vertical="center"/>
    </xf>
    <xf numFmtId="178" fontId="4" fillId="16" borderId="14" xfId="2" applyNumberFormat="1" applyFont="1" applyFill="1" applyBorder="1" applyAlignment="1">
      <alignment horizontal="left" vertical="center"/>
    </xf>
    <xf numFmtId="178" fontId="4" fillId="8" borderId="15" xfId="2" applyNumberFormat="1" applyFont="1" applyFill="1" applyBorder="1">
      <alignment vertical="center"/>
    </xf>
    <xf numFmtId="178" fontId="4" fillId="8" borderId="13" xfId="2" applyNumberFormat="1" applyFont="1" applyFill="1" applyBorder="1" applyAlignment="1">
      <alignment horizontal="left" vertical="center"/>
    </xf>
    <xf numFmtId="178" fontId="13" fillId="16" borderId="13" xfId="2" applyNumberFormat="1" applyFont="1" applyFill="1" applyBorder="1" applyAlignment="1">
      <alignment horizontal="right" vertical="center"/>
    </xf>
    <xf numFmtId="178" fontId="13" fillId="16" borderId="13" xfId="2" applyNumberFormat="1" applyFont="1" applyFill="1" applyBorder="1" applyAlignment="1"/>
    <xf numFmtId="178" fontId="13" fillId="16" borderId="13" xfId="2" applyNumberFormat="1" applyFont="1" applyFill="1" applyBorder="1">
      <alignment vertical="center"/>
    </xf>
    <xf numFmtId="178" fontId="13" fillId="16" borderId="14" xfId="2" applyNumberFormat="1" applyFont="1" applyFill="1" applyBorder="1" applyAlignment="1">
      <alignment horizontal="right" vertical="center"/>
    </xf>
    <xf numFmtId="178" fontId="13" fillId="16" borderId="14" xfId="2" applyNumberFormat="1" applyFont="1" applyFill="1" applyBorder="1" applyAlignment="1"/>
    <xf numFmtId="178" fontId="13" fillId="16" borderId="14" xfId="2" applyNumberFormat="1" applyFont="1" applyFill="1" applyBorder="1">
      <alignment vertical="center"/>
    </xf>
    <xf numFmtId="178" fontId="13" fillId="8" borderId="13" xfId="2" applyNumberFormat="1" applyFont="1" applyFill="1" applyBorder="1" applyAlignment="1">
      <alignment horizontal="right" vertical="center"/>
    </xf>
    <xf numFmtId="178" fontId="13" fillId="8" borderId="13" xfId="2" applyNumberFormat="1" applyFont="1" applyFill="1" applyBorder="1" applyAlignment="1"/>
    <xf numFmtId="178" fontId="13" fillId="8" borderId="13" xfId="2" applyNumberFormat="1" applyFont="1" applyFill="1" applyBorder="1">
      <alignment vertical="center"/>
    </xf>
    <xf numFmtId="178" fontId="4" fillId="2" borderId="15" xfId="2" applyNumberFormat="1" applyFont="1" applyFill="1" applyBorder="1">
      <alignment vertical="center"/>
    </xf>
    <xf numFmtId="178" fontId="13" fillId="2" borderId="13" xfId="2" applyNumberFormat="1" applyFont="1" applyFill="1" applyBorder="1" applyAlignment="1">
      <alignment horizontal="right" vertical="center"/>
    </xf>
    <xf numFmtId="178" fontId="13" fillId="2" borderId="13" xfId="2" applyNumberFormat="1" applyFont="1" applyFill="1" applyBorder="1" applyAlignment="1"/>
    <xf numFmtId="178" fontId="13" fillId="2" borderId="13" xfId="2" applyNumberFormat="1" applyFont="1" applyFill="1" applyBorder="1">
      <alignment vertical="center"/>
    </xf>
    <xf numFmtId="178" fontId="4" fillId="2" borderId="13" xfId="2" applyNumberFormat="1" applyFont="1" applyFill="1" applyBorder="1" applyAlignment="1">
      <alignment horizontal="left" vertical="center"/>
    </xf>
    <xf numFmtId="178" fontId="4" fillId="2" borderId="13" xfId="2" applyNumberFormat="1" applyFont="1" applyFill="1" applyBorder="1">
      <alignment vertical="center"/>
    </xf>
    <xf numFmtId="11" fontId="4" fillId="0" borderId="14" xfId="2" applyNumberFormat="1" applyFont="1" applyBorder="1">
      <alignment vertical="center"/>
    </xf>
    <xf numFmtId="178" fontId="0" fillId="0" borderId="0" xfId="0" applyNumberFormat="1" applyAlignment="1">
      <alignment horizontal="center"/>
    </xf>
    <xf numFmtId="178" fontId="0" fillId="0" borderId="0" xfId="0" applyNumberFormat="1" applyAlignment="1">
      <alignment horizontal="center" vertical="center"/>
    </xf>
    <xf numFmtId="0" fontId="25" fillId="13" borderId="0" xfId="0" applyFont="1" applyFill="1" applyAlignment="1">
      <alignment horizontal="center" vertical="center"/>
    </xf>
    <xf numFmtId="0" fontId="25" fillId="14" borderId="0" xfId="0" applyFont="1" applyFill="1" applyAlignment="1">
      <alignment horizontal="center" vertical="center"/>
    </xf>
    <xf numFmtId="0" fontId="25" fillId="15" borderId="0" xfId="0" applyFont="1" applyFill="1" applyAlignment="1">
      <alignment horizontal="center" vertical="center"/>
    </xf>
    <xf numFmtId="0" fontId="0" fillId="3" borderId="0" xfId="0" applyFill="1" applyAlignment="1">
      <alignment horizontal="center"/>
    </xf>
    <xf numFmtId="0" fontId="0" fillId="0" borderId="0" xfId="0" applyAlignment="1">
      <alignment horizontal="center" vertical="center"/>
    </xf>
    <xf numFmtId="0" fontId="7" fillId="6" borderId="0" xfId="0" applyFont="1" applyFill="1" applyAlignment="1">
      <alignment horizontal="center" vertical="center"/>
    </xf>
    <xf numFmtId="178" fontId="0" fillId="0" borderId="0" xfId="0" applyNumberFormat="1" applyFill="1" applyAlignment="1">
      <alignment horizontal="center" vertical="center"/>
    </xf>
    <xf numFmtId="0" fontId="47" fillId="18" borderId="0" xfId="0" applyFont="1" applyFill="1" applyAlignment="1">
      <alignment horizontal="center" vertical="center"/>
    </xf>
    <xf numFmtId="0" fontId="47" fillId="13" borderId="0" xfId="0" applyFont="1" applyFill="1" applyAlignment="1">
      <alignment horizontal="center" vertical="center"/>
    </xf>
    <xf numFmtId="0" fontId="47" fillId="32" borderId="0" xfId="0" applyFont="1" applyFill="1" applyAlignment="1">
      <alignment horizontal="center" vertical="center"/>
    </xf>
    <xf numFmtId="0" fontId="25" fillId="18" borderId="0" xfId="0" applyFont="1" applyFill="1" applyAlignment="1">
      <alignment horizontal="center" vertical="center"/>
    </xf>
    <xf numFmtId="186" fontId="24" fillId="2" borderId="0" xfId="0" quotePrefix="1" applyNumberFormat="1" applyFont="1" applyFill="1" applyAlignment="1">
      <alignment horizontal="center" vertical="center"/>
    </xf>
    <xf numFmtId="186" fontId="5" fillId="2" borderId="0" xfId="0" quotePrefix="1" applyNumberFormat="1" applyFont="1" applyFill="1" applyAlignment="1">
      <alignment horizontal="center" vertical="center"/>
    </xf>
    <xf numFmtId="186" fontId="7" fillId="28" borderId="0" xfId="0" quotePrefix="1" applyNumberFormat="1" applyFont="1" applyFill="1" applyAlignment="1">
      <alignment horizontal="center" vertical="center"/>
    </xf>
    <xf numFmtId="186" fontId="7" fillId="5" borderId="0" xfId="0" quotePrefix="1" applyNumberFormat="1" applyFont="1" applyFill="1" applyAlignment="1">
      <alignment horizontal="center" vertical="center"/>
    </xf>
    <xf numFmtId="0" fontId="25" fillId="17" borderId="0" xfId="0" applyFont="1" applyFill="1" applyAlignment="1">
      <alignment horizontal="center" vertical="center"/>
    </xf>
  </cellXfs>
  <cellStyles count="7">
    <cellStyle name="Normal 3" xfId="6"/>
    <cellStyle name="Normal 9" xfId="3"/>
    <cellStyle name="常规" xfId="0" builtinId="0"/>
    <cellStyle name="常规 2" xfId="2"/>
    <cellStyle name="常规 3" xfId="1"/>
    <cellStyle name="常规 4" xfId="4"/>
    <cellStyle name="常规 5" xfId="5"/>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'adjust para2015'!$I$95:$K$95</c:f>
              <c:numCache>
                <c:formatCode>0.0000_ </c:formatCode>
                <c:ptCount val="3"/>
                <c:pt idx="0">
                  <c:v>14.705563476562499</c:v>
                </c:pt>
                <c:pt idx="1">
                  <c:v>15.273309570312501</c:v>
                </c:pt>
                <c:pt idx="2">
                  <c:v>16.940130859375</c:v>
                </c:pt>
              </c:numCache>
            </c:numRef>
          </c:val>
          <c:smooth val="0"/>
          <c:extLst>
            <c:ext xmlns:c16="http://schemas.microsoft.com/office/drawing/2014/chart" uri="{C3380CC4-5D6E-409C-BE32-E72D297353CC}">
              <c16:uniqueId val="{00000000-D81F-4865-844F-1DCE24BE6A70}"/>
            </c:ext>
          </c:extLst>
        </c:ser>
        <c:dLbls>
          <c:showLegendKey val="0"/>
          <c:showVal val="0"/>
          <c:showCatName val="0"/>
          <c:showSerName val="0"/>
          <c:showPercent val="0"/>
          <c:showBubbleSize val="0"/>
        </c:dLbls>
        <c:smooth val="0"/>
        <c:axId val="907483760"/>
        <c:axId val="891087312"/>
      </c:lineChart>
      <c:catAx>
        <c:axId val="9074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087312"/>
        <c:crosses val="autoZero"/>
        <c:auto val="1"/>
        <c:lblAlgn val="ctr"/>
        <c:lblOffset val="100"/>
        <c:noMultiLvlLbl val="0"/>
      </c:catAx>
      <c:valAx>
        <c:axId val="891087312"/>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748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SIG_ADJ!$AG$25:$AG$81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0-CC0A-4108-AE3F-3C5F2F20EBC6}"/>
            </c:ext>
          </c:extLst>
        </c:ser>
        <c:ser>
          <c:idx val="1"/>
          <c:order val="1"/>
          <c:spPr>
            <a:ln w="28575" cap="rnd">
              <a:solidFill>
                <a:schemeClr val="accent2"/>
              </a:solidFill>
              <a:round/>
            </a:ln>
            <a:effectLst/>
          </c:spPr>
          <c:marker>
            <c:symbol val="none"/>
          </c:marker>
          <c:val>
            <c:numRef>
              <c:f>SIG_ADJ!$AH$25:$AH$81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1-CC0A-4108-AE3F-3C5F2F20EBC6}"/>
            </c:ext>
          </c:extLst>
        </c:ser>
        <c:ser>
          <c:idx val="2"/>
          <c:order val="2"/>
          <c:spPr>
            <a:ln w="28575" cap="rnd">
              <a:solidFill>
                <a:schemeClr val="accent3"/>
              </a:solidFill>
              <a:round/>
            </a:ln>
            <a:effectLst/>
          </c:spPr>
          <c:marker>
            <c:symbol val="none"/>
          </c:marker>
          <c:val>
            <c:numRef>
              <c:f>SIG_ADJ!$AI$25:$AI$81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2-CC0A-4108-AE3F-3C5F2F20EBC6}"/>
            </c:ext>
          </c:extLst>
        </c:ser>
        <c:ser>
          <c:idx val="3"/>
          <c:order val="3"/>
          <c:spPr>
            <a:ln w="28575" cap="rnd">
              <a:solidFill>
                <a:schemeClr val="accent4"/>
              </a:solidFill>
              <a:round/>
            </a:ln>
            <a:effectLst/>
          </c:spPr>
          <c:marker>
            <c:symbol val="none"/>
          </c:marker>
          <c:val>
            <c:numRef>
              <c:f>SIG_ADJ!$AJ$25:$AJ$81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3-CC0A-4108-AE3F-3C5F2F20EBC6}"/>
            </c:ext>
          </c:extLst>
        </c:ser>
        <c:ser>
          <c:idx val="4"/>
          <c:order val="4"/>
          <c:spPr>
            <a:ln w="28575" cap="rnd">
              <a:solidFill>
                <a:schemeClr val="accent5"/>
              </a:solidFill>
              <a:round/>
            </a:ln>
            <a:effectLst/>
          </c:spPr>
          <c:marker>
            <c:symbol val="none"/>
          </c:marker>
          <c:val>
            <c:numRef>
              <c:f>SIG_ADJ!$AK$25:$AK$81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4-CC0A-4108-AE3F-3C5F2F20EBC6}"/>
            </c:ext>
          </c:extLst>
        </c:ser>
        <c:ser>
          <c:idx val="5"/>
          <c:order val="5"/>
          <c:spPr>
            <a:ln w="28575" cap="rnd">
              <a:solidFill>
                <a:schemeClr val="accent6"/>
              </a:solidFill>
              <a:round/>
            </a:ln>
            <a:effectLst/>
          </c:spPr>
          <c:marker>
            <c:symbol val="none"/>
          </c:marker>
          <c:val>
            <c:numRef>
              <c:f>SIG_ADJ!$AL$25:$AL$81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5-CC0A-4108-AE3F-3C5F2F20EBC6}"/>
            </c:ext>
          </c:extLst>
        </c:ser>
        <c:ser>
          <c:idx val="6"/>
          <c:order val="6"/>
          <c:spPr>
            <a:ln w="28575" cap="rnd">
              <a:solidFill>
                <a:schemeClr val="accent1">
                  <a:lumMod val="60000"/>
                </a:schemeClr>
              </a:solidFill>
              <a:round/>
            </a:ln>
            <a:effectLst/>
          </c:spPr>
          <c:marker>
            <c:symbol val="none"/>
          </c:marker>
          <c:val>
            <c:numRef>
              <c:f>SIG_ADJ!$AM$25:$AM$81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6-CC0A-4108-AE3F-3C5F2F20EBC6}"/>
            </c:ext>
          </c:extLst>
        </c:ser>
        <c:ser>
          <c:idx val="7"/>
          <c:order val="7"/>
          <c:spPr>
            <a:ln w="28575" cap="rnd">
              <a:solidFill>
                <a:schemeClr val="accent2">
                  <a:lumMod val="60000"/>
                </a:schemeClr>
              </a:solidFill>
              <a:round/>
            </a:ln>
            <a:effectLst/>
          </c:spPr>
          <c:marker>
            <c:symbol val="none"/>
          </c:marker>
          <c:val>
            <c:numRef>
              <c:f>SIG_ADJ!$AN$25:$AN$81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7-CC0A-4108-AE3F-3C5F2F20EBC6}"/>
            </c:ext>
          </c:extLst>
        </c:ser>
        <c:ser>
          <c:idx val="8"/>
          <c:order val="8"/>
          <c:spPr>
            <a:ln w="28575" cap="rnd">
              <a:solidFill>
                <a:schemeClr val="accent3">
                  <a:lumMod val="60000"/>
                </a:schemeClr>
              </a:solidFill>
              <a:round/>
            </a:ln>
            <a:effectLst/>
          </c:spPr>
          <c:marker>
            <c:symbol val="none"/>
          </c:marker>
          <c:val>
            <c:numRef>
              <c:f>SIG_ADJ!$AO$25:$AO$81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8-CC0A-4108-AE3F-3C5F2F20EBC6}"/>
            </c:ext>
          </c:extLst>
        </c:ser>
        <c:ser>
          <c:idx val="9"/>
          <c:order val="9"/>
          <c:spPr>
            <a:ln w="28575" cap="rnd">
              <a:solidFill>
                <a:schemeClr val="accent4">
                  <a:lumMod val="60000"/>
                </a:schemeClr>
              </a:solidFill>
              <a:round/>
            </a:ln>
            <a:effectLst/>
          </c:spPr>
          <c:marker>
            <c:symbol val="none"/>
          </c:marker>
          <c:val>
            <c:numRef>
              <c:f>SIG_ADJ!$AP$25:$AP$81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9-CC0A-4108-AE3F-3C5F2F20EBC6}"/>
            </c:ext>
          </c:extLst>
        </c:ser>
        <c:ser>
          <c:idx val="10"/>
          <c:order val="10"/>
          <c:spPr>
            <a:ln w="28575" cap="rnd">
              <a:solidFill>
                <a:schemeClr val="accent5">
                  <a:lumMod val="60000"/>
                </a:schemeClr>
              </a:solidFill>
              <a:round/>
            </a:ln>
            <a:effectLst/>
          </c:spPr>
          <c:marker>
            <c:symbol val="none"/>
          </c:marker>
          <c:val>
            <c:numRef>
              <c:f>SIG_ADJ!$AQ$25:$AQ$81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A-CC0A-4108-AE3F-3C5F2F20EBC6}"/>
            </c:ext>
          </c:extLst>
        </c:ser>
        <c:ser>
          <c:idx val="11"/>
          <c:order val="11"/>
          <c:spPr>
            <a:ln w="28575" cap="rnd">
              <a:solidFill>
                <a:schemeClr val="accent6">
                  <a:lumMod val="60000"/>
                </a:schemeClr>
              </a:solidFill>
              <a:round/>
            </a:ln>
            <a:effectLst/>
          </c:spPr>
          <c:marker>
            <c:symbol val="none"/>
          </c:marker>
          <c:val>
            <c:numRef>
              <c:f>SIG_ADJ!$AR$25:$AR$81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B-CC0A-4108-AE3F-3C5F2F20EBC6}"/>
            </c:ext>
          </c:extLst>
        </c:ser>
        <c:ser>
          <c:idx val="12"/>
          <c:order val="12"/>
          <c:spPr>
            <a:ln w="28575" cap="rnd">
              <a:solidFill>
                <a:schemeClr val="accent1">
                  <a:lumMod val="80000"/>
                  <a:lumOff val="20000"/>
                </a:schemeClr>
              </a:solidFill>
              <a:round/>
            </a:ln>
            <a:effectLst/>
          </c:spPr>
          <c:marker>
            <c:symbol val="none"/>
          </c:marker>
          <c:val>
            <c:numRef>
              <c:f>SIG_ADJ!$AS$25:$AS$81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C-CC0A-4108-AE3F-3C5F2F20EBC6}"/>
            </c:ext>
          </c:extLst>
        </c:ser>
        <c:ser>
          <c:idx val="13"/>
          <c:order val="13"/>
          <c:spPr>
            <a:ln w="28575" cap="rnd">
              <a:solidFill>
                <a:schemeClr val="accent2">
                  <a:lumMod val="80000"/>
                  <a:lumOff val="20000"/>
                </a:schemeClr>
              </a:solidFill>
              <a:round/>
            </a:ln>
            <a:effectLst/>
          </c:spPr>
          <c:marker>
            <c:symbol val="none"/>
          </c:marker>
          <c:val>
            <c:numRef>
              <c:f>SIG_ADJ!$AT$25:$AT$81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D-CC0A-4108-AE3F-3C5F2F20EBC6}"/>
            </c:ext>
          </c:extLst>
        </c:ser>
        <c:ser>
          <c:idx val="14"/>
          <c:order val="14"/>
          <c:spPr>
            <a:ln w="28575" cap="rnd">
              <a:solidFill>
                <a:schemeClr val="accent3">
                  <a:lumMod val="80000"/>
                  <a:lumOff val="20000"/>
                </a:schemeClr>
              </a:solidFill>
              <a:round/>
            </a:ln>
            <a:effectLst/>
          </c:spPr>
          <c:marker>
            <c:symbol val="none"/>
          </c:marker>
          <c:val>
            <c:numRef>
              <c:f>SIG_ADJ!$AU$25:$AU$81</c:f>
            </c:numRef>
          </c:val>
          <c:smooth val="0"/>
          <c:extLst>
            <c:ext xmlns:c15="http://schemas.microsoft.com/office/drawing/2012/chart" uri="{02D57815-91ED-43cb-92C2-25804820EDAC}">
              <c15:filteredCategoryTitle>
                <c15:cat>
                  <c:multiLvlStrRef>
                    <c:extLst>
                      <c:ext uri="{02D57815-91ED-43cb-92C2-25804820EDAC}">
                        <c15:formulaRef>
                          <c15:sqref>SIG_ADJ!$AF$25:$AF$81</c15:sqref>
                        </c15:formulaRef>
                      </c:ext>
                    </c:extLst>
                  </c:multiLvlStrRef>
                </c15:cat>
              </c15:filteredCategoryTitle>
            </c:ext>
            <c:ext xmlns:c16="http://schemas.microsoft.com/office/drawing/2014/chart" uri="{C3380CC4-5D6E-409C-BE32-E72D297353CC}">
              <c16:uniqueId val="{0000000E-CC0A-4108-AE3F-3C5F2F20EBC6}"/>
            </c:ext>
          </c:extLst>
        </c:ser>
        <c:dLbls>
          <c:showLegendKey val="0"/>
          <c:showVal val="0"/>
          <c:showCatName val="0"/>
          <c:showSerName val="0"/>
          <c:showPercent val="0"/>
          <c:showBubbleSize val="0"/>
        </c:dLbls>
        <c:marker val="1"/>
        <c:smooth val="0"/>
        <c:axId val="374081408"/>
        <c:axId val="374079328"/>
      </c:lineChart>
      <c:catAx>
        <c:axId val="3740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4079328"/>
        <c:crosses val="autoZero"/>
        <c:auto val="1"/>
        <c:lblAlgn val="ctr"/>
        <c:lblOffset val="100"/>
        <c:noMultiLvlLbl val="0"/>
      </c:catAx>
      <c:valAx>
        <c:axId val="37407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408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spPr>
            <a:ln w="28575" cap="rnd">
              <a:solidFill>
                <a:schemeClr val="accent2"/>
              </a:solidFill>
              <a:round/>
            </a:ln>
            <a:effectLst/>
          </c:spPr>
          <c:marker>
            <c:symbol val="none"/>
          </c:marker>
          <c:val>
            <c:numRef>
              <c:f>SIG_ADJ!$AX$32:$AX$88</c:f>
              <c:numCache>
                <c:formatCode>General</c:formatCode>
                <c:ptCount val="57"/>
                <c:pt idx="0">
                  <c:v>0.30006926181710747</c:v>
                </c:pt>
                <c:pt idx="1">
                  <c:v>0.2731528267504007</c:v>
                </c:pt>
                <c:pt idx="2">
                  <c:v>0.24901604069546862</c:v>
                </c:pt>
                <c:pt idx="3">
                  <c:v>0.22737185045936376</c:v>
                </c:pt>
                <c:pt idx="4">
                  <c:v>0.20796284671253018</c:v>
                </c:pt>
                <c:pt idx="5">
                  <c:v>0.19055820267940732</c:v>
                </c:pt>
                <c:pt idx="6">
                  <c:v>0.17495092896917691</c:v>
                </c:pt>
                <c:pt idx="7">
                  <c:v>0.16095541189899276</c:v>
                </c:pt>
                <c:pt idx="8">
                  <c:v>0.14840520603354282</c:v>
                </c:pt>
                <c:pt idx="9">
                  <c:v>0.1371510546881291</c:v>
                </c:pt>
                <c:pt idx="10">
                  <c:v>0.12705911485356791</c:v>
                </c:pt>
                <c:pt idx="11">
                  <c:v>0.11800936543235482</c:v>
                </c:pt>
                <c:pt idx="12">
                  <c:v>0.10989417985561595</c:v>
                </c:pt>
                <c:pt idx="13">
                  <c:v>0.10261704610531126</c:v>
                </c:pt>
                <c:pt idx="14">
                  <c:v>9.6091418919210053E-2</c:v>
                </c:pt>
                <c:pt idx="15">
                  <c:v>9.023969052817965E-2</c:v>
                </c:pt>
                <c:pt idx="16">
                  <c:v>8.4992267685004702E-2</c:v>
                </c:pt>
                <c:pt idx="17">
                  <c:v>8.0286744008054661E-2</c:v>
                </c:pt>
                <c:pt idx="18">
                  <c:v>7.6067157796675389E-2</c:v>
                </c:pt>
                <c:pt idx="19">
                  <c:v>7.2283326491675487E-2</c:v>
                </c:pt>
                <c:pt idx="20">
                  <c:v>6.8890249865800016E-2</c:v>
                </c:pt>
                <c:pt idx="21">
                  <c:v>6.5847574846475201E-2</c:v>
                </c:pt>
                <c:pt idx="22">
                  <c:v>6.3119115606084603E-2</c:v>
                </c:pt>
                <c:pt idx="23">
                  <c:v>6.0672423212322232E-2</c:v>
                </c:pt>
                <c:pt idx="24">
                  <c:v>5.8478399720573948E-2</c:v>
                </c:pt>
                <c:pt idx="25">
                  <c:v>5.651095211881757E-2</c:v>
                </c:pt>
                <c:pt idx="26">
                  <c:v>5.4746682009488665E-2</c:v>
                </c:pt>
                <c:pt idx="27">
                  <c:v>5.3164607337770502E-2</c:v>
                </c:pt>
                <c:pt idx="28">
                  <c:v>5.1745912856887288E-2</c:v>
                </c:pt>
                <c:pt idx="29">
                  <c:v>5.0473726362742444E-2</c:v>
                </c:pt>
                <c:pt idx="30">
                  <c:v>4.9332918036712317E-2</c:v>
                </c:pt>
                <c:pt idx="31">
                  <c:v>4.8309920510225868E-2</c:v>
                </c:pt>
                <c:pt idx="32">
                  <c:v>4.7392567511200002E-2</c:v>
                </c:pt>
                <c:pt idx="33">
                  <c:v>4.6569949173390288E-2</c:v>
                </c:pt>
                <c:pt idx="34">
                  <c:v>4.5832282287884468E-2</c:v>
                </c:pt>
                <c:pt idx="35">
                  <c:v>4.517079395367022E-2</c:v>
                </c:pt>
                <c:pt idx="36">
                  <c:v>4.4577617243560061E-2</c:v>
                </c:pt>
                <c:pt idx="37">
                  <c:v>4.404569764465275E-2</c:v>
                </c:pt>
                <c:pt idx="38">
                  <c:v>4.3568709160649102E-2</c:v>
                </c:pt>
                <c:pt idx="39">
                  <c:v>4.3140979078246662E-2</c:v>
                </c:pt>
                <c:pt idx="40">
                  <c:v>4.2757420502877362E-2</c:v>
                </c:pt>
                <c:pt idx="41">
                  <c:v>4.2413471861451425E-2</c:v>
                </c:pt>
                <c:pt idx="42">
                  <c:v>4.2105042652627593E-2</c:v>
                </c:pt>
                <c:pt idx="43">
                  <c:v>4.1828464799430351E-2</c:v>
                </c:pt>
                <c:pt idx="44">
                  <c:v>4.158044902566202E-2</c:v>
                </c:pt>
                <c:pt idx="45">
                  <c:v>4.1358045737304595E-2</c:v>
                </c:pt>
                <c:pt idx="46">
                  <c:v>4.1158609943682867E-2</c:v>
                </c:pt>
                <c:pt idx="47">
                  <c:v>4.0979769801204359E-2</c:v>
                </c:pt>
                <c:pt idx="48">
                  <c:v>4.0819398405574157E-2</c:v>
                </c:pt>
                <c:pt idx="49">
                  <c:v>4.067558849701592E-2</c:v>
                </c:pt>
                <c:pt idx="50">
                  <c:v>4.0546629777674106E-2</c:v>
                </c:pt>
                <c:pt idx="51">
                  <c:v>4.0430988571438682E-2</c:v>
                </c:pt>
                <c:pt idx="52">
                  <c:v>4.0327289584291187E-2</c:v>
                </c:pt>
                <c:pt idx="53">
                  <c:v>4.0234299548252278E-2</c:v>
                </c:pt>
                <c:pt idx="54">
                  <c:v>4.0150912554411923E-2</c:v>
                </c:pt>
                <c:pt idx="55">
                  <c:v>4.0076136900611542E-2</c:v>
                </c:pt>
                <c:pt idx="56">
                  <c:v>4.0009083297360429E-2</c:v>
                </c:pt>
              </c:numCache>
            </c:numRef>
          </c:val>
          <c:smooth val="0"/>
          <c:extLst>
            <c:ext xmlns:c16="http://schemas.microsoft.com/office/drawing/2014/chart" uri="{C3380CC4-5D6E-409C-BE32-E72D297353CC}">
              <c16:uniqueId val="{00000001-BADA-4752-A7C3-FFFFED8DB05B}"/>
            </c:ext>
          </c:extLst>
        </c:ser>
        <c:ser>
          <c:idx val="2"/>
          <c:order val="2"/>
          <c:spPr>
            <a:ln w="28575" cap="rnd">
              <a:solidFill>
                <a:schemeClr val="accent3"/>
              </a:solidFill>
              <a:round/>
            </a:ln>
            <a:effectLst/>
          </c:spPr>
          <c:marker>
            <c:symbol val="none"/>
          </c:marker>
          <c:val>
            <c:numRef>
              <c:f>SIG_ADJ!$AY$32:$AY$88</c:f>
              <c:numCache>
                <c:formatCode>General</c:formatCode>
                <c:ptCount val="57"/>
                <c:pt idx="0">
                  <c:v>0.4791587820775256</c:v>
                </c:pt>
                <c:pt idx="1">
                  <c:v>0.43723031617790775</c:v>
                </c:pt>
                <c:pt idx="2">
                  <c:v>0.39902919087632965</c:v>
                </c:pt>
                <c:pt idx="3">
                  <c:v>0.36422405448520384</c:v>
                </c:pt>
                <c:pt idx="4">
                  <c:v>0.33251301169152925</c:v>
                </c:pt>
                <c:pt idx="5">
                  <c:v>0.30362100495545863</c:v>
                </c:pt>
                <c:pt idx="6">
                  <c:v>0.27729742869628693</c:v>
                </c:pt>
                <c:pt idx="7">
                  <c:v>0.25331395557161374</c:v>
                </c:pt>
                <c:pt idx="8">
                  <c:v>0.23146255599510263</c:v>
                </c:pt>
                <c:pt idx="9">
                  <c:v>0.21155369371438759</c:v>
                </c:pt>
                <c:pt idx="10">
                  <c:v>0.19341468179779875</c:v>
                </c:pt>
                <c:pt idx="11">
                  <c:v>0.17688818476994683</c:v>
                </c:pt>
                <c:pt idx="12">
                  <c:v>0.16183085390388041</c:v>
                </c:pt>
                <c:pt idx="13">
                  <c:v>0.14811208383251556</c:v>
                </c:pt>
                <c:pt idx="14">
                  <c:v>0.13561287969434255</c:v>
                </c:pt>
                <c:pt idx="15">
                  <c:v>0.12422482498717762</c:v>
                </c:pt>
                <c:pt idx="16">
                  <c:v>0.11384914117725316</c:v>
                </c:pt>
                <c:pt idx="17">
                  <c:v>0.10439583090681731</c:v>
                </c:pt>
                <c:pt idx="18">
                  <c:v>9.5782897368533307E-2</c:v>
                </c:pt>
                <c:pt idx="19">
                  <c:v>8.7935633075633235E-2</c:v>
                </c:pt>
                <c:pt idx="20">
                  <c:v>8.0785971858707867E-2</c:v>
                </c:pt>
                <c:pt idx="21">
                  <c:v>7.4271898468436542E-2</c:v>
                </c:pt>
                <c:pt idx="22">
                  <c:v>6.8336910663225753E-2</c:v>
                </c:pt>
                <c:pt idx="23">
                  <c:v>6.2929529115973326E-2</c:v>
                </c:pt>
                <c:pt idx="24">
                  <c:v>5.800285088895258E-2</c:v>
                </c:pt>
                <c:pt idx="25">
                  <c:v>5.3514142603713545E-2</c:v>
                </c:pt>
                <c:pt idx="26">
                  <c:v>4.9424469777210003E-2</c:v>
                </c:pt>
                <c:pt idx="27">
                  <c:v>4.5698359109060234E-2</c:v>
                </c:pt>
                <c:pt idx="28">
                  <c:v>4.2303490790664783E-2</c:v>
                </c:pt>
                <c:pt idx="29">
                  <c:v>3.9210418167309788E-2</c:v>
                </c:pt>
                <c:pt idx="30">
                  <c:v>3.6392312321640342E-2</c:v>
                </c:pt>
                <c:pt idx="31">
                  <c:v>3.3824729363053981E-2</c:v>
                </c:pt>
                <c:pt idx="32">
                  <c:v>3.1485398404511866E-2</c:v>
                </c:pt>
                <c:pt idx="33">
                  <c:v>2.9354028387705629E-2</c:v>
                </c:pt>
                <c:pt idx="34">
                  <c:v>2.741213208100619E-2</c:v>
                </c:pt>
                <c:pt idx="35">
                  <c:v>2.564286572357494E-2</c:v>
                </c:pt>
                <c:pt idx="36">
                  <c:v>2.4030882924731031E-2</c:v>
                </c:pt>
                <c:pt idx="37">
                  <c:v>2.2562201551316274E-2</c:v>
                </c:pt>
                <c:pt idx="38">
                  <c:v>2.1224082448455847E-2</c:v>
                </c:pt>
                <c:pt idx="39">
                  <c:v>2.0004918941754001E-2</c:v>
                </c:pt>
                <c:pt idx="40">
                  <c:v>1.8894136162481066E-2</c:v>
                </c:pt>
                <c:pt idx="41">
                  <c:v>1.7882099322511034E-2</c:v>
                </c:pt>
                <c:pt idx="42">
                  <c:v>1.6960030143398499E-2</c:v>
                </c:pt>
                <c:pt idx="43">
                  <c:v>1.6119930714711274E-2</c:v>
                </c:pt>
                <c:pt idx="44">
                  <c:v>1.5354514121175535E-2</c:v>
                </c:pt>
                <c:pt idx="45">
                  <c:v>1.4657141236902364E-2</c:v>
                </c:pt>
                <c:pt idx="46">
                  <c:v>1.4021763138456714E-2</c:v>
                </c:pt>
                <c:pt idx="47">
                  <c:v>1.3442868637267211E-2</c:v>
                </c:pt>
                <c:pt idx="48">
                  <c:v>1.2915436476279506E-2</c:v>
                </c:pt>
                <c:pt idx="49">
                  <c:v>1.2434891776213167E-2</c:v>
                </c:pt>
                <c:pt idx="50">
                  <c:v>1.1997066353642423E-2</c:v>
                </c:pt>
                <c:pt idx="51">
                  <c:v>1.1598162566704829E-2</c:v>
                </c:pt>
                <c:pt idx="52">
                  <c:v>1.1234720374840232E-2</c:v>
                </c:pt>
                <c:pt idx="53">
                  <c:v>1.0903587326840349E-2</c:v>
                </c:pt>
                <c:pt idx="54">
                  <c:v>1.0601891216889134E-2</c:v>
                </c:pt>
                <c:pt idx="55">
                  <c:v>1.032701517141593E-2</c:v>
                </c:pt>
                <c:pt idx="56">
                  <c:v>1.0076574950667955E-2</c:v>
                </c:pt>
              </c:numCache>
            </c:numRef>
          </c:val>
          <c:smooth val="0"/>
          <c:extLst>
            <c:ext xmlns:c16="http://schemas.microsoft.com/office/drawing/2014/chart" uri="{C3380CC4-5D6E-409C-BE32-E72D297353CC}">
              <c16:uniqueId val="{00000002-BADA-4752-A7C3-FFFFED8DB05B}"/>
            </c:ext>
          </c:extLst>
        </c:ser>
        <c:ser>
          <c:idx val="3"/>
          <c:order val="3"/>
          <c:spPr>
            <a:ln w="28575" cap="rnd">
              <a:solidFill>
                <a:schemeClr val="accent4"/>
              </a:solidFill>
              <a:round/>
            </a:ln>
            <a:effectLst/>
          </c:spPr>
          <c:marker>
            <c:symbol val="none"/>
          </c:marker>
          <c:val>
            <c:numRef>
              <c:f>SIG_ADJ!$AZ$32:$AZ$88</c:f>
              <c:numCache>
                <c:formatCode>General</c:formatCode>
                <c:ptCount val="57"/>
                <c:pt idx="0">
                  <c:v>0.25708452051975161</c:v>
                </c:pt>
                <c:pt idx="1">
                  <c:v>0.24944135731766143</c:v>
                </c:pt>
                <c:pt idx="2">
                  <c:v>0.24204482304347325</c:v>
                </c:pt>
                <c:pt idx="3">
                  <c:v>0.23488695949631255</c:v>
                </c:pt>
                <c:pt idx="4">
                  <c:v>0.22796006526984122</c:v>
                </c:pt>
                <c:pt idx="5">
                  <c:v>0.22125668746603344</c:v>
                </c:pt>
                <c:pt idx="6">
                  <c:v>0.21476961367633107</c:v>
                </c:pt>
                <c:pt idx="7">
                  <c:v>0.2084918642215503</c:v>
                </c:pt>
                <c:pt idx="8">
                  <c:v>0.20241668464219051</c:v>
                </c:pt>
                <c:pt idx="9">
                  <c:v>0.19653753843106495</c:v>
                </c:pt>
                <c:pt idx="10">
                  <c:v>0.1908481000004342</c:v>
                </c:pt>
                <c:pt idx="11">
                  <c:v>0.18534224787607612</c:v>
                </c:pt>
                <c:pt idx="12">
                  <c:v>0.18001405811096813</c:v>
                </c:pt>
                <c:pt idx="13">
                  <c:v>0.174857797911497</c:v>
                </c:pt>
                <c:pt idx="14">
                  <c:v>0.16986791946933688</c:v>
                </c:pt>
                <c:pt idx="15">
                  <c:v>0.16503905399236041</c:v>
                </c:pt>
                <c:pt idx="16">
                  <c:v>0.16036600592815931</c:v>
                </c:pt>
                <c:pt idx="17">
                  <c:v>0.15584374737396012</c:v>
                </c:pt>
                <c:pt idx="18">
                  <c:v>0.15146741266692054</c:v>
                </c:pt>
                <c:pt idx="19">
                  <c:v>0.14723229314898512</c:v>
                </c:pt>
                <c:pt idx="20">
                  <c:v>0.14313383210066857</c:v>
                </c:pt>
                <c:pt idx="21">
                  <c:v>0.13916761983831513</c:v>
                </c:pt>
                <c:pt idx="22">
                  <c:v>0.13532938896955909</c:v>
                </c:pt>
                <c:pt idx="23">
                  <c:v>0.13161500980188176</c:v>
                </c:pt>
                <c:pt idx="24">
                  <c:v>0.12802048589932494</c:v>
                </c:pt>
                <c:pt idx="25">
                  <c:v>0.12454194978257949</c:v>
                </c:pt>
                <c:pt idx="26">
                  <c:v>0.12117565876782355</c:v>
                </c:pt>
                <c:pt idx="27">
                  <c:v>0.11791799093983249</c:v>
                </c:pt>
                <c:pt idx="28">
                  <c:v>0.11476544125502836</c:v>
                </c:pt>
                <c:pt idx="29">
                  <c:v>0.11171461777027554</c:v>
                </c:pt>
                <c:pt idx="30">
                  <c:v>0.10876223799336568</c:v>
                </c:pt>
                <c:pt idx="31">
                  <c:v>0.10590512535126453</c:v>
                </c:pt>
                <c:pt idx="32">
                  <c:v>0.10314020577232133</c:v>
                </c:pt>
                <c:pt idx="33">
                  <c:v>0.10046450437876285</c:v>
                </c:pt>
                <c:pt idx="34">
                  <c:v>9.7875142285914124E-2</c:v>
                </c:pt>
                <c:pt idx="35">
                  <c:v>9.536933350470142E-2</c:v>
                </c:pt>
                <c:pt idx="36">
                  <c:v>9.2944381944105009E-2</c:v>
                </c:pt>
                <c:pt idx="37">
                  <c:v>9.0597678510336579E-2</c:v>
                </c:pt>
                <c:pt idx="38">
                  <c:v>8.8326698299620046E-2</c:v>
                </c:pt>
                <c:pt idx="39">
                  <c:v>8.6128997881555661E-2</c:v>
                </c:pt>
                <c:pt idx="40">
                  <c:v>8.4002212670144016E-2</c:v>
                </c:pt>
                <c:pt idx="41">
                  <c:v>8.1944054379641862E-2</c:v>
                </c:pt>
                <c:pt idx="42">
                  <c:v>7.9952308562512023E-2</c:v>
                </c:pt>
                <c:pt idx="43">
                  <c:v>7.8024832226818552E-2</c:v>
                </c:pt>
                <c:pt idx="44">
                  <c:v>7.6159551530503605E-2</c:v>
                </c:pt>
                <c:pt idx="45">
                  <c:v>7.4354459550065158E-2</c:v>
                </c:pt>
                <c:pt idx="46">
                  <c:v>7.2607614121234842E-2</c:v>
                </c:pt>
                <c:pt idx="47">
                  <c:v>7.0917135749332616E-2</c:v>
                </c:pt>
                <c:pt idx="48">
                  <c:v>6.9281205587049893E-2</c:v>
                </c:pt>
                <c:pt idx="49">
                  <c:v>6.7698063477485415E-2</c:v>
                </c:pt>
                <c:pt idx="50">
                  <c:v>6.6166006060328339E-2</c:v>
                </c:pt>
                <c:pt idx="51">
                  <c:v>6.4683384939150712E-2</c:v>
                </c:pt>
                <c:pt idx="52">
                  <c:v>6.3248604907837638E-2</c:v>
                </c:pt>
                <c:pt idx="53">
                  <c:v>6.1860122234246986E-2</c:v>
                </c:pt>
                <c:pt idx="54">
                  <c:v>6.0516442999251546E-2</c:v>
                </c:pt>
                <c:pt idx="55">
                  <c:v>5.9216121489377077E-2</c:v>
                </c:pt>
                <c:pt idx="56">
                  <c:v>5.7957758641306478E-2</c:v>
                </c:pt>
              </c:numCache>
            </c:numRef>
          </c:val>
          <c:smooth val="0"/>
          <c:extLst>
            <c:ext xmlns:c16="http://schemas.microsoft.com/office/drawing/2014/chart" uri="{C3380CC4-5D6E-409C-BE32-E72D297353CC}">
              <c16:uniqueId val="{00000003-BADA-4752-A7C3-FFFFED8DB05B}"/>
            </c:ext>
          </c:extLst>
        </c:ser>
        <c:ser>
          <c:idx val="4"/>
          <c:order val="4"/>
          <c:spPr>
            <a:ln w="28575" cap="rnd">
              <a:solidFill>
                <a:schemeClr val="accent5"/>
              </a:solidFill>
              <a:round/>
            </a:ln>
            <a:effectLst/>
          </c:spPr>
          <c:marker>
            <c:symbol val="none"/>
          </c:marker>
          <c:val>
            <c:numRef>
              <c:f>SIG_ADJ!$BA$32:$BA$88</c:f>
              <c:numCache>
                <c:formatCode>General</c:formatCode>
                <c:ptCount val="57"/>
                <c:pt idx="0">
                  <c:v>0.2834612290730491</c:v>
                </c:pt>
                <c:pt idx="1">
                  <c:v>0.25128517586623816</c:v>
                </c:pt>
                <c:pt idx="2">
                  <c:v>0.22290930443262147</c:v>
                </c:pt>
                <c:pt idx="3">
                  <c:v>0.19788479087771774</c:v>
                </c:pt>
                <c:pt idx="4">
                  <c:v>0.17581582005775284</c:v>
                </c:pt>
                <c:pt idx="5">
                  <c:v>0.15635332493336626</c:v>
                </c:pt>
                <c:pt idx="6">
                  <c:v>0.13918946534259197</c:v>
                </c:pt>
                <c:pt idx="7">
                  <c:v>0.12405275886333474</c:v>
                </c:pt>
                <c:pt idx="8">
                  <c:v>0.11070378674972335</c:v>
                </c:pt>
                <c:pt idx="9">
                  <c:v>9.8931407022722198E-2</c:v>
                </c:pt>
                <c:pt idx="10">
                  <c:v>8.8549414817090541E-2</c:v>
                </c:pt>
                <c:pt idx="11">
                  <c:v>7.9393597161075025E-2</c:v>
                </c:pt>
                <c:pt idx="12">
                  <c:v>7.1319135604001896E-2</c:v>
                </c:pt>
                <c:pt idx="13">
                  <c:v>6.41983156088793E-2</c:v>
                </c:pt>
                <c:pt idx="14">
                  <c:v>5.7918506479251342E-2</c:v>
                </c:pt>
                <c:pt idx="15">
                  <c:v>5.2380379868612381E-2</c:v>
                </c:pt>
                <c:pt idx="16">
                  <c:v>4.7496338694372975E-2</c:v>
                </c:pt>
                <c:pt idx="17">
                  <c:v>4.3189131606358483E-2</c:v>
                </c:pt>
                <c:pt idx="18">
                  <c:v>3.9390631094754686E-2</c:v>
                </c:pt>
                <c:pt idx="19">
                  <c:v>3.6040755910716246E-2</c:v>
                </c:pt>
                <c:pt idx="20">
                  <c:v>3.3086520755460577E-2</c:v>
                </c:pt>
                <c:pt idx="21">
                  <c:v>3.0481198206688147E-2</c:v>
                </c:pt>
                <c:pt idx="22">
                  <c:v>2.818357962643854E-2</c:v>
                </c:pt>
                <c:pt idx="23">
                  <c:v>2.6157323360090405E-2</c:v>
                </c:pt>
                <c:pt idx="24">
                  <c:v>2.437037991690626E-2</c:v>
                </c:pt>
                <c:pt idx="25">
                  <c:v>2.2794485040147285E-2</c:v>
                </c:pt>
                <c:pt idx="26">
                  <c:v>2.1404712648599195E-2</c:v>
                </c:pt>
                <c:pt idx="27">
                  <c:v>2.0179080578342345E-2</c:v>
                </c:pt>
                <c:pt idx="28">
                  <c:v>1.9098202888745402E-2</c:v>
                </c:pt>
                <c:pt idx="29">
                  <c:v>1.8144983233173258E-2</c:v>
                </c:pt>
                <c:pt idx="30">
                  <c:v>1.7304344444423799E-2</c:v>
                </c:pt>
                <c:pt idx="31">
                  <c:v>1.6562990057720571E-2</c:v>
                </c:pt>
                <c:pt idx="32">
                  <c:v>1.5909193999247315E-2</c:v>
                </c:pt>
                <c:pt idx="33">
                  <c:v>1.5332615113707825E-2</c:v>
                </c:pt>
                <c:pt idx="34">
                  <c:v>1.4824133597275494E-2</c:v>
                </c:pt>
                <c:pt idx="35">
                  <c:v>1.4375706748776869E-2</c:v>
                </c:pt>
                <c:pt idx="36">
                  <c:v>1.3980241757511709E-2</c:v>
                </c:pt>
                <c:pt idx="37">
                  <c:v>1.3631483515582235E-2</c:v>
                </c:pt>
                <c:pt idx="38">
                  <c:v>1.3323915680248408E-2</c:v>
                </c:pt>
                <c:pt idx="39">
                  <c:v>1.3052673421402903E-2</c:v>
                </c:pt>
                <c:pt idx="40">
                  <c:v>1.2813466474084252E-2</c:v>
                </c:pt>
                <c:pt idx="41">
                  <c:v>1.2602511278942255E-2</c:v>
                </c:pt>
                <c:pt idx="42">
                  <c:v>1.2416471137314951E-2</c:v>
                </c:pt>
                <c:pt idx="43">
                  <c:v>1.2252403434344136E-2</c:v>
                </c:pt>
                <c:pt idx="44">
                  <c:v>1.2107713095352428E-2</c:v>
                </c:pt>
                <c:pt idx="45">
                  <c:v>1.1980111539296883E-2</c:v>
                </c:pt>
                <c:pt idx="46">
                  <c:v>1.1867580480061963E-2</c:v>
                </c:pt>
                <c:pt idx="47">
                  <c:v>1.1768340003033449E-2</c:v>
                </c:pt>
                <c:pt idx="48">
                  <c:v>1.1680820412017361E-2</c:v>
                </c:pt>
                <c:pt idx="49">
                  <c:v>1.1603637401203917E-2</c:v>
                </c:pt>
                <c:pt idx="50">
                  <c:v>1.153557015946906E-2</c:v>
                </c:pt>
                <c:pt idx="51">
                  <c:v>1.1475542060687184E-2</c:v>
                </c:pt>
                <c:pt idx="52">
                  <c:v>1.1422603634631925E-2</c:v>
                </c:pt>
                <c:pt idx="53">
                  <c:v>1.137591754911401E-2</c:v>
                </c:pt>
                <c:pt idx="54">
                  <c:v>1.1334745365817312E-2</c:v>
                </c:pt>
                <c:pt idx="55">
                  <c:v>1.1298435860348783E-2</c:v>
                </c:pt>
                <c:pt idx="56">
                  <c:v>1.1266414721759445E-2</c:v>
                </c:pt>
              </c:numCache>
            </c:numRef>
          </c:val>
          <c:smooth val="0"/>
          <c:extLst>
            <c:ext xmlns:c16="http://schemas.microsoft.com/office/drawing/2014/chart" uri="{C3380CC4-5D6E-409C-BE32-E72D297353CC}">
              <c16:uniqueId val="{00000004-BADA-4752-A7C3-FFFFED8DB05B}"/>
            </c:ext>
          </c:extLst>
        </c:ser>
        <c:ser>
          <c:idx val="5"/>
          <c:order val="5"/>
          <c:spPr>
            <a:ln w="28575" cap="rnd">
              <a:solidFill>
                <a:schemeClr val="accent6"/>
              </a:solidFill>
              <a:round/>
            </a:ln>
            <a:effectLst/>
          </c:spPr>
          <c:marker>
            <c:symbol val="none"/>
          </c:marker>
          <c:val>
            <c:numRef>
              <c:f>SIG_ADJ!$BB$32:$BB$88</c:f>
              <c:numCache>
                <c:formatCode>General</c:formatCode>
                <c:ptCount val="57"/>
                <c:pt idx="0">
                  <c:v>0.32456279402893612</c:v>
                </c:pt>
                <c:pt idx="1">
                  <c:v>0.28300012337449448</c:v>
                </c:pt>
                <c:pt idx="2">
                  <c:v>0.24719101000591032</c:v>
                </c:pt>
                <c:pt idx="3">
                  <c:v>0.21633898389562276</c:v>
                </c:pt>
                <c:pt idx="4">
                  <c:v>0.18975783106694277</c:v>
                </c:pt>
                <c:pt idx="5">
                  <c:v>0.16685633075134304</c:v>
                </c:pt>
                <c:pt idx="6">
                  <c:v>0.14712510539457355</c:v>
                </c:pt>
                <c:pt idx="7">
                  <c:v>0.13012529102806975</c:v>
                </c:pt>
                <c:pt idx="8">
                  <c:v>0.11547877601087451</c:v>
                </c:pt>
                <c:pt idx="9">
                  <c:v>0.10285979103115529</c:v>
                </c:pt>
                <c:pt idx="10">
                  <c:v>9.1987663311255352E-2</c:v>
                </c:pt>
                <c:pt idx="11">
                  <c:v>8.2620573854552737E-2</c:v>
                </c:pt>
                <c:pt idx="12">
                  <c:v>7.4550178882162088E-2</c:v>
                </c:pt>
                <c:pt idx="13">
                  <c:v>6.7596975828914496E-2</c:v>
                </c:pt>
                <c:pt idx="14">
                  <c:v>6.1606310828615216E-2</c:v>
                </c:pt>
                <c:pt idx="15">
                  <c:v>5.6444938886651211E-2</c:v>
                </c:pt>
                <c:pt idx="16">
                  <c:v>5.1998060230948953E-2</c:v>
                </c:pt>
                <c:pt idx="17">
                  <c:v>4.8166766923492504E-2</c:v>
                </c:pt>
                <c:pt idx="18">
                  <c:v>4.4865842939668943E-2</c:v>
                </c:pt>
                <c:pt idx="19">
                  <c:v>4.2021868784577338E-2</c:v>
                </c:pt>
                <c:pt idx="20">
                  <c:v>3.9571588488979542E-2</c:v>
                </c:pt>
                <c:pt idx="21">
                  <c:v>3.7460502663446991E-2</c:v>
                </c:pt>
                <c:pt idx="22">
                  <c:v>3.5641656317267179E-2</c:v>
                </c:pt>
                <c:pt idx="23">
                  <c:v>3.4074594480651831E-2</c:v>
                </c:pt>
                <c:pt idx="24">
                  <c:v>3.2724462401087215E-2</c:v>
                </c:pt>
                <c:pt idx="25">
                  <c:v>3.1561230300300031E-2</c:v>
                </c:pt>
                <c:pt idx="26">
                  <c:v>3.0559025448802766E-2</c:v>
                </c:pt>
                <c:pt idx="27">
                  <c:v>2.9695556701950825E-2</c:v>
                </c:pt>
                <c:pt idx="28">
                  <c:v>2.8951618697982684E-2</c:v>
                </c:pt>
                <c:pt idx="29">
                  <c:v>2.8310664690364157E-2</c:v>
                </c:pt>
                <c:pt idx="30">
                  <c:v>2.7758438513329323E-2</c:v>
                </c:pt>
                <c:pt idx="31">
                  <c:v>2.7282657494757383E-2</c:v>
                </c:pt>
                <c:pt idx="32">
                  <c:v>2.6872739263700634E-2</c:v>
                </c:pt>
                <c:pt idx="33">
                  <c:v>2.6519566376188124E-2</c:v>
                </c:pt>
                <c:pt idx="34">
                  <c:v>2.6215283524087661E-2</c:v>
                </c:pt>
                <c:pt idx="35">
                  <c:v>2.5953122816524534E-2</c:v>
                </c:pt>
                <c:pt idx="36">
                  <c:v>2.5727253247748088E-2</c:v>
                </c:pt>
                <c:pt idx="37">
                  <c:v>2.5532651003294753E-2</c:v>
                </c:pt>
                <c:pt idx="38">
                  <c:v>2.5364987719783745E-2</c:v>
                </c:pt>
                <c:pt idx="39">
                  <c:v>2.522053421300811E-2</c:v>
                </c:pt>
                <c:pt idx="40">
                  <c:v>2.5096077533031377E-2</c:v>
                </c:pt>
                <c:pt idx="41">
                  <c:v>2.4988849501420562E-2</c:v>
                </c:pt>
                <c:pt idx="42">
                  <c:v>2.4896465141133271E-2</c:v>
                </c:pt>
                <c:pt idx="43">
                  <c:v>2.4816869629610046E-2</c:v>
                </c:pt>
                <c:pt idx="44">
                  <c:v>2.4748292595197053E-2</c:v>
                </c:pt>
                <c:pt idx="45">
                  <c:v>2.4689208740355451E-2</c:v>
                </c:pt>
                <c:pt idx="46">
                  <c:v>2.4638303915834756E-2</c:v>
                </c:pt>
                <c:pt idx="47">
                  <c:v>2.4594445891228372E-2</c:v>
                </c:pt>
                <c:pt idx="48">
                  <c:v>2.4556659171787034E-2</c:v>
                </c:pt>
                <c:pt idx="49">
                  <c:v>2.4524103301363027E-2</c:v>
                </c:pt>
                <c:pt idx="50">
                  <c:v>2.4496054168897049E-2</c:v>
                </c:pt>
                <c:pt idx="51">
                  <c:v>2.4471887902664649E-2</c:v>
                </c:pt>
                <c:pt idx="52">
                  <c:v>2.4451066994056393E-2</c:v>
                </c:pt>
                <c:pt idx="53">
                  <c:v>2.4433128342255382E-2</c:v>
                </c:pt>
                <c:pt idx="54">
                  <c:v>2.4417672953900706E-2</c:v>
                </c:pt>
                <c:pt idx="55">
                  <c:v>2.4404357068635547E-2</c:v>
                </c:pt>
                <c:pt idx="56">
                  <c:v>2.4392884513153551E-2</c:v>
                </c:pt>
              </c:numCache>
            </c:numRef>
          </c:val>
          <c:smooth val="0"/>
          <c:extLst>
            <c:ext xmlns:c16="http://schemas.microsoft.com/office/drawing/2014/chart" uri="{C3380CC4-5D6E-409C-BE32-E72D297353CC}">
              <c16:uniqueId val="{00000005-BADA-4752-A7C3-FFFFED8DB05B}"/>
            </c:ext>
          </c:extLst>
        </c:ser>
        <c:ser>
          <c:idx val="6"/>
          <c:order val="6"/>
          <c:spPr>
            <a:ln w="28575" cap="rnd">
              <a:solidFill>
                <a:schemeClr val="accent1">
                  <a:lumMod val="60000"/>
                </a:schemeClr>
              </a:solidFill>
              <a:round/>
            </a:ln>
            <a:effectLst/>
          </c:spPr>
          <c:marker>
            <c:symbol val="none"/>
          </c:marker>
          <c:val>
            <c:numRef>
              <c:f>SIG_ADJ!$BC$32:$BC$88</c:f>
              <c:numCache>
                <c:formatCode>General</c:formatCode>
                <c:ptCount val="57"/>
                <c:pt idx="0">
                  <c:v>0.17293654923407989</c:v>
                </c:pt>
                <c:pt idx="1">
                  <c:v>0.15346389027148236</c:v>
                </c:pt>
                <c:pt idx="2">
                  <c:v>0.13624492553741804</c:v>
                </c:pt>
                <c:pt idx="3">
                  <c:v>0.12101882071616873</c:v>
                </c:pt>
                <c:pt idx="4">
                  <c:v>0.10755492950039584</c:v>
                </c:pt>
                <c:pt idx="5">
                  <c:v>9.564929974161604E-2</c:v>
                </c:pt>
                <c:pt idx="6">
                  <c:v>8.5121583966024317E-2</c:v>
                </c:pt>
                <c:pt idx="7">
                  <c:v>7.581230745590023E-2</c:v>
                </c:pt>
                <c:pt idx="8">
                  <c:v>6.7580452513266512E-2</c:v>
                </c:pt>
                <c:pt idx="9">
                  <c:v>6.0301322312023807E-2</c:v>
                </c:pt>
                <c:pt idx="10">
                  <c:v>5.3864651980015846E-2</c:v>
                </c:pt>
                <c:pt idx="11">
                  <c:v>4.8172938297537923E-2</c:v>
                </c:pt>
                <c:pt idx="12">
                  <c:v>4.3139962710422461E-2</c:v>
                </c:pt>
                <c:pt idx="13">
                  <c:v>3.8689485284180536E-2</c:v>
                </c:pt>
                <c:pt idx="14">
                  <c:v>3.4754089815107594E-2</c:v>
                </c:pt>
                <c:pt idx="15">
                  <c:v>3.12741626039999E-2</c:v>
                </c:pt>
                <c:pt idx="16">
                  <c:v>2.8196989422860752E-2</c:v>
                </c:pt>
                <c:pt idx="17">
                  <c:v>2.5475956995372709E-2</c:v>
                </c:pt>
                <c:pt idx="18">
                  <c:v>2.3069846895095364E-2</c:v>
                </c:pt>
                <c:pt idx="19">
                  <c:v>2.0942211165299547E-2</c:v>
                </c:pt>
                <c:pt idx="20">
                  <c:v>1.9060820202275033E-2</c:v>
                </c:pt>
                <c:pt idx="21">
                  <c:v>1.739717453860214E-2</c:v>
                </c:pt>
                <c:pt idx="22">
                  <c:v>1.5926073130839317E-2</c:v>
                </c:pt>
                <c:pt idx="23">
                  <c:v>1.4625231612012594E-2</c:v>
                </c:pt>
                <c:pt idx="24">
                  <c:v>1.3474944726163693E-2</c:v>
                </c:pt>
                <c:pt idx="25">
                  <c:v>1.2457787831487259E-2</c:v>
                </c:pt>
                <c:pt idx="26">
                  <c:v>1.1558352950401682E-2</c:v>
                </c:pt>
                <c:pt idx="27">
                  <c:v>1.0763015368217995E-2</c:v>
                </c:pt>
                <c:pt idx="28">
                  <c:v>1.0059727244823985E-2</c:v>
                </c:pt>
                <c:pt idx="29">
                  <c:v>9.4378351129960677E-3</c:v>
                </c:pt>
                <c:pt idx="30">
                  <c:v>8.8879184987881565E-3</c:v>
                </c:pt>
                <c:pt idx="31">
                  <c:v>8.4016472194056255E-3</c:v>
                </c:pt>
                <c:pt idx="32">
                  <c:v>7.9716551969006896E-3</c:v>
                </c:pt>
                <c:pt idx="33">
                  <c:v>7.5914288762085405E-3</c:v>
                </c:pt>
                <c:pt idx="34">
                  <c:v>7.2552085572712751E-3</c:v>
                </c:pt>
                <c:pt idx="35">
                  <c:v>6.9579011466204413E-3</c:v>
                </c:pt>
                <c:pt idx="36">
                  <c:v>6.695003006771864E-3</c:v>
                </c:pt>
                <c:pt idx="37">
                  <c:v>6.4625317347489306E-3</c:v>
                </c:pt>
                <c:pt idx="38">
                  <c:v>6.2569658363097599E-3</c:v>
                </c:pt>
                <c:pt idx="39">
                  <c:v>6.0751913820583344E-3</c:v>
                </c:pt>
                <c:pt idx="40">
                  <c:v>5.9144548373819732E-3</c:v>
                </c:pt>
                <c:pt idx="41">
                  <c:v>5.772321351679083E-3</c:v>
                </c:pt>
                <c:pt idx="42">
                  <c:v>5.6466378750389089E-3</c:v>
                </c:pt>
                <c:pt idx="43">
                  <c:v>5.5355005436616917E-3</c:v>
                </c:pt>
                <c:pt idx="44">
                  <c:v>5.4372258399708381E-3</c:v>
                </c:pt>
                <c:pt idx="45">
                  <c:v>5.3503250905480842E-3</c:v>
                </c:pt>
                <c:pt idx="46">
                  <c:v>5.2734819155842404E-3</c:v>
                </c:pt>
                <c:pt idx="47">
                  <c:v>5.2055322882479096E-3</c:v>
                </c:pt>
                <c:pt idx="48">
                  <c:v>5.1454469019098425E-3</c:v>
                </c:pt>
                <c:pt idx="49">
                  <c:v>5.0923155781201612E-3</c:v>
                </c:pt>
                <c:pt idx="50">
                  <c:v>5.0453334791491933E-3</c:v>
                </c:pt>
                <c:pt idx="51">
                  <c:v>5.0037889162383295E-3</c:v>
                </c:pt>
                <c:pt idx="52">
                  <c:v>4.9670525688792818E-3</c:v>
                </c:pt>
                <c:pt idx="53">
                  <c:v>4.9345679518144631E-3</c:v>
                </c:pt>
                <c:pt idx="54">
                  <c:v>4.9058429853518406E-3</c:v>
                </c:pt>
                <c:pt idx="55">
                  <c:v>4.8804425413006653E-3</c:v>
                </c:pt>
                <c:pt idx="56">
                  <c:v>4.8579818516133024E-3</c:v>
                </c:pt>
              </c:numCache>
            </c:numRef>
          </c:val>
          <c:smooth val="0"/>
          <c:extLst>
            <c:ext xmlns:c16="http://schemas.microsoft.com/office/drawing/2014/chart" uri="{C3380CC4-5D6E-409C-BE32-E72D297353CC}">
              <c16:uniqueId val="{00000006-BADA-4752-A7C3-FFFFED8DB05B}"/>
            </c:ext>
          </c:extLst>
        </c:ser>
        <c:ser>
          <c:idx val="7"/>
          <c:order val="7"/>
          <c:spPr>
            <a:ln w="28575" cap="rnd">
              <a:solidFill>
                <a:schemeClr val="accent2">
                  <a:lumMod val="60000"/>
                </a:schemeClr>
              </a:solidFill>
              <a:round/>
            </a:ln>
            <a:effectLst/>
          </c:spPr>
          <c:marker>
            <c:symbol val="none"/>
          </c:marker>
          <c:val>
            <c:numRef>
              <c:f>SIG_ADJ!$BD$32:$BD$88</c:f>
              <c:numCache>
                <c:formatCode>General</c:formatCode>
                <c:ptCount val="57"/>
                <c:pt idx="0">
                  <c:v>0.58995500378540944</c:v>
                </c:pt>
                <c:pt idx="1">
                  <c:v>0.55005050749912077</c:v>
                </c:pt>
                <c:pt idx="2">
                  <c:v>0.51326922800180552</c:v>
                </c:pt>
                <c:pt idx="3">
                  <c:v>0.4793667195788518</c:v>
                </c:pt>
                <c:pt idx="4">
                  <c:v>0.44811766861931851</c:v>
                </c:pt>
                <c:pt idx="5">
                  <c:v>0.41931439619802569</c:v>
                </c:pt>
                <c:pt idx="6">
                  <c:v>0.39276547785648769</c:v>
                </c:pt>
                <c:pt idx="7">
                  <c:v>0.36829447140985233</c:v>
                </c:pt>
                <c:pt idx="8">
                  <c:v>0.34573874432494311</c:v>
                </c:pt>
                <c:pt idx="9">
                  <c:v>0.32494839287624511</c:v>
                </c:pt>
                <c:pt idx="10">
                  <c:v>0.30578524589662198</c:v>
                </c:pt>
                <c:pt idx="11">
                  <c:v>0.28812194650176559</c:v>
                </c:pt>
                <c:pt idx="12">
                  <c:v>0.27184110568558406</c:v>
                </c:pt>
                <c:pt idx="13">
                  <c:v>0.25683452216138536</c:v>
                </c:pt>
                <c:pt idx="14">
                  <c:v>0.24300246326397695</c:v>
                </c:pt>
                <c:pt idx="15">
                  <c:v>0.23025300213361011</c:v>
                </c:pt>
                <c:pt idx="16">
                  <c:v>0.21850140677674035</c:v>
                </c:pt>
                <c:pt idx="17">
                  <c:v>0.20766957694334637</c:v>
                </c:pt>
                <c:pt idx="18">
                  <c:v>0.19768552507833592</c:v>
                </c:pt>
                <c:pt idx="19">
                  <c:v>0.18848289789747813</c:v>
                </c:pt>
                <c:pt idx="20">
                  <c:v>0.18000053540829108</c:v>
                </c:pt>
                <c:pt idx="21">
                  <c:v>0.17218206444516965</c:v>
                </c:pt>
                <c:pt idx="22">
                  <c:v>0.16497552401741786</c:v>
                </c:pt>
                <c:pt idx="23">
                  <c:v>0.1583330199802746</c:v>
                </c:pt>
                <c:pt idx="24">
                  <c:v>0.15221040673390315</c:v>
                </c:pt>
                <c:pt idx="25">
                  <c:v>0.1465669938349379</c:v>
                </c:pt>
                <c:pt idx="26">
                  <c:v>0.14136527557075024</c:v>
                </c:pt>
                <c:pt idx="27">
                  <c:v>0.13657068169920417</c:v>
                </c:pt>
                <c:pt idx="28">
                  <c:v>0.13215134769733511</c:v>
                </c:pt>
                <c:pt idx="29">
                  <c:v>0.12807790299204291</c:v>
                </c:pt>
                <c:pt idx="30">
                  <c:v>0.12432327576539397</c:v>
                </c:pt>
                <c:pt idx="31">
                  <c:v>0.12086251303728368</c:v>
                </c:pt>
                <c:pt idx="32">
                  <c:v>0.11767261482974123</c:v>
                </c:pt>
                <c:pt idx="33">
                  <c:v>0.11473238131074506</c:v>
                </c:pt>
                <c:pt idx="34">
                  <c:v>0.11202227190167753</c:v>
                </c:pt>
                <c:pt idx="35">
                  <c:v>0.10952427541205717</c:v>
                </c:pt>
                <c:pt idx="36">
                  <c:v>0.1072217903384739</c:v>
                </c:pt>
                <c:pt idx="37">
                  <c:v>0.10509951453220187</c:v>
                </c:pt>
                <c:pt idx="38">
                  <c:v>0.10314334350222941</c:v>
                </c:pt>
                <c:pt idx="39">
                  <c:v>0.10134027667783521</c:v>
                </c:pt>
                <c:pt idx="40">
                  <c:v>9.9678331007738707E-2</c:v>
                </c:pt>
                <c:pt idx="41">
                  <c:v>9.8146461321610742E-2</c:v>
                </c:pt>
                <c:pt idx="42">
                  <c:v>9.6734486924672972E-2</c:v>
                </c:pt>
                <c:pt idx="43">
                  <c:v>9.5433023937539219E-2</c:v>
                </c:pt>
                <c:pt idx="44">
                  <c:v>9.4233422931633878E-2</c:v>
                </c:pt>
                <c:pt idx="45">
                  <c:v>9.3127711445717312E-2</c:v>
                </c:pt>
                <c:pt idx="46">
                  <c:v>9.2108541001486854E-2</c:v>
                </c:pt>
                <c:pt idx="47">
                  <c:v>9.1169138266123356E-2</c:v>
                </c:pt>
                <c:pt idx="48">
                  <c:v>9.0303260037212577E-2</c:v>
                </c:pt>
                <c:pt idx="49">
                  <c:v>8.9505151750875159E-2</c:v>
                </c:pt>
                <c:pt idx="50">
                  <c:v>8.8769509237352537E-2</c:v>
                </c:pt>
                <c:pt idx="51">
                  <c:v>8.8091443469879599E-2</c:v>
                </c:pt>
                <c:pt idx="52">
                  <c:v>8.7466448072567621E-2</c:v>
                </c:pt>
                <c:pt idx="53">
                  <c:v>8.6890369371357037E-2</c:v>
                </c:pt>
                <c:pt idx="54">
                  <c:v>8.6359378789001115E-2</c:v>
                </c:pt>
                <c:pt idx="55">
                  <c:v>8.5869947400619276E-2</c:v>
                </c:pt>
                <c:pt idx="56">
                  <c:v>8.541882248071854E-2</c:v>
                </c:pt>
              </c:numCache>
            </c:numRef>
          </c:val>
          <c:smooth val="0"/>
          <c:extLst>
            <c:ext xmlns:c16="http://schemas.microsoft.com/office/drawing/2014/chart" uri="{C3380CC4-5D6E-409C-BE32-E72D297353CC}">
              <c16:uniqueId val="{00000007-BADA-4752-A7C3-FFFFED8DB05B}"/>
            </c:ext>
          </c:extLst>
        </c:ser>
        <c:ser>
          <c:idx val="8"/>
          <c:order val="8"/>
          <c:spPr>
            <a:ln w="28575" cap="rnd">
              <a:solidFill>
                <a:schemeClr val="accent3">
                  <a:lumMod val="60000"/>
                </a:schemeClr>
              </a:solidFill>
              <a:round/>
            </a:ln>
            <a:effectLst/>
          </c:spPr>
          <c:marker>
            <c:symbol val="none"/>
          </c:marker>
          <c:val>
            <c:numRef>
              <c:f>SIG_ADJ!$BE$32:$BE$88</c:f>
              <c:numCache>
                <c:formatCode>General</c:formatCode>
                <c:ptCount val="57"/>
                <c:pt idx="0">
                  <c:v>0.28485666578714292</c:v>
                </c:pt>
                <c:pt idx="1">
                  <c:v>0.26719921482739684</c:v>
                </c:pt>
                <c:pt idx="2">
                  <c:v>0.25064471686682382</c:v>
                </c:pt>
                <c:pt idx="3">
                  <c:v>0.23512427717530915</c:v>
                </c:pt>
                <c:pt idx="4">
                  <c:v>0.22057330445528797</c:v>
                </c:pt>
                <c:pt idx="5">
                  <c:v>0.20693124203262625</c:v>
                </c:pt>
                <c:pt idx="6">
                  <c:v>0.19414131583836364</c:v>
                </c:pt>
                <c:pt idx="7">
                  <c:v>0.18215029813249628</c:v>
                </c:pt>
                <c:pt idx="8">
                  <c:v>0.17090828598648994</c:v>
                </c:pt>
                <c:pt idx="9">
                  <c:v>0.16036849360263641</c:v>
                </c:pt>
                <c:pt idx="10">
                  <c:v>0.15048705760594963</c:v>
                </c:pt>
                <c:pt idx="11">
                  <c:v>0.14122285449828675</c:v>
                </c:pt>
                <c:pt idx="12">
                  <c:v>0.13253732951499411</c:v>
                </c:pt>
                <c:pt idx="13">
                  <c:v>0.12439433617183193</c:v>
                </c:pt>
                <c:pt idx="14">
                  <c:v>0.11675998583442194</c:v>
                </c:pt>
                <c:pt idx="15">
                  <c:v>0.10960250668417142</c:v>
                </c:pt>
                <c:pt idx="16">
                  <c:v>0.10289211149373391</c:v>
                </c:pt>
                <c:pt idx="17">
                  <c:v>9.660087366172837E-2</c:v>
                </c:pt>
                <c:pt idx="18">
                  <c:v>9.0702610990811505E-2</c:v>
                </c:pt>
                <c:pt idx="19">
                  <c:v>8.5172776725423185E-2</c:v>
                </c:pt>
                <c:pt idx="20">
                  <c:v>7.9988357395737911E-2</c:v>
                </c:pt>
                <c:pt idx="21">
                  <c:v>7.51277770426797E-2</c:v>
                </c:pt>
                <c:pt idx="22">
                  <c:v>7.057080742541505E-2</c:v>
                </c:pt>
                <c:pt idx="23">
                  <c:v>6.6298483837634536E-2</c:v>
                </c:pt>
                <c:pt idx="24">
                  <c:v>6.2293026182276695E-2</c:v>
                </c:pt>
                <c:pt idx="25">
                  <c:v>5.853776497623131E-2</c:v>
                </c:pt>
                <c:pt idx="26">
                  <c:v>5.5017071977076525E-2</c:v>
                </c:pt>
                <c:pt idx="27">
                  <c:v>5.1716295143139322E-2</c:v>
                </c:pt>
                <c:pt idx="28">
                  <c:v>4.8621697656203638E-2</c:v>
                </c:pt>
                <c:pt idx="29">
                  <c:v>4.5720400753096878E-2</c:v>
                </c:pt>
                <c:pt idx="30">
                  <c:v>4.3000330128237646E-2</c:v>
                </c:pt>
                <c:pt idx="31">
                  <c:v>4.0450165684088761E-2</c:v>
                </c:pt>
                <c:pt idx="32">
                  <c:v>3.8059294420392173E-2</c:v>
                </c:pt>
                <c:pt idx="33">
                  <c:v>3.5817766266125296E-2</c:v>
                </c:pt>
                <c:pt idx="34">
                  <c:v>3.3716252670364939E-2</c:v>
                </c:pt>
                <c:pt idx="35">
                  <c:v>3.1746007779726894E-2</c:v>
                </c:pt>
                <c:pt idx="36">
                  <c:v>2.9898832040813447E-2</c:v>
                </c:pt>
                <c:pt idx="37">
                  <c:v>2.8167038076193415E-2</c:v>
                </c:pt>
                <c:pt idx="38">
                  <c:v>2.6543418691901074E-2</c:v>
                </c:pt>
                <c:pt idx="39">
                  <c:v>2.5021216883311086E-2</c:v>
                </c:pt>
                <c:pt idx="40">
                  <c:v>2.3594097714562966E-2</c:v>
                </c:pt>
                <c:pt idx="41">
                  <c:v>2.2256121954505974E-2</c:v>
                </c:pt>
                <c:pt idx="42">
                  <c:v>2.1001721359445329E-2</c:v>
                </c:pt>
                <c:pt idx="43">
                  <c:v>1.9825675499824162E-2</c:v>
                </c:pt>
                <c:pt idx="44">
                  <c:v>1.8723090034400959E-2</c:v>
                </c:pt>
                <c:pt idx="45">
                  <c:v>1.7689376341506281E-2</c:v>
                </c:pt>
                <c:pt idx="46">
                  <c:v>1.6720232422610334E-2</c:v>
                </c:pt>
                <c:pt idx="47">
                  <c:v>1.5811624998727927E-2</c:v>
                </c:pt>
                <c:pt idx="48">
                  <c:v>1.4959772725151563E-2</c:v>
                </c:pt>
                <c:pt idx="49">
                  <c:v>1.4161130454657493E-2</c:v>
                </c:pt>
                <c:pt idx="50">
                  <c:v>1.3412374483693061E-2</c:v>
                </c:pt>
                <c:pt idx="51">
                  <c:v>1.2710388720144553E-2</c:v>
                </c:pt>
                <c:pt idx="52">
                  <c:v>1.2052251715120008E-2</c:v>
                </c:pt>
                <c:pt idx="53">
                  <c:v>1.1435224504777236E-2</c:v>
                </c:pt>
                <c:pt idx="54">
                  <c:v>1.0856739211598522E-2</c:v>
                </c:pt>
                <c:pt idx="55">
                  <c:v>1.0314388357674006E-2</c:v>
                </c:pt>
                <c:pt idx="56">
                  <c:v>9.8059148455189073E-3</c:v>
                </c:pt>
              </c:numCache>
            </c:numRef>
          </c:val>
          <c:smooth val="0"/>
          <c:extLst>
            <c:ext xmlns:c16="http://schemas.microsoft.com/office/drawing/2014/chart" uri="{C3380CC4-5D6E-409C-BE32-E72D297353CC}">
              <c16:uniqueId val="{00000008-BADA-4752-A7C3-FFFFED8DB05B}"/>
            </c:ext>
          </c:extLst>
        </c:ser>
        <c:ser>
          <c:idx val="9"/>
          <c:order val="9"/>
          <c:spPr>
            <a:ln w="28575" cap="rnd">
              <a:solidFill>
                <a:schemeClr val="accent4">
                  <a:lumMod val="60000"/>
                </a:schemeClr>
              </a:solidFill>
              <a:round/>
            </a:ln>
            <a:effectLst/>
          </c:spPr>
          <c:marker>
            <c:symbol val="none"/>
          </c:marker>
          <c:val>
            <c:numRef>
              <c:f>SIG_ADJ!$BF$32:$BF$88</c:f>
              <c:numCache>
                <c:formatCode>General</c:formatCode>
                <c:ptCount val="57"/>
                <c:pt idx="0">
                  <c:v>0.14898506572499304</c:v>
                </c:pt>
                <c:pt idx="1">
                  <c:v>0.14851979309979677</c:v>
                </c:pt>
                <c:pt idx="2">
                  <c:v>0.14805653074968117</c:v>
                </c:pt>
                <c:pt idx="3">
                  <c:v>0.14759526998897321</c:v>
                </c:pt>
                <c:pt idx="4">
                  <c:v>0.14713600216952749</c:v>
                </c:pt>
                <c:pt idx="5">
                  <c:v>0.14667871868056412</c:v>
                </c:pt>
                <c:pt idx="6">
                  <c:v>0.14622341094850733</c:v>
                </c:pt>
                <c:pt idx="7">
                  <c:v>0.14577007043682466</c:v>
                </c:pt>
                <c:pt idx="8">
                  <c:v>0.14531868864586689</c:v>
                </c:pt>
                <c:pt idx="9">
                  <c:v>0.1448692571127087</c:v>
                </c:pt>
                <c:pt idx="10">
                  <c:v>0.14442176741099011</c:v>
                </c:pt>
                <c:pt idx="11">
                  <c:v>0.14397621115075832</c:v>
                </c:pt>
                <c:pt idx="12">
                  <c:v>0.14353257997831048</c:v>
                </c:pt>
                <c:pt idx="13">
                  <c:v>0.14309086557603717</c:v>
                </c:pt>
                <c:pt idx="14">
                  <c:v>0.14265105966226621</c:v>
                </c:pt>
                <c:pt idx="15">
                  <c:v>0.1422131539911077</c:v>
                </c:pt>
                <c:pt idx="16">
                  <c:v>0.14177714035229916</c:v>
                </c:pt>
                <c:pt idx="17">
                  <c:v>0.14134301057105167</c:v>
                </c:pt>
                <c:pt idx="18">
                  <c:v>0.14091075650789667</c:v>
                </c:pt>
                <c:pt idx="19">
                  <c:v>0.14048037005853331</c:v>
                </c:pt>
                <c:pt idx="20">
                  <c:v>0.14005184315367647</c:v>
                </c:pt>
                <c:pt idx="21">
                  <c:v>0.13962516775890549</c:v>
                </c:pt>
                <c:pt idx="22">
                  <c:v>0.13920033587451358</c:v>
                </c:pt>
                <c:pt idx="23">
                  <c:v>0.13877733953535781</c:v>
                </c:pt>
                <c:pt idx="24">
                  <c:v>0.13835617081070967</c:v>
                </c:pt>
                <c:pt idx="25">
                  <c:v>0.13793682180410657</c:v>
                </c:pt>
                <c:pt idx="26">
                  <c:v>0.13751928465320359</c:v>
                </c:pt>
                <c:pt idx="27">
                  <c:v>0.13710355152962625</c:v>
                </c:pt>
                <c:pt idx="28">
                  <c:v>0.13668961463882359</c:v>
                </c:pt>
                <c:pt idx="29">
                  <c:v>0.13627746621992212</c:v>
                </c:pt>
                <c:pt idx="30">
                  <c:v>0.13586709854558027</c:v>
                </c:pt>
                <c:pt idx="31">
                  <c:v>0.13545850392184353</c:v>
                </c:pt>
                <c:pt idx="32">
                  <c:v>0.1350516746880002</c:v>
                </c:pt>
                <c:pt idx="33">
                  <c:v>0.13464660321643773</c:v>
                </c:pt>
                <c:pt idx="34">
                  <c:v>0.13424328191249973</c:v>
                </c:pt>
                <c:pt idx="35">
                  <c:v>0.1338417032143436</c:v>
                </c:pt>
                <c:pt idx="36">
                  <c:v>0.13344185959279875</c:v>
                </c:pt>
                <c:pt idx="37">
                  <c:v>0.13304374355122534</c:v>
                </c:pt>
                <c:pt idx="38">
                  <c:v>0.13264734762537389</c:v>
                </c:pt>
                <c:pt idx="39">
                  <c:v>0.13225266438324523</c:v>
                </c:pt>
                <c:pt idx="40">
                  <c:v>0.13185968642495111</c:v>
                </c:pt>
                <c:pt idx="41">
                  <c:v>0.13146840638257562</c:v>
                </c:pt>
                <c:pt idx="42">
                  <c:v>0.13107881692003687</c:v>
                </c:pt>
                <c:pt idx="43">
                  <c:v>0.13069091073294964</c:v>
                </c:pt>
                <c:pt idx="44">
                  <c:v>0.13030468054848815</c:v>
                </c:pt>
                <c:pt idx="45">
                  <c:v>0.12992011912525009</c:v>
                </c:pt>
                <c:pt idx="46">
                  <c:v>0.12953721925312048</c:v>
                </c:pt>
                <c:pt idx="47">
                  <c:v>0.12915597375313667</c:v>
                </c:pt>
                <c:pt idx="48">
                  <c:v>0.12877637547735377</c:v>
                </c:pt>
                <c:pt idx="49">
                  <c:v>0.12839841730871054</c:v>
                </c:pt>
                <c:pt idx="50">
                  <c:v>0.12802209216089599</c:v>
                </c:pt>
                <c:pt idx="51">
                  <c:v>0.12764739297821653</c:v>
                </c:pt>
                <c:pt idx="52">
                  <c:v>0.12727431273546372</c:v>
                </c:pt>
                <c:pt idx="53">
                  <c:v>0.12690284443778244</c:v>
                </c:pt>
                <c:pt idx="54">
                  <c:v>0.12653298112053979</c:v>
                </c:pt>
                <c:pt idx="55">
                  <c:v>0.12616471584919464</c:v>
                </c:pt>
                <c:pt idx="56">
                  <c:v>0.12579804171916747</c:v>
                </c:pt>
              </c:numCache>
            </c:numRef>
          </c:val>
          <c:smooth val="0"/>
          <c:extLst>
            <c:ext xmlns:c16="http://schemas.microsoft.com/office/drawing/2014/chart" uri="{C3380CC4-5D6E-409C-BE32-E72D297353CC}">
              <c16:uniqueId val="{00000009-BADA-4752-A7C3-FFFFED8DB05B}"/>
            </c:ext>
          </c:extLst>
        </c:ser>
        <c:ser>
          <c:idx val="10"/>
          <c:order val="10"/>
          <c:spPr>
            <a:ln w="28575" cap="rnd">
              <a:solidFill>
                <a:schemeClr val="accent5">
                  <a:lumMod val="60000"/>
                </a:schemeClr>
              </a:solidFill>
              <a:round/>
            </a:ln>
            <a:effectLst/>
          </c:spPr>
          <c:marker>
            <c:symbol val="none"/>
          </c:marker>
          <c:val>
            <c:numRef>
              <c:f>SIG_ADJ!$BG$32:$BG$88</c:f>
              <c:numCache>
                <c:formatCode>General</c:formatCode>
                <c:ptCount val="57"/>
                <c:pt idx="0">
                  <c:v>0.69978056899576402</c:v>
                </c:pt>
                <c:pt idx="1">
                  <c:v>0.66346735318148831</c:v>
                </c:pt>
                <c:pt idx="2">
                  <c:v>0.62906648688735411</c:v>
                </c:pt>
                <c:pt idx="3">
                  <c:v>0.59647726075438068</c:v>
                </c:pt>
                <c:pt idx="4">
                  <c:v>0.56560426904349537</c:v>
                </c:pt>
                <c:pt idx="5">
                  <c:v>0.5363571303329504</c:v>
                </c:pt>
                <c:pt idx="6">
                  <c:v>0.50865022292454842</c:v>
                </c:pt>
                <c:pt idx="7">
                  <c:v>0.48240243418407325</c:v>
                </c:pt>
                <c:pt idx="8">
                  <c:v>0.45753692308211269</c:v>
                </c:pt>
                <c:pt idx="9">
                  <c:v>0.43398089524010652</c:v>
                </c:pt>
                <c:pt idx="10">
                  <c:v>0.41166538982306256</c:v>
                </c:pt>
                <c:pt idx="11">
                  <c:v>0.39052507765506217</c:v>
                </c:pt>
                <c:pt idx="12">
                  <c:v>0.37049806996653523</c:v>
                </c:pt>
                <c:pt idx="13">
                  <c:v>0.35152573721340652</c:v>
                </c:pt>
                <c:pt idx="14">
                  <c:v>0.3335525374377033</c:v>
                </c:pt>
                <c:pt idx="15">
                  <c:v>0.31652585366714447</c:v>
                </c:pt>
                <c:pt idx="16">
                  <c:v>0.30039583987769569</c:v>
                </c:pt>
                <c:pt idx="17">
                  <c:v>0.28511527506814149</c:v>
                </c:pt>
                <c:pt idx="18">
                  <c:v>0.2706394250194748</c:v>
                </c:pt>
                <c:pt idx="19">
                  <c:v>0.25692591133440079</c:v>
                </c:pt>
                <c:pt idx="20">
                  <c:v>0.24393458737356463</c:v>
                </c:pt>
                <c:pt idx="21">
                  <c:v>0.23162742072530512</c:v>
                </c:pt>
                <c:pt idx="22">
                  <c:v>0.21996838186485915</c:v>
                </c:pt>
                <c:pt idx="23">
                  <c:v>0.20892333867706631</c:v>
                </c:pt>
                <c:pt idx="24">
                  <c:v>0.19845995653378537</c:v>
                </c:pt>
                <c:pt idx="25">
                  <c:v>0.18854760363349685</c:v>
                </c:pt>
                <c:pt idx="26">
                  <c:v>0.17915726132597132</c:v>
                </c:pt>
                <c:pt idx="27">
                  <c:v>0.1702614391594767</c:v>
                </c:pt>
                <c:pt idx="28">
                  <c:v>0.16183409440182317</c:v>
                </c:pt>
                <c:pt idx="29">
                  <c:v>0.15385055579964191</c:v>
                </c:pt>
                <c:pt idx="30">
                  <c:v>0.14628745135270033</c:v>
                </c:pt>
                <c:pt idx="31">
                  <c:v>0.13912263989181273</c:v>
                </c:pt>
                <c:pt idx="32">
                  <c:v>0.13233514626003748</c:v>
                </c:pt>
                <c:pt idx="33">
                  <c:v>0.1259050999074037</c:v>
                </c:pt>
                <c:pt idx="34">
                  <c:v>0.11981367671940063</c:v>
                </c:pt>
                <c:pt idx="35">
                  <c:v>0.11404304390893213</c:v>
                </c:pt>
                <c:pt idx="36">
                  <c:v>0.10857630781040602</c:v>
                </c:pt>
                <c:pt idx="37">
                  <c:v>0.10339746442312379</c:v>
                </c:pt>
                <c:pt idx="38">
                  <c:v>9.8491352559185924E-2</c:v>
                </c:pt>
                <c:pt idx="39">
                  <c:v>9.3843609458751281E-2</c:v>
                </c:pt>
                <c:pt idx="40">
                  <c:v>8.9440628742714537E-2</c:v>
                </c:pt>
                <c:pt idx="41">
                  <c:v>8.5269520579705591E-2</c:v>
                </c:pt>
                <c:pt idx="42">
                  <c:v>8.1318073950799943E-2</c:v>
                </c:pt>
                <c:pt idx="43">
                  <c:v>7.7574720901468774E-2</c:v>
                </c:pt>
                <c:pt idx="44">
                  <c:v>7.4028502676115229E-2</c:v>
                </c:pt>
                <c:pt idx="45">
                  <c:v>7.0669037636055337E-2</c:v>
                </c:pt>
                <c:pt idx="46">
                  <c:v>6.7486490867022408E-2</c:v>
                </c:pt>
                <c:pt idx="47">
                  <c:v>6.4471545387220275E-2</c:v>
                </c:pt>
                <c:pt idx="48">
                  <c:v>6.1615374871636146E-2</c:v>
                </c:pt>
                <c:pt idx="49">
                  <c:v>5.8909617812763063E-2</c:v>
                </c:pt>
                <c:pt idx="50">
                  <c:v>5.6346353042086655E-2</c:v>
                </c:pt>
                <c:pt idx="51">
                  <c:v>5.3918076540674806E-2</c:v>
                </c:pt>
                <c:pt idx="52">
                  <c:v>5.1617679470982669E-2</c:v>
                </c:pt>
                <c:pt idx="53">
                  <c:v>4.9438427365560859E-2</c:v>
                </c:pt>
                <c:pt idx="54">
                  <c:v>4.7373940411740749E-2</c:v>
                </c:pt>
                <c:pt idx="55">
                  <c:v>4.5418174774580364E-2</c:v>
                </c:pt>
                <c:pt idx="56">
                  <c:v>4.3565404903392932E-2</c:v>
                </c:pt>
              </c:numCache>
            </c:numRef>
          </c:val>
          <c:smooth val="0"/>
          <c:extLst>
            <c:ext xmlns:c16="http://schemas.microsoft.com/office/drawing/2014/chart" uri="{C3380CC4-5D6E-409C-BE32-E72D297353CC}">
              <c16:uniqueId val="{0000000A-BADA-4752-A7C3-FFFFED8DB05B}"/>
            </c:ext>
          </c:extLst>
        </c:ser>
        <c:ser>
          <c:idx val="11"/>
          <c:order val="11"/>
          <c:spPr>
            <a:ln w="28575" cap="rnd">
              <a:solidFill>
                <a:schemeClr val="accent6">
                  <a:lumMod val="60000"/>
                </a:schemeClr>
              </a:solidFill>
              <a:round/>
            </a:ln>
            <a:effectLst/>
          </c:spPr>
          <c:marker>
            <c:symbol val="none"/>
          </c:marker>
          <c:val>
            <c:numRef>
              <c:f>SIG_ADJ!$BH$32:$BH$88</c:f>
              <c:numCache>
                <c:formatCode>General</c:formatCode>
                <c:ptCount val="57"/>
                <c:pt idx="0">
                  <c:v>0.24911712564196198</c:v>
                </c:pt>
                <c:pt idx="1">
                  <c:v>0.23802523489242544</c:v>
                </c:pt>
                <c:pt idx="2">
                  <c:v>0.227458463763101</c:v>
                </c:pt>
                <c:pt idx="3">
                  <c:v>0.21739195169398504</c:v>
                </c:pt>
                <c:pt idx="4">
                  <c:v>0.20780201509013094</c:v>
                </c:pt>
                <c:pt idx="5">
                  <c:v>0.19866609160099163</c:v>
                </c:pt>
                <c:pt idx="6">
                  <c:v>0.18996268703772654</c:v>
                </c:pt>
                <c:pt idx="7">
                  <c:v>0.18167132480358414</c:v>
                </c:pt>
                <c:pt idx="8">
                  <c:v>0.17377249771838518</c:v>
                </c:pt>
                <c:pt idx="9">
                  <c:v>0.16624762212376265</c:v>
                </c:pt>
                <c:pt idx="10">
                  <c:v>0.15907899416118218</c:v>
                </c:pt>
                <c:pt idx="11">
                  <c:v>0.15224974811987682</c:v>
                </c:pt>
                <c:pt idx="12">
                  <c:v>0.14574381675670198</c:v>
                </c:pt>
                <c:pt idx="13">
                  <c:v>0.13954589349455343</c:v>
                </c:pt>
                <c:pt idx="14">
                  <c:v>0.13364139641041325</c:v>
                </c:pt>
                <c:pt idx="15">
                  <c:v>0.1280164339282972</c:v>
                </c:pt>
                <c:pt idx="16">
                  <c:v>0.1226577721363894</c:v>
                </c:pt>
                <c:pt idx="17">
                  <c:v>0.11755280365147065</c:v>
                </c:pt>
                <c:pt idx="18">
                  <c:v>0.11268951795738782</c:v>
                </c:pt>
                <c:pt idx="19">
                  <c:v>0.10805647314777876</c:v>
                </c:pt>
                <c:pt idx="20">
                  <c:v>0.10364276900657188</c:v>
                </c:pt>
                <c:pt idx="21">
                  <c:v>9.9438021362926593E-2</c:v>
                </c:pt>
                <c:pt idx="22">
                  <c:v>9.543233766027899E-2</c:v>
                </c:pt>
                <c:pt idx="23">
                  <c:v>9.1616293682013974E-2</c:v>
                </c:pt>
                <c:pt idx="24">
                  <c:v>8.7980911379005974E-2</c:v>
                </c:pt>
                <c:pt idx="25">
                  <c:v>8.4517637746862856E-2</c:v>
                </c:pt>
                <c:pt idx="26">
                  <c:v>8.1218324703177344E-2</c:v>
                </c:pt>
                <c:pt idx="27">
                  <c:v>7.8075209917442864E-2</c:v>
                </c:pt>
                <c:pt idx="28">
                  <c:v>7.5080898548532227E-2</c:v>
                </c:pt>
                <c:pt idx="29">
                  <c:v>7.222834584677261E-2</c:v>
                </c:pt>
                <c:pt idx="30">
                  <c:v>6.951084057968461E-2</c:v>
                </c:pt>
                <c:pt idx="31">
                  <c:v>6.692198924239097E-2</c:v>
                </c:pt>
                <c:pt idx="32">
                  <c:v>6.4455701015546457E-2</c:v>
                </c:pt>
                <c:pt idx="33">
                  <c:v>6.2106173435399467E-2</c:v>
                </c:pt>
                <c:pt idx="34">
                  <c:v>5.9867878742270939E-2</c:v>
                </c:pt>
                <c:pt idx="35">
                  <c:v>5.7735550875332768E-2</c:v>
                </c:pt>
                <c:pt idx="36">
                  <c:v>5.5704173083087741E-2</c:v>
                </c:pt>
                <c:pt idx="37">
                  <c:v>5.3768966120402654E-2</c:v>
                </c:pt>
                <c:pt idx="38">
                  <c:v>5.1925377004324931E-2</c:v>
                </c:pt>
                <c:pt idx="39">
                  <c:v>5.0169068302229156E-2</c:v>
                </c:pt>
                <c:pt idx="40">
                  <c:v>4.8495907927090895E-2</c:v>
                </c:pt>
                <c:pt idx="41">
                  <c:v>4.690195941587972E-2</c:v>
                </c:pt>
                <c:pt idx="42">
                  <c:v>4.5383472668198803E-2</c:v>
                </c:pt>
                <c:pt idx="43">
                  <c:v>4.3936875123381909E-2</c:v>
                </c:pt>
                <c:pt idx="44">
                  <c:v>4.2558763355290317E-2</c:v>
                </c:pt>
                <c:pt idx="45">
                  <c:v>4.1245895065034108E-2</c:v>
                </c:pt>
                <c:pt idx="46">
                  <c:v>3.9995181452779631E-2</c:v>
                </c:pt>
                <c:pt idx="47">
                  <c:v>3.8803679950695689E-2</c:v>
                </c:pt>
                <c:pt idx="48">
                  <c:v>3.7668587299941499E-2</c:v>
                </c:pt>
                <c:pt idx="49">
                  <c:v>3.6587232955408402E-2</c:v>
                </c:pt>
                <c:pt idx="50">
                  <c:v>3.5557072802698701E-2</c:v>
                </c:pt>
                <c:pt idx="51">
                  <c:v>3.4575683172559372E-2</c:v>
                </c:pt>
                <c:pt idx="52">
                  <c:v>3.3640755138688513E-2</c:v>
                </c:pt>
                <c:pt idx="53">
                  <c:v>3.275008908549866E-2</c:v>
                </c:pt>
                <c:pt idx="54">
                  <c:v>3.1901589533056794E-2</c:v>
                </c:pt>
                <c:pt idx="55">
                  <c:v>3.1093260207025325E-2</c:v>
                </c:pt>
                <c:pt idx="56">
                  <c:v>3.0323199342005312E-2</c:v>
                </c:pt>
              </c:numCache>
            </c:numRef>
          </c:val>
          <c:smooth val="0"/>
          <c:extLst>
            <c:ext xmlns:c16="http://schemas.microsoft.com/office/drawing/2014/chart" uri="{C3380CC4-5D6E-409C-BE32-E72D297353CC}">
              <c16:uniqueId val="{0000000B-BADA-4752-A7C3-FFFFED8DB05B}"/>
            </c:ext>
          </c:extLst>
        </c:ser>
        <c:ser>
          <c:idx val="12"/>
          <c:order val="12"/>
          <c:spPr>
            <a:ln w="28575" cap="rnd">
              <a:solidFill>
                <a:schemeClr val="accent1">
                  <a:lumMod val="80000"/>
                  <a:lumOff val="20000"/>
                </a:schemeClr>
              </a:solidFill>
              <a:round/>
            </a:ln>
            <a:effectLst/>
          </c:spPr>
          <c:marker>
            <c:symbol val="none"/>
          </c:marker>
          <c:val>
            <c:numRef>
              <c:f>SIG_ADJ!$BI$32:$BI$88</c:f>
              <c:numCache>
                <c:formatCode>General</c:formatCode>
                <c:ptCount val="57"/>
                <c:pt idx="0">
                  <c:v>0.35858932694391732</c:v>
                </c:pt>
                <c:pt idx="1">
                  <c:v>0.29988021022252476</c:v>
                </c:pt>
                <c:pt idx="2">
                  <c:v>0.25128159558058988</c:v>
                </c:pt>
                <c:pt idx="3">
                  <c:v>0.21105231813593903</c:v>
                </c:pt>
                <c:pt idx="4">
                  <c:v>0.17775106509317826</c:v>
                </c:pt>
                <c:pt idx="5">
                  <c:v>0.15018473716835404</c:v>
                </c:pt>
                <c:pt idx="6">
                  <c:v>0.12736570287306226</c:v>
                </c:pt>
                <c:pt idx="7">
                  <c:v>0.10847641418761535</c:v>
                </c:pt>
                <c:pt idx="8">
                  <c:v>9.2840115892740896E-2</c:v>
                </c:pt>
                <c:pt idx="9">
                  <c:v>7.9896599149589936E-2</c:v>
                </c:pt>
                <c:pt idx="10">
                  <c:v>6.9182130640432229E-2</c:v>
                </c:pt>
                <c:pt idx="11">
                  <c:v>6.0312838182145834E-2</c:v>
                </c:pt>
                <c:pt idx="12">
                  <c:v>5.2970957561246979E-2</c:v>
                </c:pt>
                <c:pt idx="13">
                  <c:v>4.6893447849503368E-2</c:v>
                </c:pt>
                <c:pt idx="14">
                  <c:v>4.1862567315815821E-2</c:v>
                </c:pt>
                <c:pt idx="15">
                  <c:v>3.7698072293236039E-2</c:v>
                </c:pt>
                <c:pt idx="16">
                  <c:v>3.425075950634713E-2</c:v>
                </c:pt>
                <c:pt idx="17">
                  <c:v>3.1397120497004286E-2</c:v>
                </c:pt>
                <c:pt idx="18">
                  <c:v>2.9034916630092535E-2</c:v>
                </c:pt>
                <c:pt idx="19">
                  <c:v>2.7079516143000873E-2</c:v>
                </c:pt>
                <c:pt idx="20">
                  <c:v>2.5460862004602083E-2</c:v>
                </c:pt>
                <c:pt idx="21">
                  <c:v>2.4120961949829975E-2</c:v>
                </c:pt>
                <c:pt idx="22">
                  <c:v>2.3011810764170089E-2</c:v>
                </c:pt>
                <c:pt idx="23">
                  <c:v>2.2093670378796369E-2</c:v>
                </c:pt>
                <c:pt idx="24">
                  <c:v>2.13336461565325E-2</c:v>
                </c:pt>
                <c:pt idx="25">
                  <c:v>2.0704508360581311E-2</c:v>
                </c:pt>
                <c:pt idx="26">
                  <c:v>2.0183716582241253E-2</c:v>
                </c:pt>
                <c:pt idx="27">
                  <c:v>1.9752612175333799E-2</c:v>
                </c:pt>
                <c:pt idx="28">
                  <c:v>1.9395749764319171E-2</c:v>
                </c:pt>
                <c:pt idx="29">
                  <c:v>1.9100343875734713E-2</c:v>
                </c:pt>
                <c:pt idx="30">
                  <c:v>1.8855810867166332E-2</c:v>
                </c:pt>
                <c:pt idx="31">
                  <c:v>1.8653389742231956E-2</c:v>
                </c:pt>
                <c:pt idx="32">
                  <c:v>1.8485828266341313E-2</c:v>
                </c:pt>
                <c:pt idx="33">
                  <c:v>1.8347123137557181E-2</c:v>
                </c:pt>
                <c:pt idx="34">
                  <c:v>1.8232304903540324E-2</c:v>
                </c:pt>
                <c:pt idx="35">
                  <c:v>1.8137259918698651E-2</c:v>
                </c:pt>
                <c:pt idx="36">
                  <c:v>1.8058582962717708E-2</c:v>
                </c:pt>
                <c:pt idx="37">
                  <c:v>1.7993455240168866E-2</c:v>
                </c:pt>
                <c:pt idx="38">
                  <c:v>1.7939543390231179E-2</c:v>
                </c:pt>
                <c:pt idx="39">
                  <c:v>1.7894915888301808E-2</c:v>
                </c:pt>
                <c:pt idx="40">
                  <c:v>1.7857973844377185E-2</c:v>
                </c:pt>
                <c:pt idx="41">
                  <c:v>1.7827393718886655E-2</c:v>
                </c:pt>
                <c:pt idx="42">
                  <c:v>1.7802079903632563E-2</c:v>
                </c:pt>
                <c:pt idx="43">
                  <c:v>1.7781125468932263E-2</c:v>
                </c:pt>
                <c:pt idx="44">
                  <c:v>1.7763779670631939E-2</c:v>
                </c:pt>
                <c:pt idx="45">
                  <c:v>1.7749421052851082E-2</c:v>
                </c:pt>
                <c:pt idx="46">
                  <c:v>1.77375351827973E-2</c:v>
                </c:pt>
                <c:pt idx="47">
                  <c:v>1.7727696219946455E-2</c:v>
                </c:pt>
                <c:pt idx="48">
                  <c:v>1.7719551659258655E-2</c:v>
                </c:pt>
                <c:pt idx="49">
                  <c:v>1.7712809701818336E-2</c:v>
                </c:pt>
                <c:pt idx="50">
                  <c:v>1.770722880042053E-2</c:v>
                </c:pt>
                <c:pt idx="51">
                  <c:v>1.7702609005548233E-2</c:v>
                </c:pt>
                <c:pt idx="52">
                  <c:v>1.7698784801689245E-2</c:v>
                </c:pt>
                <c:pt idx="53">
                  <c:v>1.769561917733593E-2</c:v>
                </c:pt>
                <c:pt idx="54">
                  <c:v>1.7692998716210988E-2</c:v>
                </c:pt>
                <c:pt idx="55">
                  <c:v>1.7690829533850445E-2</c:v>
                </c:pt>
                <c:pt idx="56">
                  <c:v>1.7689033913961823E-2</c:v>
                </c:pt>
              </c:numCache>
            </c:numRef>
          </c:val>
          <c:smooth val="0"/>
          <c:extLst>
            <c:ext xmlns:c16="http://schemas.microsoft.com/office/drawing/2014/chart" uri="{C3380CC4-5D6E-409C-BE32-E72D297353CC}">
              <c16:uniqueId val="{0000000C-BADA-4752-A7C3-FFFFED8DB05B}"/>
            </c:ext>
          </c:extLst>
        </c:ser>
        <c:ser>
          <c:idx val="13"/>
          <c:order val="13"/>
          <c:spPr>
            <a:ln w="28575" cap="rnd">
              <a:solidFill>
                <a:schemeClr val="accent2">
                  <a:lumMod val="80000"/>
                  <a:lumOff val="20000"/>
                </a:schemeClr>
              </a:solidFill>
              <a:round/>
            </a:ln>
            <a:effectLst/>
          </c:spPr>
          <c:marker>
            <c:symbol val="none"/>
          </c:marker>
          <c:val>
            <c:numRef>
              <c:f>SIG_ADJ!$BJ$32:$BJ$88</c:f>
              <c:numCache>
                <c:formatCode>General</c:formatCode>
                <c:ptCount val="57"/>
                <c:pt idx="0">
                  <c:v>0.25318406075848249</c:v>
                </c:pt>
                <c:pt idx="1">
                  <c:v>0.24253781400826346</c:v>
                </c:pt>
                <c:pt idx="2">
                  <c:v>0.23235493875910293</c:v>
                </c:pt>
                <c:pt idx="3">
                  <c:v>0.22261526704448364</c:v>
                </c:pt>
                <c:pt idx="4">
                  <c:v>0.21329950869652828</c:v>
                </c:pt>
                <c:pt idx="5">
                  <c:v>0.20438921314034053</c:v>
                </c:pt>
                <c:pt idx="6">
                  <c:v>0.19586673285122433</c:v>
                </c:pt>
                <c:pt idx="7">
                  <c:v>0.18771518840240584</c:v>
                </c:pt>
                <c:pt idx="8">
                  <c:v>0.17991843503403238</c:v>
                </c:pt>
                <c:pt idx="9">
                  <c:v>0.17246103067723537</c:v>
                </c:pt>
                <c:pt idx="10">
                  <c:v>0.16532820536992718</c:v>
                </c:pt>
                <c:pt idx="11">
                  <c:v>0.15850583200375665</c:v>
                </c:pt>
                <c:pt idx="12">
                  <c:v>0.15198039834428592</c:v>
                </c:pt>
                <c:pt idx="13">
                  <c:v>0.14573898026897256</c:v>
                </c:pt>
                <c:pt idx="14">
                  <c:v>0.13976921616995203</c:v>
                </c:pt>
                <c:pt idx="15">
                  <c:v>0.13405928247092402</c:v>
                </c:pt>
                <c:pt idx="16">
                  <c:v>0.12859787020965144</c:v>
                </c:pt>
                <c:pt idx="17">
                  <c:v>0.12337416263969204</c:v>
                </c:pt>
                <c:pt idx="18">
                  <c:v>0.11837781380700158</c:v>
                </c:pt>
                <c:pt idx="19">
                  <c:v>0.11359892805897689</c:v>
                </c:pt>
                <c:pt idx="20">
                  <c:v>0.10902804044535612</c:v>
                </c:pt>
                <c:pt idx="21">
                  <c:v>0.10465609797215769</c:v>
                </c:pt>
                <c:pt idx="22">
                  <c:v>0.10047444167153045</c:v>
                </c:pt>
                <c:pt idx="23">
                  <c:v>9.6474789452002746E-2</c:v>
                </c:pt>
                <c:pt idx="24">
                  <c:v>9.2649219695164195E-2</c:v>
                </c:pt>
                <c:pt idx="25">
                  <c:v>8.8990155566292028E-2</c:v>
                </c:pt>
                <c:pt idx="26">
                  <c:v>8.5490350007847993E-2</c:v>
                </c:pt>
                <c:pt idx="27">
                  <c:v>8.2142871386124236E-2</c:v>
                </c:pt>
                <c:pt idx="28">
                  <c:v>7.8941089762610439E-2</c:v>
                </c:pt>
                <c:pt idx="29">
                  <c:v>7.5878663762891346E-2</c:v>
                </c:pt>
                <c:pt idx="30">
                  <c:v>7.2949528017067722E-2</c:v>
                </c:pt>
                <c:pt idx="31">
                  <c:v>7.0147881146825408E-2</c:v>
                </c:pt>
                <c:pt idx="32">
                  <c:v>6.7468174275359963E-2</c:v>
                </c:pt>
                <c:pt idx="33">
                  <c:v>6.4905100037400063E-2</c:v>
                </c:pt>
                <c:pt idx="34">
                  <c:v>6.2453582067562852E-2</c:v>
                </c:pt>
                <c:pt idx="35">
                  <c:v>6.0108764946222512E-2</c:v>
                </c:pt>
                <c:pt idx="36">
                  <c:v>5.7866004582978726E-2</c:v>
                </c:pt>
                <c:pt idx="37">
                  <c:v>5.5720859018678938E-2</c:v>
                </c:pt>
                <c:pt idx="38">
                  <c:v>5.3669079627777123E-2</c:v>
                </c:pt>
                <c:pt idx="39">
                  <c:v>5.1706602703604602E-2</c:v>
                </c:pt>
                <c:pt idx="40">
                  <c:v>4.9829541409886789E-2</c:v>
                </c:pt>
                <c:pt idx="41">
                  <c:v>4.8034178082565535E-2</c:v>
                </c:pt>
                <c:pt idx="42">
                  <c:v>4.6316956866679873E-2</c:v>
                </c:pt>
                <c:pt idx="43">
                  <c:v>4.4674476673722117E-2</c:v>
                </c:pt>
                <c:pt idx="44">
                  <c:v>4.3103484445520986E-2</c:v>
                </c:pt>
                <c:pt idx="45">
                  <c:v>4.1600868711309878E-2</c:v>
                </c:pt>
                <c:pt idx="46">
                  <c:v>4.01636534252202E-2</c:v>
                </c:pt>
                <c:pt idx="47">
                  <c:v>3.8788992071993843E-2</c:v>
                </c:pt>
                <c:pt idx="48">
                  <c:v>3.7474162029241163E-2</c:v>
                </c:pt>
                <c:pt idx="49">
                  <c:v>3.6216559175078163E-2</c:v>
                </c:pt>
                <c:pt idx="50">
                  <c:v>3.5013692730463168E-2</c:v>
                </c:pt>
                <c:pt idx="51">
                  <c:v>3.3863180326017546E-2</c:v>
                </c:pt>
                <c:pt idx="52">
                  <c:v>3.2762743283560276E-2</c:v>
                </c:pt>
                <c:pt idx="53">
                  <c:v>3.1710202103010711E-2</c:v>
                </c:pt>
                <c:pt idx="54">
                  <c:v>3.0703472145721313E-2</c:v>
                </c:pt>
                <c:pt idx="55">
                  <c:v>2.9740559505690704E-2</c:v>
                </c:pt>
                <c:pt idx="56">
                  <c:v>2.8819557060479714E-2</c:v>
                </c:pt>
              </c:numCache>
            </c:numRef>
          </c:val>
          <c:smooth val="0"/>
          <c:extLst>
            <c:ext xmlns:c16="http://schemas.microsoft.com/office/drawing/2014/chart" uri="{C3380CC4-5D6E-409C-BE32-E72D297353CC}">
              <c16:uniqueId val="{0000000D-BADA-4752-A7C3-FFFFED8DB05B}"/>
            </c:ext>
          </c:extLst>
        </c:ser>
        <c:ser>
          <c:idx val="14"/>
          <c:order val="14"/>
          <c:spPr>
            <a:ln w="28575" cap="rnd">
              <a:solidFill>
                <a:schemeClr val="accent3">
                  <a:lumMod val="80000"/>
                  <a:lumOff val="20000"/>
                </a:schemeClr>
              </a:solidFill>
              <a:round/>
            </a:ln>
            <a:effectLst/>
          </c:spPr>
          <c:marker>
            <c:symbol val="none"/>
          </c:marker>
          <c:val>
            <c:numRef>
              <c:f>SIG_ADJ!$BK$32:$BK$88</c:f>
              <c:numCache>
                <c:formatCode>General</c:formatCode>
                <c:ptCount val="57"/>
                <c:pt idx="0">
                  <c:v>0.30490980791678413</c:v>
                </c:pt>
                <c:pt idx="1">
                  <c:v>0.30356225500595296</c:v>
                </c:pt>
                <c:pt idx="2">
                  <c:v>0.30222102073337126</c:v>
                </c:pt>
                <c:pt idx="3">
                  <c:v>0.3008860754711194</c:v>
                </c:pt>
                <c:pt idx="4">
                  <c:v>0.29955738973020224</c:v>
                </c:pt>
                <c:pt idx="5">
                  <c:v>0.29823493415989777</c:v>
                </c:pt>
                <c:pt idx="6">
                  <c:v>0.29691867954710865</c:v>
                </c:pt>
                <c:pt idx="7">
                  <c:v>0.29560859681571694</c:v>
                </c:pt>
                <c:pt idx="8">
                  <c:v>0.29430465702594188</c:v>
                </c:pt>
                <c:pt idx="9">
                  <c:v>0.29300683137370043</c:v>
                </c:pt>
                <c:pt idx="10">
                  <c:v>0.29171509118997119</c:v>
                </c:pt>
                <c:pt idx="11">
                  <c:v>0.29042940794016092</c:v>
                </c:pt>
                <c:pt idx="12">
                  <c:v>0.28914975322347441</c:v>
                </c:pt>
                <c:pt idx="13">
                  <c:v>0.28787609877228698</c:v>
                </c:pt>
                <c:pt idx="14">
                  <c:v>0.28660841645151991</c:v>
                </c:pt>
                <c:pt idx="15">
                  <c:v>0.28534667825801918</c:v>
                </c:pt>
                <c:pt idx="16">
                  <c:v>0.28409085631993691</c:v>
                </c:pt>
                <c:pt idx="17">
                  <c:v>0.28284092289611529</c:v>
                </c:pt>
                <c:pt idx="18">
                  <c:v>0.28159685037547427</c:v>
                </c:pt>
                <c:pt idx="19">
                  <c:v>0.28035861127640116</c:v>
                </c:pt>
                <c:pt idx="20">
                  <c:v>0.27912617824614405</c:v>
                </c:pt>
                <c:pt idx="21">
                  <c:v>0.27789952406020707</c:v>
                </c:pt>
                <c:pt idx="22">
                  <c:v>0.27667862162174939</c:v>
                </c:pt>
                <c:pt idx="23">
                  <c:v>0.27546344396098654</c:v>
                </c:pt>
                <c:pt idx="24">
                  <c:v>0.27425396423459458</c:v>
                </c:pt>
                <c:pt idx="25">
                  <c:v>0.27305015572511709</c:v>
                </c:pt>
                <c:pt idx="26">
                  <c:v>0.27185199184037528</c:v>
                </c:pt>
                <c:pt idx="27">
                  <c:v>0.27065944611288012</c:v>
                </c:pt>
                <c:pt idx="28">
                  <c:v>0.26947249219924801</c:v>
                </c:pt>
                <c:pt idx="29">
                  <c:v>0.26829110387961874</c:v>
                </c:pt>
                <c:pt idx="30">
                  <c:v>0.26711525505707628</c:v>
                </c:pt>
                <c:pt idx="31">
                  <c:v>0.2659449197570723</c:v>
                </c:pt>
                <c:pt idx="32">
                  <c:v>0.26478007212685251</c:v>
                </c:pt>
                <c:pt idx="33">
                  <c:v>0.26362068643488529</c:v>
                </c:pt>
                <c:pt idx="34">
                  <c:v>0.26246673707029367</c:v>
                </c:pt>
                <c:pt idx="35">
                  <c:v>0.26131819854228922</c:v>
                </c:pt>
                <c:pt idx="36">
                  <c:v>0.26017504547960912</c:v>
                </c:pt>
                <c:pt idx="37">
                  <c:v>0.25903725262995569</c:v>
                </c:pt>
                <c:pt idx="38">
                  <c:v>0.25790479485943874</c:v>
                </c:pt>
                <c:pt idx="39">
                  <c:v>0.25677764715202001</c:v>
                </c:pt>
                <c:pt idx="40">
                  <c:v>0.25565578460896071</c:v>
                </c:pt>
                <c:pt idx="41">
                  <c:v>0.25453918244827184</c:v>
                </c:pt>
                <c:pt idx="42">
                  <c:v>0.25342781600416614</c:v>
                </c:pt>
                <c:pt idx="43">
                  <c:v>0.25232166072651363</c:v>
                </c:pt>
                <c:pt idx="44">
                  <c:v>0.25122069218029935</c:v>
                </c:pt>
                <c:pt idx="45">
                  <c:v>0.25012488604508326</c:v>
                </c:pt>
                <c:pt idx="46">
                  <c:v>0.24903421811446336</c:v>
                </c:pt>
                <c:pt idx="47">
                  <c:v>0.24794866429554063</c:v>
                </c:pt>
                <c:pt idx="48">
                  <c:v>0.24686820060838707</c:v>
                </c:pt>
                <c:pt idx="49">
                  <c:v>0.245792803185516</c:v>
                </c:pt>
                <c:pt idx="50">
                  <c:v>0.24472244827135445</c:v>
                </c:pt>
                <c:pt idx="51">
                  <c:v>0.24365711222171901</c:v>
                </c:pt>
                <c:pt idx="52">
                  <c:v>0.2425967715032929</c:v>
                </c:pt>
                <c:pt idx="53">
                  <c:v>0.24154140269310662</c:v>
                </c:pt>
                <c:pt idx="54">
                  <c:v>0.24049098247802014</c:v>
                </c:pt>
                <c:pt idx="55">
                  <c:v>0.23944548765420828</c:v>
                </c:pt>
                <c:pt idx="56">
                  <c:v>0.23840489512664784</c:v>
                </c:pt>
              </c:numCache>
            </c:numRef>
          </c:val>
          <c:smooth val="0"/>
          <c:extLst>
            <c:ext xmlns:c16="http://schemas.microsoft.com/office/drawing/2014/chart" uri="{C3380CC4-5D6E-409C-BE32-E72D297353CC}">
              <c16:uniqueId val="{0000000E-BADA-4752-A7C3-FFFFED8DB05B}"/>
            </c:ext>
          </c:extLst>
        </c:ser>
        <c:ser>
          <c:idx val="15"/>
          <c:order val="15"/>
          <c:spPr>
            <a:ln w="28575" cap="rnd">
              <a:solidFill>
                <a:schemeClr val="accent4">
                  <a:lumMod val="80000"/>
                  <a:lumOff val="20000"/>
                </a:schemeClr>
              </a:solidFill>
              <a:round/>
            </a:ln>
            <a:effectLst/>
          </c:spPr>
          <c:marker>
            <c:symbol val="none"/>
          </c:marker>
          <c:val>
            <c:numRef>
              <c:f>SIG_ADJ!$BL$32:$BL$88</c:f>
              <c:numCache>
                <c:formatCode>General</c:formatCode>
                <c:ptCount val="57"/>
                <c:pt idx="0">
                  <c:v>0.22611117293497235</c:v>
                </c:pt>
                <c:pt idx="1">
                  <c:v>0.2166266641292981</c:v>
                </c:pt>
                <c:pt idx="2">
                  <c:v>0.20755405566231241</c:v>
                </c:pt>
                <c:pt idx="3">
                  <c:v>0.19887545921818492</c:v>
                </c:pt>
                <c:pt idx="4">
                  <c:v>0.19057376334823786</c:v>
                </c:pt>
                <c:pt idx="5">
                  <c:v>0.18263259973257839</c:v>
                </c:pt>
                <c:pt idx="6">
                  <c:v>0.17503631090694652</c:v>
                </c:pt>
                <c:pt idx="7">
                  <c:v>0.16776991939114494</c:v>
                </c:pt>
                <c:pt idx="8">
                  <c:v>0.16081909815818313</c:v>
                </c:pt>
                <c:pt idx="9">
                  <c:v>0.15417014238590893</c:v>
                </c:pt>
                <c:pt idx="10">
                  <c:v>0.14780994243543191</c:v>
                </c:pt>
                <c:pt idx="11">
                  <c:v>0.14172595800305965</c:v>
                </c:pt>
                <c:pt idx="12">
                  <c:v>0.13590619339478316</c:v>
                </c:pt>
                <c:pt idx="13">
                  <c:v>0.13033917387456045</c:v>
                </c:pt>
                <c:pt idx="14">
                  <c:v>0.12501392303976444</c:v>
                </c:pt>
                <c:pt idx="15">
                  <c:v>0.11991994117918683</c:v>
                </c:pt>
                <c:pt idx="16">
                  <c:v>0.115047184570927</c:v>
                </c:pt>
                <c:pt idx="17">
                  <c:v>0.1103860456793473</c:v>
                </c:pt>
                <c:pt idx="18">
                  <c:v>0.10592733421204997</c:v>
                </c:pt>
                <c:pt idx="19">
                  <c:v>0.10166225899952586</c:v>
                </c:pt>
                <c:pt idx="20">
                  <c:v>9.7582410661747207E-2</c:v>
                </c:pt>
                <c:pt idx="21">
                  <c:v>9.3679745027528669E-2</c:v>
                </c:pt>
                <c:pt idx="22">
                  <c:v>8.9946567273964662E-2</c:v>
                </c:pt>
                <c:pt idx="23">
                  <c:v>8.6375516754671103E-2</c:v>
                </c:pt>
                <c:pt idx="24">
                  <c:v>8.2959552486917623E-2</c:v>
                </c:pt>
                <c:pt idx="25">
                  <c:v>7.9691939269035492E-2</c:v>
                </c:pt>
                <c:pt idx="26">
                  <c:v>7.6566234400729002E-2</c:v>
                </c:pt>
                <c:pt idx="27">
                  <c:v>7.3576274980107229E-2</c:v>
                </c:pt>
                <c:pt idx="28">
                  <c:v>7.0716165752389745E-2</c:v>
                </c:pt>
                <c:pt idx="29">
                  <c:v>6.7980267486327808E-2</c:v>
                </c:pt>
                <c:pt idx="30">
                  <c:v>6.5363185855422987E-2</c:v>
                </c:pt>
                <c:pt idx="31">
                  <c:v>6.2859760802020673E-2</c:v>
                </c:pt>
                <c:pt idx="32">
                  <c:v>6.046505636330754E-2</c:v>
                </c:pt>
                <c:pt idx="33">
                  <c:v>5.8174350939153276E-2</c:v>
                </c:pt>
                <c:pt idx="34">
                  <c:v>5.5983127982607704E-2</c:v>
                </c:pt>
                <c:pt idx="35">
                  <c:v>5.3887067094698031E-2</c:v>
                </c:pt>
                <c:pt idx="36">
                  <c:v>5.1882035505967802E-2</c:v>
                </c:pt>
                <c:pt idx="37">
                  <c:v>4.9964079927962049E-2</c:v>
                </c:pt>
                <c:pt idx="38">
                  <c:v>4.8129418758592162E-2</c:v>
                </c:pt>
                <c:pt idx="39">
                  <c:v>4.6374434626011991E-2</c:v>
                </c:pt>
                <c:pt idx="40">
                  <c:v>4.4695667256304174E-2</c:v>
                </c:pt>
                <c:pt idx="41">
                  <c:v>4.308980665091381E-2</c:v>
                </c:pt>
                <c:pt idx="42">
                  <c:v>4.155368656037764E-2</c:v>
                </c:pt>
                <c:pt idx="43">
                  <c:v>4.00842782414811E-2</c:v>
                </c:pt>
                <c:pt idx="44">
                  <c:v>3.8678684485534118E-2</c:v>
                </c:pt>
                <c:pt idx="45">
                  <c:v>3.7334133905991447E-2</c:v>
                </c:pt>
                <c:pt idx="46">
                  <c:v>3.6047975474154545E-2</c:v>
                </c:pt>
                <c:pt idx="47">
                  <c:v>3.4817673292180981E-2</c:v>
                </c:pt>
                <c:pt idx="48">
                  <c:v>3.3640801593095578E-2</c:v>
                </c:pt>
                <c:pt idx="49">
                  <c:v>3.2515039957944775E-2</c:v>
                </c:pt>
                <c:pt idx="50">
                  <c:v>3.1438168740663984E-2</c:v>
                </c:pt>
                <c:pt idx="51">
                  <c:v>3.0408064691637239E-2</c:v>
                </c:pt>
                <c:pt idx="52">
                  <c:v>2.9422696771320159E-2</c:v>
                </c:pt>
                <c:pt idx="53">
                  <c:v>2.8480122145672023E-2</c:v>
                </c:pt>
                <c:pt idx="54">
                  <c:v>2.7578482355501234E-2</c:v>
                </c:pt>
                <c:pt idx="55">
                  <c:v>2.6715999652171283E-2</c:v>
                </c:pt>
                <c:pt idx="56">
                  <c:v>2.5890973492442418E-2</c:v>
                </c:pt>
              </c:numCache>
            </c:numRef>
          </c:val>
          <c:smooth val="0"/>
          <c:extLst>
            <c:ext xmlns:c16="http://schemas.microsoft.com/office/drawing/2014/chart" uri="{C3380CC4-5D6E-409C-BE32-E72D297353CC}">
              <c16:uniqueId val="{0000000F-BADA-4752-A7C3-FFFFED8DB05B}"/>
            </c:ext>
          </c:extLst>
        </c:ser>
        <c:dLbls>
          <c:showLegendKey val="0"/>
          <c:showVal val="0"/>
          <c:showCatName val="0"/>
          <c:showSerName val="0"/>
          <c:showPercent val="0"/>
          <c:showBubbleSize val="0"/>
        </c:dLbls>
        <c:smooth val="0"/>
        <c:axId val="175432688"/>
        <c:axId val="175417296"/>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val>
                  <c:numRef>
                    <c:extLst>
                      <c:ext uri="{02D57815-91ED-43cb-92C2-25804820EDAC}">
                        <c15:formulaRef>
                          <c15:sqref>SIG_ADJ!$AW$32:$AW$88</c15:sqref>
                        </c15:formulaRef>
                      </c:ext>
                    </c:extLst>
                    <c:numCache>
                      <c:formatCode>0_);[Red]\(0\)</c:formatCode>
                      <c:ptCount val="5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pt idx="17">
                        <c:v>2105</c:v>
                      </c:pt>
                      <c:pt idx="18">
                        <c:v>2110</c:v>
                      </c:pt>
                      <c:pt idx="19">
                        <c:v>2115</c:v>
                      </c:pt>
                      <c:pt idx="20">
                        <c:v>2120</c:v>
                      </c:pt>
                      <c:pt idx="21">
                        <c:v>2125</c:v>
                      </c:pt>
                      <c:pt idx="22">
                        <c:v>2130</c:v>
                      </c:pt>
                      <c:pt idx="23">
                        <c:v>2135</c:v>
                      </c:pt>
                      <c:pt idx="24">
                        <c:v>2140</c:v>
                      </c:pt>
                      <c:pt idx="25">
                        <c:v>2145</c:v>
                      </c:pt>
                      <c:pt idx="26">
                        <c:v>2150</c:v>
                      </c:pt>
                      <c:pt idx="27">
                        <c:v>2155</c:v>
                      </c:pt>
                      <c:pt idx="28">
                        <c:v>2160</c:v>
                      </c:pt>
                      <c:pt idx="29">
                        <c:v>2165</c:v>
                      </c:pt>
                      <c:pt idx="30">
                        <c:v>2170</c:v>
                      </c:pt>
                      <c:pt idx="31">
                        <c:v>2175</c:v>
                      </c:pt>
                      <c:pt idx="32">
                        <c:v>2180</c:v>
                      </c:pt>
                      <c:pt idx="33">
                        <c:v>2185</c:v>
                      </c:pt>
                      <c:pt idx="34">
                        <c:v>2190</c:v>
                      </c:pt>
                      <c:pt idx="35">
                        <c:v>2195</c:v>
                      </c:pt>
                      <c:pt idx="36">
                        <c:v>2200</c:v>
                      </c:pt>
                      <c:pt idx="37">
                        <c:v>2205</c:v>
                      </c:pt>
                      <c:pt idx="38">
                        <c:v>2210</c:v>
                      </c:pt>
                      <c:pt idx="39">
                        <c:v>2215</c:v>
                      </c:pt>
                      <c:pt idx="40">
                        <c:v>2220</c:v>
                      </c:pt>
                      <c:pt idx="41">
                        <c:v>2225</c:v>
                      </c:pt>
                      <c:pt idx="42">
                        <c:v>2230</c:v>
                      </c:pt>
                      <c:pt idx="43">
                        <c:v>2235</c:v>
                      </c:pt>
                      <c:pt idx="44">
                        <c:v>2240</c:v>
                      </c:pt>
                      <c:pt idx="45">
                        <c:v>2245</c:v>
                      </c:pt>
                      <c:pt idx="46">
                        <c:v>2250</c:v>
                      </c:pt>
                      <c:pt idx="47">
                        <c:v>2255</c:v>
                      </c:pt>
                      <c:pt idx="48">
                        <c:v>2260</c:v>
                      </c:pt>
                      <c:pt idx="49">
                        <c:v>2265</c:v>
                      </c:pt>
                      <c:pt idx="50">
                        <c:v>2270</c:v>
                      </c:pt>
                      <c:pt idx="51">
                        <c:v>2275</c:v>
                      </c:pt>
                      <c:pt idx="52">
                        <c:v>2280</c:v>
                      </c:pt>
                      <c:pt idx="53">
                        <c:v>2285</c:v>
                      </c:pt>
                      <c:pt idx="54">
                        <c:v>2290</c:v>
                      </c:pt>
                      <c:pt idx="55">
                        <c:v>2295</c:v>
                      </c:pt>
                      <c:pt idx="56">
                        <c:v>2300</c:v>
                      </c:pt>
                    </c:numCache>
                  </c:numRef>
                </c:val>
                <c:smooth val="0"/>
                <c:extLst>
                  <c:ext xmlns:c16="http://schemas.microsoft.com/office/drawing/2014/chart" uri="{C3380CC4-5D6E-409C-BE32-E72D297353CC}">
                    <c16:uniqueId val="{00000000-BADA-4752-A7C3-FFFFED8DB05B}"/>
                  </c:ext>
                </c:extLst>
              </c15:ser>
            </c15:filteredLineSeries>
          </c:ext>
        </c:extLst>
      </c:lineChart>
      <c:catAx>
        <c:axId val="1754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417296"/>
        <c:crosses val="autoZero"/>
        <c:auto val="1"/>
        <c:lblAlgn val="ctr"/>
        <c:lblOffset val="100"/>
        <c:noMultiLvlLbl val="0"/>
      </c:catAx>
      <c:valAx>
        <c:axId val="17541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432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SIG_ADJ!$AX$32:$AX$48</c:f>
              <c:numCache>
                <c:formatCode>General</c:formatCode>
                <c:ptCount val="17"/>
                <c:pt idx="0">
                  <c:v>0.30006926181710747</c:v>
                </c:pt>
                <c:pt idx="1">
                  <c:v>0.2731528267504007</c:v>
                </c:pt>
                <c:pt idx="2">
                  <c:v>0.24901604069546862</c:v>
                </c:pt>
                <c:pt idx="3">
                  <c:v>0.22737185045936376</c:v>
                </c:pt>
                <c:pt idx="4">
                  <c:v>0.20796284671253018</c:v>
                </c:pt>
                <c:pt idx="5">
                  <c:v>0.19055820267940732</c:v>
                </c:pt>
                <c:pt idx="6">
                  <c:v>0.17495092896917691</c:v>
                </c:pt>
                <c:pt idx="7">
                  <c:v>0.16095541189899276</c:v>
                </c:pt>
                <c:pt idx="8">
                  <c:v>0.14840520603354282</c:v>
                </c:pt>
                <c:pt idx="9">
                  <c:v>0.1371510546881291</c:v>
                </c:pt>
                <c:pt idx="10">
                  <c:v>0.12705911485356791</c:v>
                </c:pt>
                <c:pt idx="11">
                  <c:v>0.11800936543235482</c:v>
                </c:pt>
                <c:pt idx="12">
                  <c:v>0.10989417985561595</c:v>
                </c:pt>
                <c:pt idx="13">
                  <c:v>0.10261704610531126</c:v>
                </c:pt>
                <c:pt idx="14">
                  <c:v>9.6091418919210053E-2</c:v>
                </c:pt>
                <c:pt idx="15">
                  <c:v>9.023969052817965E-2</c:v>
                </c:pt>
                <c:pt idx="16">
                  <c:v>8.4992267685004702E-2</c:v>
                </c:pt>
              </c:numCache>
            </c:numRef>
          </c:val>
          <c:smooth val="0"/>
          <c:extLst>
            <c:ext xmlns:c16="http://schemas.microsoft.com/office/drawing/2014/chart" uri="{C3380CC4-5D6E-409C-BE32-E72D297353CC}">
              <c16:uniqueId val="{00000000-7AC3-4A0A-9154-A580DE922E54}"/>
            </c:ext>
          </c:extLst>
        </c:ser>
        <c:ser>
          <c:idx val="1"/>
          <c:order val="1"/>
          <c:spPr>
            <a:ln w="28575" cap="rnd">
              <a:solidFill>
                <a:schemeClr val="accent2"/>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SIG_ADJ!$AY$32:$AY$48</c:f>
              <c:numCache>
                <c:formatCode>General</c:formatCode>
                <c:ptCount val="17"/>
                <c:pt idx="0">
                  <c:v>0.4791587820775256</c:v>
                </c:pt>
                <c:pt idx="1">
                  <c:v>0.43723031617790775</c:v>
                </c:pt>
                <c:pt idx="2">
                  <c:v>0.39902919087632965</c:v>
                </c:pt>
                <c:pt idx="3">
                  <c:v>0.36422405448520384</c:v>
                </c:pt>
                <c:pt idx="4">
                  <c:v>0.33251301169152925</c:v>
                </c:pt>
                <c:pt idx="5">
                  <c:v>0.30362100495545863</c:v>
                </c:pt>
                <c:pt idx="6">
                  <c:v>0.27729742869628693</c:v>
                </c:pt>
                <c:pt idx="7">
                  <c:v>0.25331395557161374</c:v>
                </c:pt>
                <c:pt idx="8">
                  <c:v>0.23146255599510263</c:v>
                </c:pt>
                <c:pt idx="9">
                  <c:v>0.21155369371438759</c:v>
                </c:pt>
                <c:pt idx="10">
                  <c:v>0.19341468179779875</c:v>
                </c:pt>
                <c:pt idx="11">
                  <c:v>0.17688818476994683</c:v>
                </c:pt>
                <c:pt idx="12">
                  <c:v>0.16183085390388041</c:v>
                </c:pt>
                <c:pt idx="13">
                  <c:v>0.14811208383251556</c:v>
                </c:pt>
                <c:pt idx="14">
                  <c:v>0.13561287969434255</c:v>
                </c:pt>
                <c:pt idx="15">
                  <c:v>0.12422482498717762</c:v>
                </c:pt>
                <c:pt idx="16">
                  <c:v>0.11384914117725316</c:v>
                </c:pt>
              </c:numCache>
            </c:numRef>
          </c:val>
          <c:smooth val="0"/>
          <c:extLst>
            <c:ext xmlns:c16="http://schemas.microsoft.com/office/drawing/2014/chart" uri="{C3380CC4-5D6E-409C-BE32-E72D297353CC}">
              <c16:uniqueId val="{00000001-7AC3-4A0A-9154-A580DE922E54}"/>
            </c:ext>
          </c:extLst>
        </c:ser>
        <c:ser>
          <c:idx val="2"/>
          <c:order val="2"/>
          <c:spPr>
            <a:ln w="28575" cap="rnd">
              <a:solidFill>
                <a:schemeClr val="accent3"/>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SIG_ADJ!$AZ$32:$AZ$48</c:f>
              <c:numCache>
                <c:formatCode>General</c:formatCode>
                <c:ptCount val="17"/>
                <c:pt idx="0">
                  <c:v>0.25708452051975161</c:v>
                </c:pt>
                <c:pt idx="1">
                  <c:v>0.24944135731766143</c:v>
                </c:pt>
                <c:pt idx="2">
                  <c:v>0.24204482304347325</c:v>
                </c:pt>
                <c:pt idx="3">
                  <c:v>0.23488695949631255</c:v>
                </c:pt>
                <c:pt idx="4">
                  <c:v>0.22796006526984122</c:v>
                </c:pt>
                <c:pt idx="5">
                  <c:v>0.22125668746603344</c:v>
                </c:pt>
                <c:pt idx="6">
                  <c:v>0.21476961367633107</c:v>
                </c:pt>
                <c:pt idx="7">
                  <c:v>0.2084918642215503</c:v>
                </c:pt>
                <c:pt idx="8">
                  <c:v>0.20241668464219051</c:v>
                </c:pt>
                <c:pt idx="9">
                  <c:v>0.19653753843106495</c:v>
                </c:pt>
                <c:pt idx="10">
                  <c:v>0.1908481000004342</c:v>
                </c:pt>
                <c:pt idx="11">
                  <c:v>0.18534224787607612</c:v>
                </c:pt>
                <c:pt idx="12">
                  <c:v>0.18001405811096813</c:v>
                </c:pt>
                <c:pt idx="13">
                  <c:v>0.174857797911497</c:v>
                </c:pt>
                <c:pt idx="14">
                  <c:v>0.16986791946933688</c:v>
                </c:pt>
                <c:pt idx="15">
                  <c:v>0.16503905399236041</c:v>
                </c:pt>
                <c:pt idx="16">
                  <c:v>0.16036600592815931</c:v>
                </c:pt>
              </c:numCache>
            </c:numRef>
          </c:val>
          <c:smooth val="0"/>
          <c:extLst>
            <c:ext xmlns:c16="http://schemas.microsoft.com/office/drawing/2014/chart" uri="{C3380CC4-5D6E-409C-BE32-E72D297353CC}">
              <c16:uniqueId val="{00000002-7AC3-4A0A-9154-A580DE922E54}"/>
            </c:ext>
          </c:extLst>
        </c:ser>
        <c:ser>
          <c:idx val="3"/>
          <c:order val="3"/>
          <c:spPr>
            <a:ln w="28575" cap="rnd">
              <a:solidFill>
                <a:schemeClr val="accent4"/>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SIG_ADJ!$BA$32:$BA$48</c:f>
              <c:numCache>
                <c:formatCode>General</c:formatCode>
                <c:ptCount val="17"/>
                <c:pt idx="0">
                  <c:v>0.2834612290730491</c:v>
                </c:pt>
                <c:pt idx="1">
                  <c:v>0.25128517586623816</c:v>
                </c:pt>
                <c:pt idx="2">
                  <c:v>0.22290930443262147</c:v>
                </c:pt>
                <c:pt idx="3">
                  <c:v>0.19788479087771774</c:v>
                </c:pt>
                <c:pt idx="4">
                  <c:v>0.17581582005775284</c:v>
                </c:pt>
                <c:pt idx="5">
                  <c:v>0.15635332493336626</c:v>
                </c:pt>
                <c:pt idx="6">
                  <c:v>0.13918946534259197</c:v>
                </c:pt>
                <c:pt idx="7">
                  <c:v>0.12405275886333474</c:v>
                </c:pt>
                <c:pt idx="8">
                  <c:v>0.11070378674972335</c:v>
                </c:pt>
                <c:pt idx="9">
                  <c:v>9.8931407022722198E-2</c:v>
                </c:pt>
                <c:pt idx="10">
                  <c:v>8.8549414817090541E-2</c:v>
                </c:pt>
                <c:pt idx="11">
                  <c:v>7.9393597161075025E-2</c:v>
                </c:pt>
                <c:pt idx="12">
                  <c:v>7.1319135604001896E-2</c:v>
                </c:pt>
                <c:pt idx="13">
                  <c:v>6.41983156088793E-2</c:v>
                </c:pt>
                <c:pt idx="14">
                  <c:v>5.7918506479251342E-2</c:v>
                </c:pt>
                <c:pt idx="15">
                  <c:v>5.2380379868612381E-2</c:v>
                </c:pt>
                <c:pt idx="16">
                  <c:v>4.7496338694372975E-2</c:v>
                </c:pt>
              </c:numCache>
            </c:numRef>
          </c:val>
          <c:smooth val="0"/>
          <c:extLst>
            <c:ext xmlns:c16="http://schemas.microsoft.com/office/drawing/2014/chart" uri="{C3380CC4-5D6E-409C-BE32-E72D297353CC}">
              <c16:uniqueId val="{00000003-7AC3-4A0A-9154-A580DE922E54}"/>
            </c:ext>
          </c:extLst>
        </c:ser>
        <c:ser>
          <c:idx val="4"/>
          <c:order val="4"/>
          <c:spPr>
            <a:ln w="28575" cap="rnd">
              <a:solidFill>
                <a:schemeClr val="accent5"/>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SIG_ADJ!$BB$32:$BB$48</c:f>
              <c:numCache>
                <c:formatCode>General</c:formatCode>
                <c:ptCount val="17"/>
                <c:pt idx="0">
                  <c:v>0.32456279402893612</c:v>
                </c:pt>
                <c:pt idx="1">
                  <c:v>0.28300012337449448</c:v>
                </c:pt>
                <c:pt idx="2">
                  <c:v>0.24719101000591032</c:v>
                </c:pt>
                <c:pt idx="3">
                  <c:v>0.21633898389562276</c:v>
                </c:pt>
                <c:pt idx="4">
                  <c:v>0.18975783106694277</c:v>
                </c:pt>
                <c:pt idx="5">
                  <c:v>0.16685633075134304</c:v>
                </c:pt>
                <c:pt idx="6">
                  <c:v>0.14712510539457355</c:v>
                </c:pt>
                <c:pt idx="7">
                  <c:v>0.13012529102806975</c:v>
                </c:pt>
                <c:pt idx="8">
                  <c:v>0.11547877601087451</c:v>
                </c:pt>
                <c:pt idx="9">
                  <c:v>0.10285979103115529</c:v>
                </c:pt>
                <c:pt idx="10">
                  <c:v>9.1987663311255352E-2</c:v>
                </c:pt>
                <c:pt idx="11">
                  <c:v>8.2620573854552737E-2</c:v>
                </c:pt>
                <c:pt idx="12">
                  <c:v>7.4550178882162088E-2</c:v>
                </c:pt>
                <c:pt idx="13">
                  <c:v>6.7596975828914496E-2</c:v>
                </c:pt>
                <c:pt idx="14">
                  <c:v>6.1606310828615216E-2</c:v>
                </c:pt>
                <c:pt idx="15">
                  <c:v>5.6444938886651211E-2</c:v>
                </c:pt>
                <c:pt idx="16">
                  <c:v>5.1998060230948953E-2</c:v>
                </c:pt>
              </c:numCache>
            </c:numRef>
          </c:val>
          <c:smooth val="0"/>
          <c:extLst>
            <c:ext xmlns:c16="http://schemas.microsoft.com/office/drawing/2014/chart" uri="{C3380CC4-5D6E-409C-BE32-E72D297353CC}">
              <c16:uniqueId val="{00000004-7AC3-4A0A-9154-A580DE922E54}"/>
            </c:ext>
          </c:extLst>
        </c:ser>
        <c:ser>
          <c:idx val="5"/>
          <c:order val="5"/>
          <c:spPr>
            <a:ln w="28575" cap="rnd">
              <a:solidFill>
                <a:schemeClr val="accent6"/>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SIG_ADJ!$BC$32:$BC$48</c:f>
              <c:numCache>
                <c:formatCode>General</c:formatCode>
                <c:ptCount val="17"/>
                <c:pt idx="0">
                  <c:v>0.17293654923407989</c:v>
                </c:pt>
                <c:pt idx="1">
                  <c:v>0.15346389027148236</c:v>
                </c:pt>
                <c:pt idx="2">
                  <c:v>0.13624492553741804</c:v>
                </c:pt>
                <c:pt idx="3">
                  <c:v>0.12101882071616873</c:v>
                </c:pt>
                <c:pt idx="4">
                  <c:v>0.10755492950039584</c:v>
                </c:pt>
                <c:pt idx="5">
                  <c:v>9.564929974161604E-2</c:v>
                </c:pt>
                <c:pt idx="6">
                  <c:v>8.5121583966024317E-2</c:v>
                </c:pt>
                <c:pt idx="7">
                  <c:v>7.581230745590023E-2</c:v>
                </c:pt>
                <c:pt idx="8">
                  <c:v>6.7580452513266512E-2</c:v>
                </c:pt>
                <c:pt idx="9">
                  <c:v>6.0301322312023807E-2</c:v>
                </c:pt>
                <c:pt idx="10">
                  <c:v>5.3864651980015846E-2</c:v>
                </c:pt>
                <c:pt idx="11">
                  <c:v>4.8172938297537923E-2</c:v>
                </c:pt>
                <c:pt idx="12">
                  <c:v>4.3139962710422461E-2</c:v>
                </c:pt>
                <c:pt idx="13">
                  <c:v>3.8689485284180536E-2</c:v>
                </c:pt>
                <c:pt idx="14">
                  <c:v>3.4754089815107594E-2</c:v>
                </c:pt>
                <c:pt idx="15">
                  <c:v>3.12741626039999E-2</c:v>
                </c:pt>
                <c:pt idx="16">
                  <c:v>2.8196989422860752E-2</c:v>
                </c:pt>
              </c:numCache>
            </c:numRef>
          </c:val>
          <c:smooth val="0"/>
          <c:extLst>
            <c:ext xmlns:c16="http://schemas.microsoft.com/office/drawing/2014/chart" uri="{C3380CC4-5D6E-409C-BE32-E72D297353CC}">
              <c16:uniqueId val="{00000005-7AC3-4A0A-9154-A580DE922E54}"/>
            </c:ext>
          </c:extLst>
        </c:ser>
        <c:ser>
          <c:idx val="6"/>
          <c:order val="6"/>
          <c:spPr>
            <a:ln w="28575" cap="rnd">
              <a:solidFill>
                <a:schemeClr val="accent1">
                  <a:lumMod val="6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SIG_ADJ!$BD$32:$BD$48</c:f>
              <c:numCache>
                <c:formatCode>General</c:formatCode>
                <c:ptCount val="17"/>
                <c:pt idx="0">
                  <c:v>0.58995500378540944</c:v>
                </c:pt>
                <c:pt idx="1">
                  <c:v>0.55005050749912077</c:v>
                </c:pt>
                <c:pt idx="2">
                  <c:v>0.51326922800180552</c:v>
                </c:pt>
                <c:pt idx="3">
                  <c:v>0.4793667195788518</c:v>
                </c:pt>
                <c:pt idx="4">
                  <c:v>0.44811766861931851</c:v>
                </c:pt>
                <c:pt idx="5">
                  <c:v>0.41931439619802569</c:v>
                </c:pt>
                <c:pt idx="6">
                  <c:v>0.39276547785648769</c:v>
                </c:pt>
                <c:pt idx="7">
                  <c:v>0.36829447140985233</c:v>
                </c:pt>
                <c:pt idx="8">
                  <c:v>0.34573874432494311</c:v>
                </c:pt>
                <c:pt idx="9">
                  <c:v>0.32494839287624511</c:v>
                </c:pt>
                <c:pt idx="10">
                  <c:v>0.30578524589662198</c:v>
                </c:pt>
                <c:pt idx="11">
                  <c:v>0.28812194650176559</c:v>
                </c:pt>
                <c:pt idx="12">
                  <c:v>0.27184110568558406</c:v>
                </c:pt>
                <c:pt idx="13">
                  <c:v>0.25683452216138536</c:v>
                </c:pt>
                <c:pt idx="14">
                  <c:v>0.24300246326397695</c:v>
                </c:pt>
                <c:pt idx="15">
                  <c:v>0.23025300213361011</c:v>
                </c:pt>
                <c:pt idx="16">
                  <c:v>0.21850140677674035</c:v>
                </c:pt>
              </c:numCache>
            </c:numRef>
          </c:val>
          <c:smooth val="0"/>
          <c:extLst>
            <c:ext xmlns:c16="http://schemas.microsoft.com/office/drawing/2014/chart" uri="{C3380CC4-5D6E-409C-BE32-E72D297353CC}">
              <c16:uniqueId val="{00000006-7AC3-4A0A-9154-A580DE922E54}"/>
            </c:ext>
          </c:extLst>
        </c:ser>
        <c:ser>
          <c:idx val="7"/>
          <c:order val="7"/>
          <c:spPr>
            <a:ln w="28575" cap="rnd">
              <a:solidFill>
                <a:schemeClr val="accent2">
                  <a:lumMod val="6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SIG_ADJ!$BE$32:$BE$48</c:f>
              <c:numCache>
                <c:formatCode>General</c:formatCode>
                <c:ptCount val="17"/>
                <c:pt idx="0">
                  <c:v>0.28485666578714292</c:v>
                </c:pt>
                <c:pt idx="1">
                  <c:v>0.26719921482739684</c:v>
                </c:pt>
                <c:pt idx="2">
                  <c:v>0.25064471686682382</c:v>
                </c:pt>
                <c:pt idx="3">
                  <c:v>0.23512427717530915</c:v>
                </c:pt>
                <c:pt idx="4">
                  <c:v>0.22057330445528797</c:v>
                </c:pt>
                <c:pt idx="5">
                  <c:v>0.20693124203262625</c:v>
                </c:pt>
                <c:pt idx="6">
                  <c:v>0.19414131583836364</c:v>
                </c:pt>
                <c:pt idx="7">
                  <c:v>0.18215029813249628</c:v>
                </c:pt>
                <c:pt idx="8">
                  <c:v>0.17090828598648994</c:v>
                </c:pt>
                <c:pt idx="9">
                  <c:v>0.16036849360263641</c:v>
                </c:pt>
                <c:pt idx="10">
                  <c:v>0.15048705760594963</c:v>
                </c:pt>
                <c:pt idx="11">
                  <c:v>0.14122285449828675</c:v>
                </c:pt>
                <c:pt idx="12">
                  <c:v>0.13253732951499411</c:v>
                </c:pt>
                <c:pt idx="13">
                  <c:v>0.12439433617183193</c:v>
                </c:pt>
                <c:pt idx="14">
                  <c:v>0.11675998583442194</c:v>
                </c:pt>
                <c:pt idx="15">
                  <c:v>0.10960250668417142</c:v>
                </c:pt>
                <c:pt idx="16">
                  <c:v>0.10289211149373391</c:v>
                </c:pt>
              </c:numCache>
            </c:numRef>
          </c:val>
          <c:smooth val="0"/>
          <c:extLst>
            <c:ext xmlns:c16="http://schemas.microsoft.com/office/drawing/2014/chart" uri="{C3380CC4-5D6E-409C-BE32-E72D297353CC}">
              <c16:uniqueId val="{00000007-7AC3-4A0A-9154-A580DE922E54}"/>
            </c:ext>
          </c:extLst>
        </c:ser>
        <c:ser>
          <c:idx val="8"/>
          <c:order val="8"/>
          <c:spPr>
            <a:ln w="28575" cap="rnd">
              <a:solidFill>
                <a:schemeClr val="accent3">
                  <a:lumMod val="6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SIG_ADJ!$BF$32:$BF$48</c:f>
              <c:numCache>
                <c:formatCode>General</c:formatCode>
                <c:ptCount val="17"/>
                <c:pt idx="0">
                  <c:v>0.14898506572499304</c:v>
                </c:pt>
                <c:pt idx="1">
                  <c:v>0.14851979309979677</c:v>
                </c:pt>
                <c:pt idx="2">
                  <c:v>0.14805653074968117</c:v>
                </c:pt>
                <c:pt idx="3">
                  <c:v>0.14759526998897321</c:v>
                </c:pt>
                <c:pt idx="4">
                  <c:v>0.14713600216952749</c:v>
                </c:pt>
                <c:pt idx="5">
                  <c:v>0.14667871868056412</c:v>
                </c:pt>
                <c:pt idx="6">
                  <c:v>0.14622341094850733</c:v>
                </c:pt>
                <c:pt idx="7">
                  <c:v>0.14577007043682466</c:v>
                </c:pt>
                <c:pt idx="8">
                  <c:v>0.14531868864586689</c:v>
                </c:pt>
                <c:pt idx="9">
                  <c:v>0.1448692571127087</c:v>
                </c:pt>
                <c:pt idx="10">
                  <c:v>0.14442176741099011</c:v>
                </c:pt>
                <c:pt idx="11">
                  <c:v>0.14397621115075832</c:v>
                </c:pt>
                <c:pt idx="12">
                  <c:v>0.14353257997831048</c:v>
                </c:pt>
                <c:pt idx="13">
                  <c:v>0.14309086557603717</c:v>
                </c:pt>
                <c:pt idx="14">
                  <c:v>0.14265105966226621</c:v>
                </c:pt>
                <c:pt idx="15">
                  <c:v>0.1422131539911077</c:v>
                </c:pt>
                <c:pt idx="16">
                  <c:v>0.14177714035229916</c:v>
                </c:pt>
              </c:numCache>
            </c:numRef>
          </c:val>
          <c:smooth val="0"/>
          <c:extLst>
            <c:ext xmlns:c16="http://schemas.microsoft.com/office/drawing/2014/chart" uri="{C3380CC4-5D6E-409C-BE32-E72D297353CC}">
              <c16:uniqueId val="{00000008-7AC3-4A0A-9154-A580DE922E54}"/>
            </c:ext>
          </c:extLst>
        </c:ser>
        <c:ser>
          <c:idx val="9"/>
          <c:order val="9"/>
          <c:spPr>
            <a:ln w="28575" cap="rnd">
              <a:solidFill>
                <a:schemeClr val="accent4">
                  <a:lumMod val="6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SIG_ADJ!$BG$32:$BG$48</c:f>
              <c:numCache>
                <c:formatCode>General</c:formatCode>
                <c:ptCount val="17"/>
                <c:pt idx="0">
                  <c:v>0.69978056899576402</c:v>
                </c:pt>
                <c:pt idx="1">
                  <c:v>0.66346735318148831</c:v>
                </c:pt>
                <c:pt idx="2">
                  <c:v>0.62906648688735411</c:v>
                </c:pt>
                <c:pt idx="3">
                  <c:v>0.59647726075438068</c:v>
                </c:pt>
                <c:pt idx="4">
                  <c:v>0.56560426904349537</c:v>
                </c:pt>
                <c:pt idx="5">
                  <c:v>0.5363571303329504</c:v>
                </c:pt>
                <c:pt idx="6">
                  <c:v>0.50865022292454842</c:v>
                </c:pt>
                <c:pt idx="7">
                  <c:v>0.48240243418407325</c:v>
                </c:pt>
                <c:pt idx="8">
                  <c:v>0.45753692308211269</c:v>
                </c:pt>
                <c:pt idx="9">
                  <c:v>0.43398089524010652</c:v>
                </c:pt>
                <c:pt idx="10">
                  <c:v>0.41166538982306256</c:v>
                </c:pt>
                <c:pt idx="11">
                  <c:v>0.39052507765506217</c:v>
                </c:pt>
                <c:pt idx="12">
                  <c:v>0.37049806996653523</c:v>
                </c:pt>
                <c:pt idx="13">
                  <c:v>0.35152573721340652</c:v>
                </c:pt>
                <c:pt idx="14">
                  <c:v>0.3335525374377033</c:v>
                </c:pt>
                <c:pt idx="15">
                  <c:v>0.31652585366714447</c:v>
                </c:pt>
                <c:pt idx="16">
                  <c:v>0.30039583987769569</c:v>
                </c:pt>
              </c:numCache>
            </c:numRef>
          </c:val>
          <c:smooth val="0"/>
          <c:extLst>
            <c:ext xmlns:c16="http://schemas.microsoft.com/office/drawing/2014/chart" uri="{C3380CC4-5D6E-409C-BE32-E72D297353CC}">
              <c16:uniqueId val="{00000009-7AC3-4A0A-9154-A580DE922E54}"/>
            </c:ext>
          </c:extLst>
        </c:ser>
        <c:ser>
          <c:idx val="10"/>
          <c:order val="10"/>
          <c:spPr>
            <a:ln w="28575" cap="rnd">
              <a:solidFill>
                <a:schemeClr val="accent5">
                  <a:lumMod val="6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SIG_ADJ!$BH$32:$BH$48</c:f>
              <c:numCache>
                <c:formatCode>General</c:formatCode>
                <c:ptCount val="17"/>
                <c:pt idx="0">
                  <c:v>0.24911712564196198</c:v>
                </c:pt>
                <c:pt idx="1">
                  <c:v>0.23802523489242544</c:v>
                </c:pt>
                <c:pt idx="2">
                  <c:v>0.227458463763101</c:v>
                </c:pt>
                <c:pt idx="3">
                  <c:v>0.21739195169398504</c:v>
                </c:pt>
                <c:pt idx="4">
                  <c:v>0.20780201509013094</c:v>
                </c:pt>
                <c:pt idx="5">
                  <c:v>0.19866609160099163</c:v>
                </c:pt>
                <c:pt idx="6">
                  <c:v>0.18996268703772654</c:v>
                </c:pt>
                <c:pt idx="7">
                  <c:v>0.18167132480358414</c:v>
                </c:pt>
                <c:pt idx="8">
                  <c:v>0.17377249771838518</c:v>
                </c:pt>
                <c:pt idx="9">
                  <c:v>0.16624762212376265</c:v>
                </c:pt>
                <c:pt idx="10">
                  <c:v>0.15907899416118218</c:v>
                </c:pt>
                <c:pt idx="11">
                  <c:v>0.15224974811987682</c:v>
                </c:pt>
                <c:pt idx="12">
                  <c:v>0.14574381675670198</c:v>
                </c:pt>
                <c:pt idx="13">
                  <c:v>0.13954589349455343</c:v>
                </c:pt>
                <c:pt idx="14">
                  <c:v>0.13364139641041325</c:v>
                </c:pt>
                <c:pt idx="15">
                  <c:v>0.1280164339282972</c:v>
                </c:pt>
                <c:pt idx="16">
                  <c:v>0.1226577721363894</c:v>
                </c:pt>
              </c:numCache>
            </c:numRef>
          </c:val>
          <c:smooth val="0"/>
          <c:extLst>
            <c:ext xmlns:c16="http://schemas.microsoft.com/office/drawing/2014/chart" uri="{C3380CC4-5D6E-409C-BE32-E72D297353CC}">
              <c16:uniqueId val="{0000000A-7AC3-4A0A-9154-A580DE922E54}"/>
            </c:ext>
          </c:extLst>
        </c:ser>
        <c:ser>
          <c:idx val="11"/>
          <c:order val="11"/>
          <c:spPr>
            <a:ln w="28575" cap="rnd">
              <a:solidFill>
                <a:schemeClr val="accent6">
                  <a:lumMod val="6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SIG_ADJ!$BI$32:$BI$48</c:f>
              <c:numCache>
                <c:formatCode>General</c:formatCode>
                <c:ptCount val="17"/>
                <c:pt idx="0">
                  <c:v>0.35858932694391732</c:v>
                </c:pt>
                <c:pt idx="1">
                  <c:v>0.29988021022252476</c:v>
                </c:pt>
                <c:pt idx="2">
                  <c:v>0.25128159558058988</c:v>
                </c:pt>
                <c:pt idx="3">
                  <c:v>0.21105231813593903</c:v>
                </c:pt>
                <c:pt idx="4">
                  <c:v>0.17775106509317826</c:v>
                </c:pt>
                <c:pt idx="5">
                  <c:v>0.15018473716835404</c:v>
                </c:pt>
                <c:pt idx="6">
                  <c:v>0.12736570287306226</c:v>
                </c:pt>
                <c:pt idx="7">
                  <c:v>0.10847641418761535</c:v>
                </c:pt>
                <c:pt idx="8">
                  <c:v>9.2840115892740896E-2</c:v>
                </c:pt>
                <c:pt idx="9">
                  <c:v>7.9896599149589936E-2</c:v>
                </c:pt>
                <c:pt idx="10">
                  <c:v>6.9182130640432229E-2</c:v>
                </c:pt>
                <c:pt idx="11">
                  <c:v>6.0312838182145834E-2</c:v>
                </c:pt>
                <c:pt idx="12">
                  <c:v>5.2970957561246979E-2</c:v>
                </c:pt>
                <c:pt idx="13">
                  <c:v>4.6893447849503368E-2</c:v>
                </c:pt>
                <c:pt idx="14">
                  <c:v>4.1862567315815821E-2</c:v>
                </c:pt>
                <c:pt idx="15">
                  <c:v>3.7698072293236039E-2</c:v>
                </c:pt>
                <c:pt idx="16">
                  <c:v>3.425075950634713E-2</c:v>
                </c:pt>
              </c:numCache>
            </c:numRef>
          </c:val>
          <c:smooth val="0"/>
          <c:extLst>
            <c:ext xmlns:c16="http://schemas.microsoft.com/office/drawing/2014/chart" uri="{C3380CC4-5D6E-409C-BE32-E72D297353CC}">
              <c16:uniqueId val="{0000000B-7AC3-4A0A-9154-A580DE922E54}"/>
            </c:ext>
          </c:extLst>
        </c:ser>
        <c:ser>
          <c:idx val="12"/>
          <c:order val="12"/>
          <c:spPr>
            <a:ln w="28575" cap="rnd">
              <a:solidFill>
                <a:schemeClr val="accent1">
                  <a:lumMod val="80000"/>
                  <a:lumOff val="2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SIG_ADJ!$BJ$32:$BJ$48</c:f>
              <c:numCache>
                <c:formatCode>General</c:formatCode>
                <c:ptCount val="17"/>
                <c:pt idx="0">
                  <c:v>0.25318406075848249</c:v>
                </c:pt>
                <c:pt idx="1">
                  <c:v>0.24253781400826346</c:v>
                </c:pt>
                <c:pt idx="2">
                  <c:v>0.23235493875910293</c:v>
                </c:pt>
                <c:pt idx="3">
                  <c:v>0.22261526704448364</c:v>
                </c:pt>
                <c:pt idx="4">
                  <c:v>0.21329950869652828</c:v>
                </c:pt>
                <c:pt idx="5">
                  <c:v>0.20438921314034053</c:v>
                </c:pt>
                <c:pt idx="6">
                  <c:v>0.19586673285122433</c:v>
                </c:pt>
                <c:pt idx="7">
                  <c:v>0.18771518840240584</c:v>
                </c:pt>
                <c:pt idx="8">
                  <c:v>0.17991843503403238</c:v>
                </c:pt>
                <c:pt idx="9">
                  <c:v>0.17246103067723537</c:v>
                </c:pt>
                <c:pt idx="10">
                  <c:v>0.16532820536992718</c:v>
                </c:pt>
                <c:pt idx="11">
                  <c:v>0.15850583200375665</c:v>
                </c:pt>
                <c:pt idx="12">
                  <c:v>0.15198039834428592</c:v>
                </c:pt>
                <c:pt idx="13">
                  <c:v>0.14573898026897256</c:v>
                </c:pt>
                <c:pt idx="14">
                  <c:v>0.13976921616995203</c:v>
                </c:pt>
                <c:pt idx="15">
                  <c:v>0.13405928247092402</c:v>
                </c:pt>
                <c:pt idx="16">
                  <c:v>0.12859787020965144</c:v>
                </c:pt>
              </c:numCache>
            </c:numRef>
          </c:val>
          <c:smooth val="0"/>
          <c:extLst>
            <c:ext xmlns:c16="http://schemas.microsoft.com/office/drawing/2014/chart" uri="{C3380CC4-5D6E-409C-BE32-E72D297353CC}">
              <c16:uniqueId val="{0000000C-7AC3-4A0A-9154-A580DE922E54}"/>
            </c:ext>
          </c:extLst>
        </c:ser>
        <c:ser>
          <c:idx val="13"/>
          <c:order val="13"/>
          <c:spPr>
            <a:ln w="28575" cap="rnd">
              <a:solidFill>
                <a:schemeClr val="accent2">
                  <a:lumMod val="80000"/>
                  <a:lumOff val="2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SIG_ADJ!$BK$32:$BK$48</c:f>
              <c:numCache>
                <c:formatCode>General</c:formatCode>
                <c:ptCount val="17"/>
                <c:pt idx="0">
                  <c:v>0.30490980791678413</c:v>
                </c:pt>
                <c:pt idx="1">
                  <c:v>0.30356225500595296</c:v>
                </c:pt>
                <c:pt idx="2">
                  <c:v>0.30222102073337126</c:v>
                </c:pt>
                <c:pt idx="3">
                  <c:v>0.3008860754711194</c:v>
                </c:pt>
                <c:pt idx="4">
                  <c:v>0.29955738973020224</c:v>
                </c:pt>
                <c:pt idx="5">
                  <c:v>0.29823493415989777</c:v>
                </c:pt>
                <c:pt idx="6">
                  <c:v>0.29691867954710865</c:v>
                </c:pt>
                <c:pt idx="7">
                  <c:v>0.29560859681571694</c:v>
                </c:pt>
                <c:pt idx="8">
                  <c:v>0.29430465702594188</c:v>
                </c:pt>
                <c:pt idx="9">
                  <c:v>0.29300683137370043</c:v>
                </c:pt>
                <c:pt idx="10">
                  <c:v>0.29171509118997119</c:v>
                </c:pt>
                <c:pt idx="11">
                  <c:v>0.29042940794016092</c:v>
                </c:pt>
                <c:pt idx="12">
                  <c:v>0.28914975322347441</c:v>
                </c:pt>
                <c:pt idx="13">
                  <c:v>0.28787609877228698</c:v>
                </c:pt>
                <c:pt idx="14">
                  <c:v>0.28660841645151991</c:v>
                </c:pt>
                <c:pt idx="15">
                  <c:v>0.28534667825801918</c:v>
                </c:pt>
                <c:pt idx="16">
                  <c:v>0.28409085631993691</c:v>
                </c:pt>
              </c:numCache>
            </c:numRef>
          </c:val>
          <c:smooth val="0"/>
          <c:extLst>
            <c:ext xmlns:c16="http://schemas.microsoft.com/office/drawing/2014/chart" uri="{C3380CC4-5D6E-409C-BE32-E72D297353CC}">
              <c16:uniqueId val="{0000000D-7AC3-4A0A-9154-A580DE922E54}"/>
            </c:ext>
          </c:extLst>
        </c:ser>
        <c:ser>
          <c:idx val="14"/>
          <c:order val="14"/>
          <c:spPr>
            <a:ln w="28575" cap="rnd">
              <a:solidFill>
                <a:schemeClr val="accent3">
                  <a:lumMod val="80000"/>
                  <a:lumOff val="20000"/>
                </a:schemeClr>
              </a:solidFill>
              <a:round/>
            </a:ln>
            <a:effectLst/>
          </c:spPr>
          <c:marker>
            <c:symbol val="none"/>
          </c:marker>
          <c:cat>
            <c:numRef>
              <c:f>SIG_ADJ!$AW$32:$AW$48</c:f>
              <c:numCache>
                <c:formatCode>0_);[Red]\(0\)</c:formatCode>
                <c:ptCount val="17"/>
                <c:pt idx="0">
                  <c:v>2020</c:v>
                </c:pt>
                <c:pt idx="1">
                  <c:v>2025</c:v>
                </c:pt>
                <c:pt idx="2">
                  <c:v>2030</c:v>
                </c:pt>
                <c:pt idx="3">
                  <c:v>2035</c:v>
                </c:pt>
                <c:pt idx="4">
                  <c:v>2040</c:v>
                </c:pt>
                <c:pt idx="5">
                  <c:v>2045</c:v>
                </c:pt>
                <c:pt idx="6">
                  <c:v>2050</c:v>
                </c:pt>
                <c:pt idx="7">
                  <c:v>2055</c:v>
                </c:pt>
                <c:pt idx="8">
                  <c:v>2060</c:v>
                </c:pt>
                <c:pt idx="9">
                  <c:v>2065</c:v>
                </c:pt>
                <c:pt idx="10">
                  <c:v>2070</c:v>
                </c:pt>
                <c:pt idx="11">
                  <c:v>2075</c:v>
                </c:pt>
                <c:pt idx="12">
                  <c:v>2080</c:v>
                </c:pt>
                <c:pt idx="13">
                  <c:v>2085</c:v>
                </c:pt>
                <c:pt idx="14">
                  <c:v>2090</c:v>
                </c:pt>
                <c:pt idx="15">
                  <c:v>2095</c:v>
                </c:pt>
                <c:pt idx="16">
                  <c:v>2100</c:v>
                </c:pt>
              </c:numCache>
            </c:numRef>
          </c:cat>
          <c:val>
            <c:numRef>
              <c:f>SIG_ADJ!$BL$32:$BL$48</c:f>
              <c:numCache>
                <c:formatCode>General</c:formatCode>
                <c:ptCount val="17"/>
                <c:pt idx="0">
                  <c:v>0.22611117293497235</c:v>
                </c:pt>
                <c:pt idx="1">
                  <c:v>0.2166266641292981</c:v>
                </c:pt>
                <c:pt idx="2">
                  <c:v>0.20755405566231241</c:v>
                </c:pt>
                <c:pt idx="3">
                  <c:v>0.19887545921818492</c:v>
                </c:pt>
                <c:pt idx="4">
                  <c:v>0.19057376334823786</c:v>
                </c:pt>
                <c:pt idx="5">
                  <c:v>0.18263259973257839</c:v>
                </c:pt>
                <c:pt idx="6">
                  <c:v>0.17503631090694652</c:v>
                </c:pt>
                <c:pt idx="7">
                  <c:v>0.16776991939114494</c:v>
                </c:pt>
                <c:pt idx="8">
                  <c:v>0.16081909815818313</c:v>
                </c:pt>
                <c:pt idx="9">
                  <c:v>0.15417014238590893</c:v>
                </c:pt>
                <c:pt idx="10">
                  <c:v>0.14780994243543191</c:v>
                </c:pt>
                <c:pt idx="11">
                  <c:v>0.14172595800305965</c:v>
                </c:pt>
                <c:pt idx="12">
                  <c:v>0.13590619339478316</c:v>
                </c:pt>
                <c:pt idx="13">
                  <c:v>0.13033917387456045</c:v>
                </c:pt>
                <c:pt idx="14">
                  <c:v>0.12501392303976444</c:v>
                </c:pt>
                <c:pt idx="15">
                  <c:v>0.11991994117918683</c:v>
                </c:pt>
                <c:pt idx="16">
                  <c:v>0.115047184570927</c:v>
                </c:pt>
              </c:numCache>
            </c:numRef>
          </c:val>
          <c:smooth val="0"/>
          <c:extLst>
            <c:ext xmlns:c16="http://schemas.microsoft.com/office/drawing/2014/chart" uri="{C3380CC4-5D6E-409C-BE32-E72D297353CC}">
              <c16:uniqueId val="{0000000E-7AC3-4A0A-9154-A580DE922E54}"/>
            </c:ext>
          </c:extLst>
        </c:ser>
        <c:dLbls>
          <c:showLegendKey val="0"/>
          <c:showVal val="0"/>
          <c:showCatName val="0"/>
          <c:showSerName val="0"/>
          <c:showPercent val="0"/>
          <c:showBubbleSize val="0"/>
        </c:dLbls>
        <c:smooth val="0"/>
        <c:axId val="1619737776"/>
        <c:axId val="1619733616"/>
      </c:lineChart>
      <c:catAx>
        <c:axId val="1619737776"/>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9733616"/>
        <c:crosses val="autoZero"/>
        <c:auto val="1"/>
        <c:lblAlgn val="ctr"/>
        <c:lblOffset val="100"/>
        <c:noMultiLvlLbl val="0"/>
      </c:catAx>
      <c:valAx>
        <c:axId val="161973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973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2"/>
          <c:order val="0"/>
          <c:marker>
            <c:symbol val="none"/>
          </c:marker>
          <c:val>
            <c:numRef>
              <c:f>SIG_ADJ!#REF!</c:f>
              <c:numCache>
                <c:formatCode>General</c:formatCode>
                <c:ptCount val="1"/>
                <c:pt idx="0">
                  <c:v>1</c:v>
                </c:pt>
              </c:numCache>
            </c:numRef>
          </c:val>
          <c:smooth val="0"/>
          <c:extLst>
            <c:ext xmlns:c16="http://schemas.microsoft.com/office/drawing/2014/chart" uri="{C3380CC4-5D6E-409C-BE32-E72D297353CC}">
              <c16:uniqueId val="{00000008-F063-4B39-AF77-3EF745F73C58}"/>
            </c:ext>
          </c:extLst>
        </c:ser>
        <c:ser>
          <c:idx val="3"/>
          <c:order val="1"/>
          <c:spPr>
            <a:ln w="28575" cap="rnd">
              <a:solidFill>
                <a:schemeClr val="accent1"/>
              </a:solidFill>
              <a:round/>
            </a:ln>
            <a:effectLst/>
          </c:spPr>
          <c:marker>
            <c:symbol val="none"/>
          </c:marker>
          <c:val>
            <c:numRef>
              <c:f>SIG_ADJ!$B$140:$B$145</c:f>
              <c:numCache>
                <c:formatCode>0.00000_);[Red]\(0.00000\)</c:formatCode>
                <c:ptCount val="6"/>
                <c:pt idx="0">
                  <c:v>0.45344171933771982</c:v>
                </c:pt>
                <c:pt idx="1">
                  <c:v>0.43480219006127563</c:v>
                </c:pt>
                <c:pt idx="2">
                  <c:v>0.38507068413906564</c:v>
                </c:pt>
                <c:pt idx="3">
                  <c:v>0.33900029442761342</c:v>
                </c:pt>
                <c:pt idx="4">
                  <c:v>0.2979981127375812</c:v>
                </c:pt>
                <c:pt idx="5">
                  <c:v>0.24309646612686137</c:v>
                </c:pt>
              </c:numCache>
            </c:numRef>
          </c:val>
          <c:smooth val="0"/>
          <c:extLst>
            <c:ext xmlns:c16="http://schemas.microsoft.com/office/drawing/2014/chart" uri="{C3380CC4-5D6E-409C-BE32-E72D297353CC}">
              <c16:uniqueId val="{00000009-F063-4B39-AF77-3EF745F73C58}"/>
            </c:ext>
          </c:extLst>
        </c:ser>
        <c:ser>
          <c:idx val="1"/>
          <c:order val="2"/>
          <c:marker>
            <c:symbol val="none"/>
          </c:marker>
          <c:val>
            <c:numRef>
              <c:f>SIG_ADJ!#REF!</c:f>
              <c:numCache>
                <c:formatCode>General</c:formatCode>
                <c:ptCount val="1"/>
                <c:pt idx="0">
                  <c:v>1</c:v>
                </c:pt>
              </c:numCache>
            </c:numRef>
          </c:val>
          <c:smooth val="0"/>
          <c:extLst>
            <c:ext xmlns:c16="http://schemas.microsoft.com/office/drawing/2014/chart" uri="{C3380CC4-5D6E-409C-BE32-E72D297353CC}">
              <c16:uniqueId val="{00000005-F063-4B39-AF77-3EF745F73C58}"/>
            </c:ext>
          </c:extLst>
        </c:ser>
        <c:ser>
          <c:idx val="0"/>
          <c:order val="3"/>
          <c:spPr>
            <a:ln w="28575" cap="rnd">
              <a:solidFill>
                <a:schemeClr val="accent1"/>
              </a:solidFill>
              <a:round/>
            </a:ln>
            <a:effectLst/>
          </c:spPr>
          <c:marker>
            <c:symbol val="none"/>
          </c:marker>
          <c:val>
            <c:numRef>
              <c:f>SIG_ADJ!$B$113:$B$118</c:f>
              <c:numCache>
                <c:formatCode>0.000_);[Red]\(0.000\)</c:formatCode>
                <c:ptCount val="6"/>
                <c:pt idx="0">
                  <c:v>0.48168893849718442</c:v>
                </c:pt>
                <c:pt idx="1">
                  <c:v>0.46304940922074023</c:v>
                </c:pt>
                <c:pt idx="2">
                  <c:v>0.41331790329853024</c:v>
                </c:pt>
                <c:pt idx="3">
                  <c:v>0.36724751358707802</c:v>
                </c:pt>
                <c:pt idx="4">
                  <c:v>0.3262453318970458</c:v>
                </c:pt>
                <c:pt idx="5">
                  <c:v>0.27134368528632596</c:v>
                </c:pt>
              </c:numCache>
            </c:numRef>
          </c:val>
          <c:smooth val="0"/>
          <c:extLst>
            <c:ext xmlns:c16="http://schemas.microsoft.com/office/drawing/2014/chart" uri="{C3380CC4-5D6E-409C-BE32-E72D297353CC}">
              <c16:uniqueId val="{00000007-F063-4B39-AF77-3EF745F73C58}"/>
            </c:ext>
          </c:extLst>
        </c:ser>
        <c:dLbls>
          <c:showLegendKey val="0"/>
          <c:showVal val="0"/>
          <c:showCatName val="0"/>
          <c:showSerName val="0"/>
          <c:showPercent val="0"/>
          <c:showBubbleSize val="0"/>
        </c:dLbls>
        <c:smooth val="0"/>
        <c:axId val="1157154400"/>
        <c:axId val="1157156896"/>
      </c:lineChart>
      <c:catAx>
        <c:axId val="11571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7156896"/>
        <c:crosses val="autoZero"/>
        <c:auto val="1"/>
        <c:lblAlgn val="ctr"/>
        <c:lblOffset val="100"/>
        <c:noMultiLvlLbl val="0"/>
      </c:catAx>
      <c:valAx>
        <c:axId val="1157156896"/>
        <c:scaling>
          <c:orientation val="minMax"/>
          <c:min val="0.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7154400"/>
        <c:crosses val="autoZero"/>
        <c:crossBetween val="between"/>
      </c:valAx>
    </c:plotArea>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marker>
            <c:symbol val="none"/>
          </c:marker>
          <c:val>
            <c:numRef>
              <c:f>SIG_ADJ!$BJ$19:$BJ$24</c:f>
              <c:numCache>
                <c:formatCode>General</c:formatCode>
                <c:ptCount val="6"/>
                <c:pt idx="0">
                  <c:v>0.32804280928095852</c:v>
                </c:pt>
                <c:pt idx="1">
                  <c:v>0.31413838042355613</c:v>
                </c:pt>
                <c:pt idx="2">
                  <c:v>0.30083913348821312</c:v>
                </c:pt>
                <c:pt idx="3">
                  <c:v>0.28811872829493773</c:v>
                </c:pt>
                <c:pt idx="4">
                  <c:v>0.27595197110426556</c:v>
                </c:pt>
                <c:pt idx="5">
                  <c:v>0.26431476471912402</c:v>
                </c:pt>
              </c:numCache>
            </c:numRef>
          </c:val>
          <c:smooth val="0"/>
          <c:extLst>
            <c:ext xmlns:c16="http://schemas.microsoft.com/office/drawing/2014/chart" uri="{C3380CC4-5D6E-409C-BE32-E72D297353CC}">
              <c16:uniqueId val="{00000003-1C4F-4E25-8FC7-E5EA51DC3759}"/>
            </c:ext>
          </c:extLst>
        </c:ser>
        <c:ser>
          <c:idx val="0"/>
          <c:order val="1"/>
          <c:marker>
            <c:symbol val="none"/>
          </c:marker>
          <c:val>
            <c:numRef>
              <c:f>SIG_ADJ!$BJ$25:$BJ$30</c:f>
              <c:numCache>
                <c:formatCode>General</c:formatCode>
                <c:ptCount val="6"/>
                <c:pt idx="0">
                  <c:v>0.27971096279494584</c:v>
                </c:pt>
                <c:pt idx="1">
                  <c:v>0.30613880337260196</c:v>
                </c:pt>
                <c:pt idx="2">
                  <c:v>0.30778563237081885</c:v>
                </c:pt>
                <c:pt idx="3">
                  <c:v>0.29127924024671731</c:v>
                </c:pt>
                <c:pt idx="4">
                  <c:v>0.28076752902888336</c:v>
                </c:pt>
                <c:pt idx="5">
                  <c:v>0.25637323140340645</c:v>
                </c:pt>
              </c:numCache>
            </c:numRef>
          </c:val>
          <c:smooth val="0"/>
          <c:extLst>
            <c:ext xmlns:c16="http://schemas.microsoft.com/office/drawing/2014/chart" uri="{C3380CC4-5D6E-409C-BE32-E72D297353CC}">
              <c16:uniqueId val="{00000002-1C4F-4E25-8FC7-E5EA51DC3759}"/>
            </c:ext>
          </c:extLst>
        </c:ser>
        <c:dLbls>
          <c:showLegendKey val="0"/>
          <c:showVal val="0"/>
          <c:showCatName val="0"/>
          <c:showSerName val="0"/>
          <c:showPercent val="0"/>
          <c:showBubbleSize val="0"/>
        </c:dLbls>
        <c:smooth val="0"/>
        <c:axId val="1058265760"/>
        <c:axId val="1058271168"/>
      </c:lineChart>
      <c:catAx>
        <c:axId val="10582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8271168"/>
        <c:crosses val="autoZero"/>
        <c:auto val="1"/>
        <c:lblAlgn val="ctr"/>
        <c:lblOffset val="100"/>
        <c:noMultiLvlLbl val="0"/>
      </c:catAx>
      <c:valAx>
        <c:axId val="105827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8265760"/>
        <c:crosses val="autoZero"/>
        <c:crossBetween val="between"/>
      </c:valAx>
    </c:plotArea>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SIG_GCAM!$A$48:$D$48</c:f>
              <c:strCache>
                <c:ptCount val="4"/>
                <c:pt idx="0">
                  <c:v>China</c:v>
                </c:pt>
                <c:pt idx="1">
                  <c:v>7</c:v>
                </c:pt>
                <c:pt idx="2">
                  <c:v>CO2 emiss</c:v>
                </c:pt>
                <c:pt idx="3">
                  <c:v>GtCO2</c:v>
                </c:pt>
              </c:strCache>
            </c:strRef>
          </c:tx>
          <c:spPr>
            <a:ln w="28575" cap="rnd">
              <a:solidFill>
                <a:schemeClr val="accent1"/>
              </a:solidFill>
              <a:round/>
            </a:ln>
            <a:effectLst/>
          </c:spPr>
          <c:marker>
            <c:symbol val="none"/>
          </c:marker>
          <c:val>
            <c:numRef>
              <c:f>SIG_GCAM!$E$48:$AB$48</c:f>
            </c:numRef>
          </c:val>
          <c:smooth val="0"/>
          <c:extLst>
            <c:ext xmlns:c16="http://schemas.microsoft.com/office/drawing/2014/chart" uri="{C3380CC4-5D6E-409C-BE32-E72D297353CC}">
              <c16:uniqueId val="{00000000-38F3-4432-A907-5960F971B98B}"/>
            </c:ext>
          </c:extLst>
        </c:ser>
        <c:dLbls>
          <c:showLegendKey val="0"/>
          <c:showVal val="0"/>
          <c:showCatName val="0"/>
          <c:showSerName val="0"/>
          <c:showPercent val="0"/>
          <c:showBubbleSize val="0"/>
        </c:dLbls>
        <c:marker val="1"/>
        <c:smooth val="0"/>
        <c:axId val="990703887"/>
        <c:axId val="990709711"/>
      </c:lineChart>
      <c:catAx>
        <c:axId val="99070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0709711"/>
        <c:crosses val="autoZero"/>
        <c:auto val="1"/>
        <c:lblAlgn val="ctr"/>
        <c:lblOffset val="100"/>
        <c:noMultiLvlLbl val="0"/>
      </c:catAx>
      <c:valAx>
        <c:axId val="99070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0703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SIG_GCAM!$A$254:$D$254</c:f>
              <c:strCache>
                <c:ptCount val="4"/>
                <c:pt idx="0">
                  <c:v>USA</c:v>
                </c:pt>
                <c:pt idx="1">
                  <c:v>1</c:v>
                </c:pt>
                <c:pt idx="2">
                  <c:v>GDP</c:v>
                </c:pt>
                <c:pt idx="3">
                  <c:v>tri$1990</c:v>
                </c:pt>
              </c:strCache>
            </c:strRef>
          </c:tx>
          <c:spPr>
            <a:ln w="28575" cap="rnd">
              <a:solidFill>
                <a:schemeClr val="accent1"/>
              </a:solidFill>
              <a:round/>
            </a:ln>
            <a:effectLst/>
          </c:spPr>
          <c:marker>
            <c:symbol val="none"/>
          </c:marker>
          <c:val>
            <c:numRef>
              <c:f>SIG_GCAM!$E$254:$X$254</c:f>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0-5EF3-4E14-9C38-669149074773}"/>
            </c:ext>
          </c:extLst>
        </c:ser>
        <c:ser>
          <c:idx val="1"/>
          <c:order val="1"/>
          <c:tx>
            <c:strRef>
              <c:f>SIG_GCAM!$A$255:$D$255</c:f>
              <c:strCache>
                <c:ptCount val="4"/>
                <c:pt idx="0">
                  <c:v>Russia</c:v>
                </c:pt>
                <c:pt idx="1">
                  <c:v>2</c:v>
                </c:pt>
                <c:pt idx="2">
                  <c:v>GDP</c:v>
                </c:pt>
                <c:pt idx="3">
                  <c:v>tri$1990</c:v>
                </c:pt>
              </c:strCache>
            </c:strRef>
          </c:tx>
          <c:spPr>
            <a:ln w="28575" cap="rnd">
              <a:solidFill>
                <a:schemeClr val="accent2"/>
              </a:solidFill>
              <a:round/>
            </a:ln>
            <a:effectLst/>
          </c:spPr>
          <c:marker>
            <c:symbol val="none"/>
          </c:marker>
          <c:val>
            <c:numRef>
              <c:f>SIG_GCAM!$E$255:$X$255</c:f>
              <c:numCache>
                <c:formatCode>0.00_ </c:formatCode>
                <c:ptCount val="20"/>
                <c:pt idx="0">
                  <c:v>0.84854200000000002</c:v>
                </c:pt>
                <c:pt idx="1">
                  <c:v>1.0098499999999999</c:v>
                </c:pt>
                <c:pt idx="2">
                  <c:v>1.0674399999999999</c:v>
                </c:pt>
                <c:pt idx="3">
                  <c:v>1.1203000000000001</c:v>
                </c:pt>
                <c:pt idx="4">
                  <c:v>1.3172600000000001</c:v>
                </c:pt>
                <c:pt idx="5">
                  <c:v>1.52338</c:v>
                </c:pt>
                <c:pt idx="6">
                  <c:v>1.72041</c:v>
                </c:pt>
                <c:pt idx="7">
                  <c:v>1.89845</c:v>
                </c:pt>
                <c:pt idx="8">
                  <c:v>2.04338</c:v>
                </c:pt>
                <c:pt idx="9">
                  <c:v>2.1611199999999999</c:v>
                </c:pt>
                <c:pt idx="10">
                  <c:v>2.2830599999999999</c:v>
                </c:pt>
                <c:pt idx="11">
                  <c:v>2.4423499999999998</c:v>
                </c:pt>
                <c:pt idx="12">
                  <c:v>2.6106500000000001</c:v>
                </c:pt>
                <c:pt idx="13">
                  <c:v>2.77536</c:v>
                </c:pt>
                <c:pt idx="14">
                  <c:v>2.92238</c:v>
                </c:pt>
                <c:pt idx="15">
                  <c:v>3.0544600000000002</c:v>
                </c:pt>
                <c:pt idx="16">
                  <c:v>3.18161</c:v>
                </c:pt>
                <c:pt idx="17">
                  <c:v>3.3105899999999999</c:v>
                </c:pt>
                <c:pt idx="18">
                  <c:v>3.4402400000000002</c:v>
                </c:pt>
                <c:pt idx="19">
                  <c:v>3.55985</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1-5EF3-4E14-9C38-669149074773}"/>
            </c:ext>
          </c:extLst>
        </c:ser>
        <c:ser>
          <c:idx val="2"/>
          <c:order val="2"/>
          <c:tx>
            <c:strRef>
              <c:f>SIG_GCAM!$A$256:$D$256</c:f>
              <c:strCache>
                <c:ptCount val="4"/>
                <c:pt idx="0">
                  <c:v>Japan</c:v>
                </c:pt>
                <c:pt idx="1">
                  <c:v>3</c:v>
                </c:pt>
                <c:pt idx="2">
                  <c:v>GDP</c:v>
                </c:pt>
                <c:pt idx="3">
                  <c:v>tri$1990</c:v>
                </c:pt>
              </c:strCache>
            </c:strRef>
          </c:tx>
          <c:spPr>
            <a:ln w="28575" cap="rnd">
              <a:solidFill>
                <a:schemeClr val="accent3"/>
              </a:solidFill>
              <a:round/>
            </a:ln>
            <a:effectLst/>
          </c:spPr>
          <c:marker>
            <c:symbol val="none"/>
          </c:marker>
          <c:val>
            <c:numRef>
              <c:f>SIG_GCAM!$E$256:$X$256</c:f>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2-5EF3-4E14-9C38-669149074773}"/>
            </c:ext>
          </c:extLst>
        </c:ser>
        <c:ser>
          <c:idx val="3"/>
          <c:order val="3"/>
          <c:tx>
            <c:strRef>
              <c:f>SIG_GCAM!$A$257:$D$257</c:f>
              <c:strCache>
                <c:ptCount val="4"/>
                <c:pt idx="0">
                  <c:v>Canada</c:v>
                </c:pt>
                <c:pt idx="1">
                  <c:v>4</c:v>
                </c:pt>
                <c:pt idx="2">
                  <c:v>GDP</c:v>
                </c:pt>
                <c:pt idx="3">
                  <c:v>tri$1990</c:v>
                </c:pt>
              </c:strCache>
            </c:strRef>
          </c:tx>
          <c:spPr>
            <a:ln w="28575" cap="rnd">
              <a:solidFill>
                <a:schemeClr val="accent4"/>
              </a:solidFill>
              <a:round/>
            </a:ln>
            <a:effectLst/>
          </c:spPr>
          <c:marker>
            <c:symbol val="none"/>
          </c:marker>
          <c:val>
            <c:numRef>
              <c:f>SIG_GCAM!$E$257:$X$257</c:f>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3-5EF3-4E14-9C38-669149074773}"/>
            </c:ext>
          </c:extLst>
        </c:ser>
        <c:ser>
          <c:idx val="4"/>
          <c:order val="4"/>
          <c:tx>
            <c:strRef>
              <c:f>SIG_GCAM!$A$258:$D$258</c:f>
              <c:strCache>
                <c:ptCount val="4"/>
                <c:pt idx="0">
                  <c:v>Australia_NZ</c:v>
                </c:pt>
                <c:pt idx="2">
                  <c:v>GDP</c:v>
                </c:pt>
                <c:pt idx="3">
                  <c:v>tri$1990</c:v>
                </c:pt>
              </c:strCache>
            </c:strRef>
          </c:tx>
          <c:spPr>
            <a:ln w="28575" cap="rnd">
              <a:solidFill>
                <a:schemeClr val="accent5"/>
              </a:solidFill>
              <a:round/>
            </a:ln>
            <a:effectLst/>
          </c:spPr>
          <c:marker>
            <c:symbol val="none"/>
          </c:marker>
          <c:val>
            <c:numRef>
              <c:f>SIG_GCAM!$E$258:$X$258</c:f>
              <c:numCache>
                <c:formatCode>0.00_ </c:formatCode>
                <c:ptCount val="20"/>
                <c:pt idx="0">
                  <c:v>0.74767600000000001</c:v>
                </c:pt>
                <c:pt idx="1">
                  <c:v>0.85100900000000002</c:v>
                </c:pt>
                <c:pt idx="2">
                  <c:v>0.97076799999999996</c:v>
                </c:pt>
                <c:pt idx="3">
                  <c:v>1.11904</c:v>
                </c:pt>
                <c:pt idx="4">
                  <c:v>1.2798099999999999</c:v>
                </c:pt>
                <c:pt idx="5">
                  <c:v>1.4372499999999999</c:v>
                </c:pt>
                <c:pt idx="6">
                  <c:v>1.5972200000000001</c:v>
                </c:pt>
                <c:pt idx="7">
                  <c:v>1.7680400000000001</c:v>
                </c:pt>
                <c:pt idx="8">
                  <c:v>1.9530400000000001</c:v>
                </c:pt>
                <c:pt idx="9">
                  <c:v>2.14032</c:v>
                </c:pt>
                <c:pt idx="10">
                  <c:v>2.3336299999999999</c:v>
                </c:pt>
                <c:pt idx="11">
                  <c:v>2.5465100000000001</c:v>
                </c:pt>
                <c:pt idx="12">
                  <c:v>2.7746400000000002</c:v>
                </c:pt>
                <c:pt idx="13">
                  <c:v>3.0124599999999999</c:v>
                </c:pt>
                <c:pt idx="14">
                  <c:v>3.2495500000000002</c:v>
                </c:pt>
                <c:pt idx="15">
                  <c:v>3.4856799999999999</c:v>
                </c:pt>
                <c:pt idx="16">
                  <c:v>3.7165400000000002</c:v>
                </c:pt>
                <c:pt idx="17">
                  <c:v>3.9443800000000002</c:v>
                </c:pt>
                <c:pt idx="18">
                  <c:v>4.1718999999999999</c:v>
                </c:pt>
                <c:pt idx="19">
                  <c:v>4.3981000000000003</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4-5EF3-4E14-9C38-669149074773}"/>
            </c:ext>
          </c:extLst>
        </c:ser>
        <c:ser>
          <c:idx val="5"/>
          <c:order val="5"/>
          <c:tx>
            <c:strRef>
              <c:f>SIG_GCAM!$A$259:$D$259</c:f>
              <c:strCache>
                <c:ptCount val="4"/>
                <c:pt idx="0">
                  <c:v>European Free Trade Association</c:v>
                </c:pt>
                <c:pt idx="2">
                  <c:v>GDP</c:v>
                </c:pt>
                <c:pt idx="3">
                  <c:v>tri$1990</c:v>
                </c:pt>
              </c:strCache>
            </c:strRef>
          </c:tx>
          <c:spPr>
            <a:ln w="28575" cap="rnd">
              <a:solidFill>
                <a:schemeClr val="accent6"/>
              </a:solidFill>
              <a:round/>
            </a:ln>
            <a:effectLst/>
          </c:spPr>
          <c:marker>
            <c:symbol val="none"/>
          </c:marker>
          <c:val>
            <c:numRef>
              <c:f>SIG_GCAM!$E$259:$X$259</c:f>
              <c:numCache>
                <c:formatCode>0.00_ </c:formatCode>
                <c:ptCount val="20"/>
                <c:pt idx="0">
                  <c:v>0.60404800000000003</c:v>
                </c:pt>
                <c:pt idx="1">
                  <c:v>0.65090300000000001</c:v>
                </c:pt>
                <c:pt idx="2">
                  <c:v>0.70243900000000004</c:v>
                </c:pt>
                <c:pt idx="3">
                  <c:v>0.76595999999999997</c:v>
                </c:pt>
                <c:pt idx="4">
                  <c:v>0.83277400000000001</c:v>
                </c:pt>
                <c:pt idx="5">
                  <c:v>0.901007</c:v>
                </c:pt>
                <c:pt idx="6">
                  <c:v>0.97263500000000003</c:v>
                </c:pt>
                <c:pt idx="7">
                  <c:v>1.0521199999999999</c:v>
                </c:pt>
                <c:pt idx="8">
                  <c:v>1.1400399999999999</c:v>
                </c:pt>
                <c:pt idx="9">
                  <c:v>1.2387300000000001</c:v>
                </c:pt>
                <c:pt idx="10">
                  <c:v>1.34765</c:v>
                </c:pt>
                <c:pt idx="11">
                  <c:v>1.4650000000000001</c:v>
                </c:pt>
                <c:pt idx="12">
                  <c:v>1.5908899999999999</c:v>
                </c:pt>
                <c:pt idx="13">
                  <c:v>1.7238</c:v>
                </c:pt>
                <c:pt idx="14">
                  <c:v>1.85964</c:v>
                </c:pt>
                <c:pt idx="15">
                  <c:v>1.99868</c:v>
                </c:pt>
                <c:pt idx="16">
                  <c:v>2.1382699999999999</c:v>
                </c:pt>
                <c:pt idx="17">
                  <c:v>2.2765499999999999</c:v>
                </c:pt>
                <c:pt idx="18">
                  <c:v>2.4133499999999999</c:v>
                </c:pt>
                <c:pt idx="19">
                  <c:v>2.5496500000000002</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5-5EF3-4E14-9C38-669149074773}"/>
            </c:ext>
          </c:extLst>
        </c:ser>
        <c:ser>
          <c:idx val="6"/>
          <c:order val="6"/>
          <c:tx>
            <c:strRef>
              <c:f>SIG_GCAM!$A$260:$D$260</c:f>
              <c:strCache>
                <c:ptCount val="4"/>
                <c:pt idx="0">
                  <c:v>UMB</c:v>
                </c:pt>
                <c:pt idx="1">
                  <c:v>5</c:v>
                </c:pt>
                <c:pt idx="2">
                  <c:v>GDP</c:v>
                </c:pt>
                <c:pt idx="3">
                  <c:v>tri$1990</c:v>
                </c:pt>
              </c:strCache>
            </c:strRef>
          </c:tx>
          <c:spPr>
            <a:ln w="28575" cap="rnd">
              <a:solidFill>
                <a:schemeClr val="accent1">
                  <a:lumMod val="60000"/>
                </a:schemeClr>
              </a:solidFill>
              <a:round/>
            </a:ln>
            <a:effectLst/>
          </c:spPr>
          <c:marker>
            <c:symbol val="none"/>
          </c:marker>
          <c:val>
            <c:numRef>
              <c:f>SIG_GCAM!$E$260:$X$260</c:f>
              <c:numCache>
                <c:formatCode>0.00_ </c:formatCode>
                <c:ptCount val="20"/>
                <c:pt idx="0">
                  <c:v>1.3517239999999999</c:v>
                </c:pt>
                <c:pt idx="1">
                  <c:v>1.5019119999999999</c:v>
                </c:pt>
                <c:pt idx="2">
                  <c:v>1.6732070000000001</c:v>
                </c:pt>
                <c:pt idx="3">
                  <c:v>1.885</c:v>
                </c:pt>
                <c:pt idx="4">
                  <c:v>2.112584</c:v>
                </c:pt>
                <c:pt idx="5">
                  <c:v>2.338257</c:v>
                </c:pt>
                <c:pt idx="6">
                  <c:v>2.569855</c:v>
                </c:pt>
                <c:pt idx="7">
                  <c:v>2.82016</c:v>
                </c:pt>
                <c:pt idx="8">
                  <c:v>3.0930800000000001</c:v>
                </c:pt>
                <c:pt idx="9">
                  <c:v>3.3790500000000003</c:v>
                </c:pt>
                <c:pt idx="10">
                  <c:v>3.6812800000000001</c:v>
                </c:pt>
                <c:pt idx="11">
                  <c:v>4.0115100000000004</c:v>
                </c:pt>
                <c:pt idx="12">
                  <c:v>4.3655299999999997</c:v>
                </c:pt>
                <c:pt idx="13">
                  <c:v>4.7362599999999997</c:v>
                </c:pt>
                <c:pt idx="14">
                  <c:v>5.1091899999999999</c:v>
                </c:pt>
                <c:pt idx="15">
                  <c:v>5.4843599999999997</c:v>
                </c:pt>
                <c:pt idx="16">
                  <c:v>5.8548100000000005</c:v>
                </c:pt>
                <c:pt idx="17">
                  <c:v>6.2209300000000001</c:v>
                </c:pt>
                <c:pt idx="18">
                  <c:v>6.5852500000000003</c:v>
                </c:pt>
                <c:pt idx="19">
                  <c:v>6.947750000000001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6-5EF3-4E14-9C38-669149074773}"/>
            </c:ext>
          </c:extLst>
        </c:ser>
        <c:ser>
          <c:idx val="7"/>
          <c:order val="7"/>
          <c:tx>
            <c:strRef>
              <c:f>SIG_GCAM!$A$261:$D$261</c:f>
              <c:strCache>
                <c:ptCount val="4"/>
                <c:pt idx="0">
                  <c:v>EU-12</c:v>
                </c:pt>
                <c:pt idx="2">
                  <c:v>GDP</c:v>
                </c:pt>
                <c:pt idx="3">
                  <c:v>tri$1990</c:v>
                </c:pt>
              </c:strCache>
            </c:strRef>
          </c:tx>
          <c:spPr>
            <a:ln w="28575" cap="rnd">
              <a:solidFill>
                <a:schemeClr val="accent2">
                  <a:lumMod val="60000"/>
                </a:schemeClr>
              </a:solidFill>
              <a:round/>
            </a:ln>
            <a:effectLst/>
          </c:spPr>
          <c:marker>
            <c:symbol val="none"/>
          </c:marker>
          <c:val>
            <c:numRef>
              <c:f>SIG_GCAM!$E$261:$X$261</c:f>
              <c:numCache>
                <c:formatCode>0.00_ </c:formatCode>
                <c:ptCount val="20"/>
                <c:pt idx="0">
                  <c:v>0.71431500000000003</c:v>
                </c:pt>
                <c:pt idx="1">
                  <c:v>0.82965299999999997</c:v>
                </c:pt>
                <c:pt idx="2">
                  <c:v>0.92802200000000001</c:v>
                </c:pt>
                <c:pt idx="3">
                  <c:v>1.07921</c:v>
                </c:pt>
                <c:pt idx="4">
                  <c:v>1.2307399999999999</c:v>
                </c:pt>
                <c:pt idx="5">
                  <c:v>1.3830100000000001</c:v>
                </c:pt>
                <c:pt idx="6">
                  <c:v>1.5342</c:v>
                </c:pt>
                <c:pt idx="7">
                  <c:v>1.6789400000000001</c:v>
                </c:pt>
                <c:pt idx="8">
                  <c:v>1.8099799999999999</c:v>
                </c:pt>
                <c:pt idx="9">
                  <c:v>1.9332199999999999</c:v>
                </c:pt>
                <c:pt idx="10">
                  <c:v>2.0526</c:v>
                </c:pt>
                <c:pt idx="11">
                  <c:v>2.1802999999999999</c:v>
                </c:pt>
                <c:pt idx="12">
                  <c:v>2.3166000000000002</c:v>
                </c:pt>
                <c:pt idx="13">
                  <c:v>2.4516499999999999</c:v>
                </c:pt>
                <c:pt idx="14">
                  <c:v>2.57572</c:v>
                </c:pt>
                <c:pt idx="15">
                  <c:v>2.69232</c:v>
                </c:pt>
                <c:pt idx="16">
                  <c:v>2.8049900000000001</c:v>
                </c:pt>
                <c:pt idx="17">
                  <c:v>2.91757</c:v>
                </c:pt>
                <c:pt idx="18">
                  <c:v>3.0343599999999999</c:v>
                </c:pt>
                <c:pt idx="19">
                  <c:v>3.1558799999999998</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7-5EF3-4E14-9C38-669149074773}"/>
            </c:ext>
          </c:extLst>
        </c:ser>
        <c:ser>
          <c:idx val="8"/>
          <c:order val="8"/>
          <c:tx>
            <c:strRef>
              <c:f>SIG_GCAM!$A$262:$D$262</c:f>
              <c:strCache>
                <c:ptCount val="4"/>
                <c:pt idx="0">
                  <c:v>EU-15</c:v>
                </c:pt>
                <c:pt idx="2">
                  <c:v>GDP</c:v>
                </c:pt>
                <c:pt idx="3">
                  <c:v>tri$1990</c:v>
                </c:pt>
              </c:strCache>
            </c:strRef>
          </c:tx>
          <c:spPr>
            <a:ln w="28575" cap="rnd">
              <a:solidFill>
                <a:schemeClr val="accent3">
                  <a:lumMod val="60000"/>
                </a:schemeClr>
              </a:solidFill>
              <a:round/>
            </a:ln>
            <a:effectLst/>
          </c:spPr>
          <c:marker>
            <c:symbol val="none"/>
          </c:marker>
          <c:val>
            <c:numRef>
              <c:f>SIG_GCAM!$E$262:$X$262</c:f>
              <c:numCache>
                <c:formatCode>0.00_ </c:formatCode>
                <c:ptCount val="20"/>
                <c:pt idx="0">
                  <c:v>9.6151800000000005</c:v>
                </c:pt>
                <c:pt idx="1">
                  <c:v>9.9572000000000003</c:v>
                </c:pt>
                <c:pt idx="2">
                  <c:v>10.3682</c:v>
                </c:pt>
                <c:pt idx="3">
                  <c:v>11.292400000000001</c:v>
                </c:pt>
                <c:pt idx="4">
                  <c:v>12.176600000000001</c:v>
                </c:pt>
                <c:pt idx="5">
                  <c:v>13.102399999999999</c:v>
                </c:pt>
                <c:pt idx="6">
                  <c:v>14.112299999999999</c:v>
                </c:pt>
                <c:pt idx="7">
                  <c:v>15.2448</c:v>
                </c:pt>
                <c:pt idx="8">
                  <c:v>16.447800000000001</c:v>
                </c:pt>
                <c:pt idx="9">
                  <c:v>17.682400000000001</c:v>
                </c:pt>
                <c:pt idx="10">
                  <c:v>18.977799999999998</c:v>
                </c:pt>
                <c:pt idx="11">
                  <c:v>20.3962</c:v>
                </c:pt>
                <c:pt idx="12">
                  <c:v>21.9025</c:v>
                </c:pt>
                <c:pt idx="13">
                  <c:v>23.447500000000002</c:v>
                </c:pt>
                <c:pt idx="14">
                  <c:v>24.997900000000001</c:v>
                </c:pt>
                <c:pt idx="15">
                  <c:v>26.5746</c:v>
                </c:pt>
                <c:pt idx="16">
                  <c:v>28.173200000000001</c:v>
                </c:pt>
                <c:pt idx="17">
                  <c:v>29.797599999999999</c:v>
                </c:pt>
                <c:pt idx="18">
                  <c:v>31.449300000000001</c:v>
                </c:pt>
                <c:pt idx="19">
                  <c:v>33.106400000000001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8-5EF3-4E14-9C38-669149074773}"/>
            </c:ext>
          </c:extLst>
        </c:ser>
        <c:ser>
          <c:idx val="9"/>
          <c:order val="9"/>
          <c:tx>
            <c:strRef>
              <c:f>SIG_GCAM!$A$263:$D$263</c:f>
              <c:strCache>
                <c:ptCount val="4"/>
                <c:pt idx="0">
                  <c:v>EU</c:v>
                </c:pt>
                <c:pt idx="1">
                  <c:v>6</c:v>
                </c:pt>
                <c:pt idx="2">
                  <c:v>GDP</c:v>
                </c:pt>
                <c:pt idx="3">
                  <c:v>tri$1991</c:v>
                </c:pt>
              </c:strCache>
            </c:strRef>
          </c:tx>
          <c:spPr>
            <a:ln w="28575" cap="rnd">
              <a:solidFill>
                <a:schemeClr val="accent4">
                  <a:lumMod val="60000"/>
                </a:schemeClr>
              </a:solidFill>
              <a:round/>
            </a:ln>
            <a:effectLst/>
          </c:spPr>
          <c:marker>
            <c:symbol val="none"/>
          </c:marker>
          <c:val>
            <c:numRef>
              <c:f>SIG_GCAM!$E$263:$X$263</c:f>
              <c:numCache>
                <c:formatCode>0.00_ </c:formatCode>
                <c:ptCount val="20"/>
                <c:pt idx="0">
                  <c:v>10.329495000000001</c:v>
                </c:pt>
                <c:pt idx="1">
                  <c:v>10.786853000000001</c:v>
                </c:pt>
                <c:pt idx="2">
                  <c:v>11.296222</c:v>
                </c:pt>
                <c:pt idx="3">
                  <c:v>12.37161</c:v>
                </c:pt>
                <c:pt idx="4">
                  <c:v>13.407340000000001</c:v>
                </c:pt>
                <c:pt idx="5">
                  <c:v>14.48541</c:v>
                </c:pt>
                <c:pt idx="6">
                  <c:v>15.6465</c:v>
                </c:pt>
                <c:pt idx="7">
                  <c:v>16.923739999999999</c:v>
                </c:pt>
                <c:pt idx="8">
                  <c:v>18.25778</c:v>
                </c:pt>
                <c:pt idx="9">
                  <c:v>19.61562</c:v>
                </c:pt>
                <c:pt idx="10">
                  <c:v>21.0304</c:v>
                </c:pt>
                <c:pt idx="11">
                  <c:v>22.576499999999999</c:v>
                </c:pt>
                <c:pt idx="12">
                  <c:v>24.219100000000001</c:v>
                </c:pt>
                <c:pt idx="13">
                  <c:v>25.899150000000002</c:v>
                </c:pt>
                <c:pt idx="14">
                  <c:v>27.573620000000002</c:v>
                </c:pt>
                <c:pt idx="15">
                  <c:v>29.266919999999999</c:v>
                </c:pt>
                <c:pt idx="16">
                  <c:v>30.978190000000001</c:v>
                </c:pt>
                <c:pt idx="17">
                  <c:v>32.715170000000001</c:v>
                </c:pt>
                <c:pt idx="18">
                  <c:v>34.48366</c:v>
                </c:pt>
                <c:pt idx="19">
                  <c:v>36.262280000000004</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9-5EF3-4E14-9C38-669149074773}"/>
            </c:ext>
          </c:extLst>
        </c:ser>
        <c:ser>
          <c:idx val="10"/>
          <c:order val="10"/>
          <c:tx>
            <c:strRef>
              <c:f>SIG_GCAM!$A$264:$D$264</c:f>
              <c:strCache>
                <c:ptCount val="4"/>
                <c:pt idx="0">
                  <c:v>China</c:v>
                </c:pt>
                <c:pt idx="1">
                  <c:v>7</c:v>
                </c:pt>
                <c:pt idx="2">
                  <c:v>GDP</c:v>
                </c:pt>
                <c:pt idx="3">
                  <c:v>tri$1990</c:v>
                </c:pt>
              </c:strCache>
            </c:strRef>
          </c:tx>
          <c:spPr>
            <a:ln w="28575" cap="rnd">
              <a:solidFill>
                <a:schemeClr val="accent5">
                  <a:lumMod val="60000"/>
                </a:schemeClr>
              </a:solidFill>
              <a:round/>
            </a:ln>
            <a:effectLst/>
          </c:spPr>
          <c:marker>
            <c:symbol val="none"/>
          </c:marker>
          <c:val>
            <c:numRef>
              <c:f>SIG_GCAM!$E$264:$X$264</c:f>
              <c:numCache>
                <c:formatCode>0.00_ </c:formatCode>
                <c:ptCount val="20"/>
                <c:pt idx="0">
                  <c:v>2.4443299999999999</c:v>
                </c:pt>
                <c:pt idx="1">
                  <c:v>4.0976400000000002</c:v>
                </c:pt>
                <c:pt idx="2">
                  <c:v>5.91242</c:v>
                </c:pt>
                <c:pt idx="3">
                  <c:v>7.9513199999999999</c:v>
                </c:pt>
                <c:pt idx="4">
                  <c:v>10.595599999999999</c:v>
                </c:pt>
                <c:pt idx="5">
                  <c:v>13.0367</c:v>
                </c:pt>
                <c:pt idx="6">
                  <c:v>15.0922</c:v>
                </c:pt>
                <c:pt idx="7">
                  <c:v>16.911000000000001</c:v>
                </c:pt>
                <c:pt idx="8">
                  <c:v>18.509399999999999</c:v>
                </c:pt>
                <c:pt idx="9">
                  <c:v>19.757899999999999</c:v>
                </c:pt>
                <c:pt idx="10">
                  <c:v>20.648900000000001</c:v>
                </c:pt>
                <c:pt idx="11">
                  <c:v>21.3813</c:v>
                </c:pt>
                <c:pt idx="12">
                  <c:v>21.9605</c:v>
                </c:pt>
                <c:pt idx="13">
                  <c:v>22.4056</c:v>
                </c:pt>
                <c:pt idx="14">
                  <c:v>22.6876</c:v>
                </c:pt>
                <c:pt idx="15">
                  <c:v>22.889800000000001</c:v>
                </c:pt>
                <c:pt idx="16">
                  <c:v>22.9757</c:v>
                </c:pt>
                <c:pt idx="17">
                  <c:v>23.0031</c:v>
                </c:pt>
                <c:pt idx="18">
                  <c:v>22.999700000000001</c:v>
                </c:pt>
                <c:pt idx="19">
                  <c:v>22.983699999999999</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A-5EF3-4E14-9C38-669149074773}"/>
            </c:ext>
          </c:extLst>
        </c:ser>
        <c:ser>
          <c:idx val="11"/>
          <c:order val="11"/>
          <c:tx>
            <c:strRef>
              <c:f>SIG_GCAM!$A$265:$D$265</c:f>
              <c:strCache>
                <c:ptCount val="4"/>
                <c:pt idx="0">
                  <c:v>India</c:v>
                </c:pt>
                <c:pt idx="1">
                  <c:v>8</c:v>
                </c:pt>
                <c:pt idx="2">
                  <c:v>GDP</c:v>
                </c:pt>
                <c:pt idx="3">
                  <c:v>tri$1990</c:v>
                </c:pt>
              </c:strCache>
            </c:strRef>
          </c:tx>
          <c:spPr>
            <a:ln w="28575" cap="rnd">
              <a:solidFill>
                <a:schemeClr val="accent6">
                  <a:lumMod val="60000"/>
                </a:schemeClr>
              </a:solidFill>
              <a:round/>
            </a:ln>
            <a:effectLst/>
          </c:spPr>
          <c:marker>
            <c:symbol val="none"/>
          </c:marker>
          <c:val>
            <c:numRef>
              <c:f>SIG_GCAM!$E$265:$X$265</c:f>
              <c:numCache>
                <c:formatCode>0.00_ </c:formatCode>
                <c:ptCount val="20"/>
                <c:pt idx="0">
                  <c:v>0.75326400000000004</c:v>
                </c:pt>
                <c:pt idx="1">
                  <c:v>1.1229800000000001</c:v>
                </c:pt>
                <c:pt idx="2">
                  <c:v>1.54796</c:v>
                </c:pt>
                <c:pt idx="3">
                  <c:v>2.23428</c:v>
                </c:pt>
                <c:pt idx="4">
                  <c:v>3.0136699999999998</c:v>
                </c:pt>
                <c:pt idx="5">
                  <c:v>3.9122599999999998</c:v>
                </c:pt>
                <c:pt idx="6">
                  <c:v>4.9348400000000003</c:v>
                </c:pt>
                <c:pt idx="7">
                  <c:v>6.1053199999999999</c:v>
                </c:pt>
                <c:pt idx="8">
                  <c:v>7.4070999999999998</c:v>
                </c:pt>
                <c:pt idx="9">
                  <c:v>8.8253500000000003</c:v>
                </c:pt>
                <c:pt idx="10">
                  <c:v>10.3619</c:v>
                </c:pt>
                <c:pt idx="11">
                  <c:v>12.0108</c:v>
                </c:pt>
                <c:pt idx="12">
                  <c:v>13.7502</c:v>
                </c:pt>
                <c:pt idx="13">
                  <c:v>15.5449</c:v>
                </c:pt>
                <c:pt idx="14">
                  <c:v>17.365200000000002</c:v>
                </c:pt>
                <c:pt idx="15">
                  <c:v>19.1904</c:v>
                </c:pt>
                <c:pt idx="16">
                  <c:v>21.0029</c:v>
                </c:pt>
                <c:pt idx="17">
                  <c:v>22.8004</c:v>
                </c:pt>
                <c:pt idx="18">
                  <c:v>24.569700000000001</c:v>
                </c:pt>
                <c:pt idx="19">
                  <c:v>26.276800000000001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B-5EF3-4E14-9C38-669149074773}"/>
            </c:ext>
          </c:extLst>
        </c:ser>
        <c:ser>
          <c:idx val="12"/>
          <c:order val="12"/>
          <c:tx>
            <c:strRef>
              <c:f>SIG_GCAM!$A$266:$D$266</c:f>
              <c:strCache>
                <c:ptCount val="4"/>
                <c:pt idx="0">
                  <c:v>Brazil</c:v>
                </c:pt>
                <c:pt idx="1">
                  <c:v>9</c:v>
                </c:pt>
                <c:pt idx="2">
                  <c:v>GDP</c:v>
                </c:pt>
                <c:pt idx="3">
                  <c:v>tri$1990</c:v>
                </c:pt>
              </c:strCache>
            </c:strRef>
          </c:tx>
          <c:spPr>
            <a:ln w="28575" cap="rnd">
              <a:solidFill>
                <a:schemeClr val="accent1">
                  <a:lumMod val="80000"/>
                  <a:lumOff val="20000"/>
                </a:schemeClr>
              </a:solidFill>
              <a:round/>
            </a:ln>
            <a:effectLst/>
          </c:spPr>
          <c:marker>
            <c:symbol val="none"/>
          </c:marker>
          <c:val>
            <c:numRef>
              <c:f>SIG_GCAM!$E$266:$X$266</c:f>
              <c:numCache>
                <c:formatCode>0.00_ </c:formatCode>
                <c:ptCount val="20"/>
                <c:pt idx="0">
                  <c:v>1.14171</c:v>
                </c:pt>
                <c:pt idx="1">
                  <c:v>1.4193899999999999</c:v>
                </c:pt>
                <c:pt idx="2">
                  <c:v>1.49763</c:v>
                </c:pt>
                <c:pt idx="3">
                  <c:v>1.62947</c:v>
                </c:pt>
                <c:pt idx="4">
                  <c:v>1.9151199999999999</c:v>
                </c:pt>
                <c:pt idx="5">
                  <c:v>2.1860400000000002</c:v>
                </c:pt>
                <c:pt idx="6">
                  <c:v>2.44618</c:v>
                </c:pt>
                <c:pt idx="7">
                  <c:v>2.7139099999999998</c:v>
                </c:pt>
                <c:pt idx="8">
                  <c:v>2.9836499999999999</c:v>
                </c:pt>
                <c:pt idx="9">
                  <c:v>3.2496399999999999</c:v>
                </c:pt>
                <c:pt idx="10">
                  <c:v>3.5214099999999999</c:v>
                </c:pt>
                <c:pt idx="11">
                  <c:v>3.7978399999999999</c:v>
                </c:pt>
                <c:pt idx="12">
                  <c:v>4.0677000000000003</c:v>
                </c:pt>
                <c:pt idx="13">
                  <c:v>4.33561</c:v>
                </c:pt>
                <c:pt idx="14">
                  <c:v>4.6121600000000003</c:v>
                </c:pt>
                <c:pt idx="15">
                  <c:v>4.8842600000000003</c:v>
                </c:pt>
                <c:pt idx="16">
                  <c:v>5.1522300000000003</c:v>
                </c:pt>
                <c:pt idx="17">
                  <c:v>5.4202899999999996</c:v>
                </c:pt>
                <c:pt idx="18">
                  <c:v>5.6930699999999996</c:v>
                </c:pt>
                <c:pt idx="19">
                  <c:v>5.9704699999999997</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C-5EF3-4E14-9C38-669149074773}"/>
            </c:ext>
          </c:extLst>
        </c:ser>
        <c:ser>
          <c:idx val="13"/>
          <c:order val="13"/>
          <c:tx>
            <c:strRef>
              <c:f>SIG_GCAM!$A$267:$D$267</c:f>
              <c:strCache>
                <c:ptCount val="4"/>
                <c:pt idx="0">
                  <c:v>South Africa</c:v>
                </c:pt>
                <c:pt idx="1">
                  <c:v>10</c:v>
                </c:pt>
                <c:pt idx="2">
                  <c:v>GDP</c:v>
                </c:pt>
                <c:pt idx="3">
                  <c:v>tri$1990</c:v>
                </c:pt>
              </c:strCache>
            </c:strRef>
          </c:tx>
          <c:spPr>
            <a:ln w="28575" cap="rnd">
              <a:solidFill>
                <a:schemeClr val="accent2">
                  <a:lumMod val="80000"/>
                  <a:lumOff val="20000"/>
                </a:schemeClr>
              </a:solidFill>
              <a:round/>
            </a:ln>
            <a:effectLst/>
          </c:spPr>
          <c:marker>
            <c:symbol val="none"/>
          </c:marker>
          <c:val>
            <c:numRef>
              <c:f>SIG_GCAM!$E$267:$X$267</c:f>
              <c:numCache>
                <c:formatCode>0.00_ </c:formatCode>
                <c:ptCount val="20"/>
                <c:pt idx="0">
                  <c:v>0.206044</c:v>
                </c:pt>
                <c:pt idx="1">
                  <c:v>0.24170700000000001</c:v>
                </c:pt>
                <c:pt idx="2">
                  <c:v>0.26832099999999998</c:v>
                </c:pt>
                <c:pt idx="3">
                  <c:v>0.29961100000000002</c:v>
                </c:pt>
                <c:pt idx="4">
                  <c:v>0.36451299999999998</c:v>
                </c:pt>
                <c:pt idx="5">
                  <c:v>0.43272100000000002</c:v>
                </c:pt>
                <c:pt idx="6">
                  <c:v>0.50384899999999999</c:v>
                </c:pt>
                <c:pt idx="7">
                  <c:v>0.57867199999999996</c:v>
                </c:pt>
                <c:pt idx="8">
                  <c:v>0.65548799999999996</c:v>
                </c:pt>
                <c:pt idx="9">
                  <c:v>0.73352899999999999</c:v>
                </c:pt>
                <c:pt idx="10">
                  <c:v>0.81476199999999999</c:v>
                </c:pt>
                <c:pt idx="11">
                  <c:v>0.90085499999999996</c:v>
                </c:pt>
                <c:pt idx="12">
                  <c:v>0.98891600000000002</c:v>
                </c:pt>
                <c:pt idx="13">
                  <c:v>1.0770299999999999</c:v>
                </c:pt>
                <c:pt idx="14">
                  <c:v>1.1650700000000001</c:v>
                </c:pt>
                <c:pt idx="15">
                  <c:v>1.25146</c:v>
                </c:pt>
                <c:pt idx="16">
                  <c:v>1.33541</c:v>
                </c:pt>
                <c:pt idx="17">
                  <c:v>1.41686</c:v>
                </c:pt>
                <c:pt idx="18">
                  <c:v>1.4947699999999999</c:v>
                </c:pt>
                <c:pt idx="19">
                  <c:v>1.5679000000000001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D-5EF3-4E14-9C38-669149074773}"/>
            </c:ext>
          </c:extLst>
        </c:ser>
        <c:ser>
          <c:idx val="14"/>
          <c:order val="14"/>
          <c:tx>
            <c:strRef>
              <c:f>SIG_GCAM!$A$268:$D$268</c:f>
              <c:strCache>
                <c:ptCount val="4"/>
                <c:pt idx="0">
                  <c:v>Europe_Eastern</c:v>
                </c:pt>
                <c:pt idx="1">
                  <c:v>11</c:v>
                </c:pt>
                <c:pt idx="2">
                  <c:v>GDP</c:v>
                </c:pt>
                <c:pt idx="3">
                  <c:v>tri$1990</c:v>
                </c:pt>
              </c:strCache>
            </c:strRef>
          </c:tx>
          <c:spPr>
            <a:ln w="28575" cap="rnd">
              <a:solidFill>
                <a:schemeClr val="accent3">
                  <a:lumMod val="80000"/>
                  <a:lumOff val="20000"/>
                </a:schemeClr>
              </a:solidFill>
              <a:round/>
            </a:ln>
            <a:effectLst/>
          </c:spPr>
          <c:marker>
            <c:symbol val="none"/>
          </c:marker>
          <c:val>
            <c:numRef>
              <c:f>SIG_GCAM!$E$268:$X$268</c:f>
              <c:numCache>
                <c:formatCode>0.00_ </c:formatCode>
                <c:ptCount val="20"/>
                <c:pt idx="0">
                  <c:v>0.11472499999999999</c:v>
                </c:pt>
                <c:pt idx="1">
                  <c:v>0.130554</c:v>
                </c:pt>
                <c:pt idx="2">
                  <c:v>0.124212</c:v>
                </c:pt>
                <c:pt idx="3">
                  <c:v>0.141092</c:v>
                </c:pt>
                <c:pt idx="4">
                  <c:v>0.16780900000000001</c:v>
                </c:pt>
                <c:pt idx="5">
                  <c:v>0.19689000000000001</c:v>
                </c:pt>
                <c:pt idx="6">
                  <c:v>0.22747400000000001</c:v>
                </c:pt>
                <c:pt idx="7">
                  <c:v>0.25861200000000001</c:v>
                </c:pt>
                <c:pt idx="8">
                  <c:v>0.28898000000000001</c:v>
                </c:pt>
                <c:pt idx="9">
                  <c:v>0.31852000000000003</c:v>
                </c:pt>
                <c:pt idx="10">
                  <c:v>0.35005799999999998</c:v>
                </c:pt>
                <c:pt idx="11">
                  <c:v>0.38592799999999999</c:v>
                </c:pt>
                <c:pt idx="12">
                  <c:v>0.42455599999999999</c:v>
                </c:pt>
                <c:pt idx="13">
                  <c:v>0.46313300000000002</c:v>
                </c:pt>
                <c:pt idx="14">
                  <c:v>0.49928899999999998</c:v>
                </c:pt>
                <c:pt idx="15">
                  <c:v>0.53386800000000001</c:v>
                </c:pt>
                <c:pt idx="16">
                  <c:v>0.56781599999999999</c:v>
                </c:pt>
                <c:pt idx="17">
                  <c:v>0.60172099999999995</c:v>
                </c:pt>
                <c:pt idx="18">
                  <c:v>0.63537600000000005</c:v>
                </c:pt>
                <c:pt idx="19">
                  <c:v>0.66744400000000004</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E-5EF3-4E14-9C38-669149074773}"/>
            </c:ext>
          </c:extLst>
        </c:ser>
        <c:ser>
          <c:idx val="15"/>
          <c:order val="15"/>
          <c:tx>
            <c:strRef>
              <c:f>SIG_GCAM!$A$269:$D$269</c:f>
              <c:strCache>
                <c:ptCount val="4"/>
                <c:pt idx="0">
                  <c:v>Europe_Non_EU</c:v>
                </c:pt>
                <c:pt idx="2">
                  <c:v>GDP</c:v>
                </c:pt>
                <c:pt idx="3">
                  <c:v>tri$1990</c:v>
                </c:pt>
              </c:strCache>
            </c:strRef>
          </c:tx>
          <c:spPr>
            <a:ln w="28575" cap="rnd">
              <a:solidFill>
                <a:schemeClr val="accent4">
                  <a:lumMod val="80000"/>
                  <a:lumOff val="20000"/>
                </a:schemeClr>
              </a:solidFill>
              <a:round/>
            </a:ln>
            <a:effectLst/>
          </c:spPr>
          <c:marker>
            <c:symbol val="none"/>
          </c:marker>
          <c:val>
            <c:numRef>
              <c:f>SIG_GCAM!$E$269:$X$269</c:f>
              <c:numCache>
                <c:formatCode>0.00_ </c:formatCode>
                <c:ptCount val="20"/>
                <c:pt idx="0">
                  <c:v>0.49490699999999999</c:v>
                </c:pt>
                <c:pt idx="1">
                  <c:v>0.57280799999999998</c:v>
                </c:pt>
                <c:pt idx="2">
                  <c:v>0.68429700000000004</c:v>
                </c:pt>
                <c:pt idx="3">
                  <c:v>0.80521699999999996</c:v>
                </c:pt>
                <c:pt idx="4">
                  <c:v>0.95635800000000004</c:v>
                </c:pt>
                <c:pt idx="5">
                  <c:v>1.11178</c:v>
                </c:pt>
                <c:pt idx="6">
                  <c:v>1.27135</c:v>
                </c:pt>
                <c:pt idx="7">
                  <c:v>1.4411499999999999</c:v>
                </c:pt>
                <c:pt idx="8">
                  <c:v>1.61571</c:v>
                </c:pt>
                <c:pt idx="9">
                  <c:v>1.7932999999999999</c:v>
                </c:pt>
                <c:pt idx="10">
                  <c:v>1.9774099999999999</c:v>
                </c:pt>
                <c:pt idx="11">
                  <c:v>2.1666099999999999</c:v>
                </c:pt>
                <c:pt idx="12">
                  <c:v>2.35934</c:v>
                </c:pt>
                <c:pt idx="13">
                  <c:v>2.55348</c:v>
                </c:pt>
                <c:pt idx="14">
                  <c:v>2.74492</c:v>
                </c:pt>
                <c:pt idx="15">
                  <c:v>2.9329100000000001</c:v>
                </c:pt>
                <c:pt idx="16">
                  <c:v>3.11849</c:v>
                </c:pt>
                <c:pt idx="17">
                  <c:v>3.30301</c:v>
                </c:pt>
                <c:pt idx="18">
                  <c:v>3.4856799999999999</c:v>
                </c:pt>
                <c:pt idx="19">
                  <c:v>3.6639400000000002</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0F-5EF3-4E14-9C38-669149074773}"/>
            </c:ext>
          </c:extLst>
        </c:ser>
        <c:ser>
          <c:idx val="16"/>
          <c:order val="16"/>
          <c:tx>
            <c:strRef>
              <c:f>SIG_GCAM!$A$270:$D$270</c:f>
              <c:strCache>
                <c:ptCount val="4"/>
                <c:pt idx="0">
                  <c:v>Central Asia</c:v>
                </c:pt>
                <c:pt idx="2">
                  <c:v>GDP</c:v>
                </c:pt>
                <c:pt idx="3">
                  <c:v>tri$1990</c:v>
                </c:pt>
              </c:strCache>
            </c:strRef>
          </c:tx>
          <c:spPr>
            <a:ln w="28575" cap="rnd">
              <a:solidFill>
                <a:schemeClr val="accent5">
                  <a:lumMod val="80000"/>
                  <a:lumOff val="20000"/>
                </a:schemeClr>
              </a:solidFill>
              <a:round/>
            </a:ln>
            <a:effectLst/>
          </c:spPr>
          <c:marker>
            <c:symbol val="none"/>
          </c:marker>
          <c:val>
            <c:numRef>
              <c:f>SIG_GCAM!$E$270:$X$270</c:f>
              <c:numCache>
                <c:formatCode>0.00_ </c:formatCode>
                <c:ptCount val="20"/>
                <c:pt idx="0">
                  <c:v>0.13450899999999999</c:v>
                </c:pt>
                <c:pt idx="1">
                  <c:v>0.19859399999999999</c:v>
                </c:pt>
                <c:pt idx="2">
                  <c:v>0.26033800000000001</c:v>
                </c:pt>
                <c:pt idx="3">
                  <c:v>0.32825799999999999</c:v>
                </c:pt>
                <c:pt idx="4">
                  <c:v>0.42658299999999999</c:v>
                </c:pt>
                <c:pt idx="5">
                  <c:v>0.52622899999999995</c:v>
                </c:pt>
                <c:pt idx="6">
                  <c:v>0.62580100000000005</c:v>
                </c:pt>
                <c:pt idx="7">
                  <c:v>0.72332300000000005</c:v>
                </c:pt>
                <c:pt idx="8">
                  <c:v>0.81418299999999999</c:v>
                </c:pt>
                <c:pt idx="9">
                  <c:v>0.89337699999999998</c:v>
                </c:pt>
                <c:pt idx="10">
                  <c:v>0.96765999999999996</c:v>
                </c:pt>
                <c:pt idx="11">
                  <c:v>1.04697</c:v>
                </c:pt>
                <c:pt idx="12">
                  <c:v>1.1353800000000001</c:v>
                </c:pt>
                <c:pt idx="13">
                  <c:v>1.22566</c:v>
                </c:pt>
                <c:pt idx="14">
                  <c:v>1.31101</c:v>
                </c:pt>
                <c:pt idx="15">
                  <c:v>1.39496</c:v>
                </c:pt>
                <c:pt idx="16">
                  <c:v>1.4798800000000001</c:v>
                </c:pt>
                <c:pt idx="17">
                  <c:v>1.5682700000000001</c:v>
                </c:pt>
                <c:pt idx="18">
                  <c:v>1.65985</c:v>
                </c:pt>
                <c:pt idx="19">
                  <c:v>1.75102</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0-5EF3-4E14-9C38-669149074773}"/>
            </c:ext>
          </c:extLst>
        </c:ser>
        <c:ser>
          <c:idx val="17"/>
          <c:order val="17"/>
          <c:tx>
            <c:strRef>
              <c:f>SIG_GCAM!$A$271:$D$271</c:f>
              <c:strCache>
                <c:ptCount val="4"/>
                <c:pt idx="0">
                  <c:v>REF</c:v>
                </c:pt>
                <c:pt idx="1">
                  <c:v>12</c:v>
                </c:pt>
                <c:pt idx="2">
                  <c:v>GDP</c:v>
                </c:pt>
                <c:pt idx="3">
                  <c:v>tri$1991</c:v>
                </c:pt>
              </c:strCache>
            </c:strRef>
          </c:tx>
          <c:spPr>
            <a:ln w="28575" cap="rnd">
              <a:solidFill>
                <a:schemeClr val="accent6">
                  <a:lumMod val="80000"/>
                  <a:lumOff val="20000"/>
                </a:schemeClr>
              </a:solidFill>
              <a:round/>
            </a:ln>
            <a:effectLst/>
          </c:spPr>
          <c:marker>
            <c:symbol val="none"/>
          </c:marker>
          <c:val>
            <c:numRef>
              <c:f>SIG_GCAM!$E$271:$X$271</c:f>
              <c:numCache>
                <c:formatCode>0.00_ </c:formatCode>
                <c:ptCount val="20"/>
                <c:pt idx="0">
                  <c:v>0.62941599999999998</c:v>
                </c:pt>
                <c:pt idx="1">
                  <c:v>0.77140199999999992</c:v>
                </c:pt>
                <c:pt idx="2">
                  <c:v>0.94463500000000011</c:v>
                </c:pt>
                <c:pt idx="3">
                  <c:v>1.133475</c:v>
                </c:pt>
                <c:pt idx="4">
                  <c:v>1.382941</c:v>
                </c:pt>
                <c:pt idx="5">
                  <c:v>1.6380089999999998</c:v>
                </c:pt>
                <c:pt idx="6">
                  <c:v>1.897151</c:v>
                </c:pt>
                <c:pt idx="7">
                  <c:v>2.1644730000000001</c:v>
                </c:pt>
                <c:pt idx="8">
                  <c:v>2.4298929999999999</c:v>
                </c:pt>
                <c:pt idx="9">
                  <c:v>2.686677</c:v>
                </c:pt>
                <c:pt idx="10">
                  <c:v>2.9450699999999999</c:v>
                </c:pt>
                <c:pt idx="11">
                  <c:v>3.2135799999999999</c:v>
                </c:pt>
                <c:pt idx="12">
                  <c:v>3.49472</c:v>
                </c:pt>
                <c:pt idx="13">
                  <c:v>3.7791399999999999</c:v>
                </c:pt>
                <c:pt idx="14">
                  <c:v>4.05593</c:v>
                </c:pt>
                <c:pt idx="15">
                  <c:v>4.3278699999999999</c:v>
                </c:pt>
                <c:pt idx="16">
                  <c:v>4.5983700000000001</c:v>
                </c:pt>
                <c:pt idx="17">
                  <c:v>4.8712800000000005</c:v>
                </c:pt>
                <c:pt idx="18">
                  <c:v>5.1455299999999999</c:v>
                </c:pt>
                <c:pt idx="19">
                  <c:v>5.4149600000000007</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1-5EF3-4E14-9C38-669149074773}"/>
            </c:ext>
          </c:extLst>
        </c:ser>
        <c:ser>
          <c:idx val="18"/>
          <c:order val="18"/>
          <c:tx>
            <c:strRef>
              <c:f>SIG_GCAM!$A$272:$D$272</c:f>
              <c:strCache>
                <c:ptCount val="4"/>
                <c:pt idx="0">
                  <c:v>Southeast Asia</c:v>
                </c:pt>
                <c:pt idx="2">
                  <c:v>GDP</c:v>
                </c:pt>
                <c:pt idx="3">
                  <c:v>tri$1990</c:v>
                </c:pt>
              </c:strCache>
            </c:strRef>
          </c:tx>
          <c:spPr>
            <a:ln w="28575" cap="rnd">
              <a:solidFill>
                <a:schemeClr val="accent1">
                  <a:lumMod val="80000"/>
                </a:schemeClr>
              </a:solidFill>
              <a:round/>
            </a:ln>
            <a:effectLst/>
          </c:spPr>
          <c:marker>
            <c:symbol val="none"/>
          </c:marker>
          <c:val>
            <c:numRef>
              <c:f>SIG_GCAM!$E$272:$X$272</c:f>
              <c:numCache>
                <c:formatCode>0.00_ </c:formatCode>
                <c:ptCount val="20"/>
                <c:pt idx="0">
                  <c:v>0.66088499999999994</c:v>
                </c:pt>
                <c:pt idx="1">
                  <c:v>0.84279199999999999</c:v>
                </c:pt>
                <c:pt idx="2">
                  <c:v>1.06114</c:v>
                </c:pt>
                <c:pt idx="3">
                  <c:v>1.34843</c:v>
                </c:pt>
                <c:pt idx="4">
                  <c:v>1.68743</c:v>
                </c:pt>
                <c:pt idx="5">
                  <c:v>2.0605000000000002</c:v>
                </c:pt>
                <c:pt idx="6">
                  <c:v>2.4589599999999998</c:v>
                </c:pt>
                <c:pt idx="7">
                  <c:v>2.8996900000000001</c:v>
                </c:pt>
                <c:pt idx="8">
                  <c:v>3.3785599999999998</c:v>
                </c:pt>
                <c:pt idx="9">
                  <c:v>3.8896600000000001</c:v>
                </c:pt>
                <c:pt idx="10">
                  <c:v>4.4381000000000004</c:v>
                </c:pt>
                <c:pt idx="11">
                  <c:v>5.0225499999999998</c:v>
                </c:pt>
                <c:pt idx="12">
                  <c:v>5.6413599999999997</c:v>
                </c:pt>
                <c:pt idx="13">
                  <c:v>6.2852100000000002</c:v>
                </c:pt>
                <c:pt idx="14">
                  <c:v>6.9490999999999996</c:v>
                </c:pt>
                <c:pt idx="15">
                  <c:v>7.6279300000000001</c:v>
                </c:pt>
                <c:pt idx="16">
                  <c:v>8.3148499999999999</c:v>
                </c:pt>
                <c:pt idx="17">
                  <c:v>9.0107800000000005</c:v>
                </c:pt>
                <c:pt idx="18">
                  <c:v>9.7140699999999995</c:v>
                </c:pt>
                <c:pt idx="19">
                  <c:v>10.4215</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2-5EF3-4E14-9C38-669149074773}"/>
            </c:ext>
          </c:extLst>
        </c:ser>
        <c:ser>
          <c:idx val="19"/>
          <c:order val="19"/>
          <c:tx>
            <c:strRef>
              <c:f>SIG_GCAM!$A$273:$D$273</c:f>
              <c:strCache>
                <c:ptCount val="4"/>
                <c:pt idx="0">
                  <c:v>South Asia</c:v>
                </c:pt>
                <c:pt idx="2">
                  <c:v>GDP</c:v>
                </c:pt>
                <c:pt idx="3">
                  <c:v>tri$1990</c:v>
                </c:pt>
              </c:strCache>
            </c:strRef>
          </c:tx>
          <c:spPr>
            <a:ln w="28575" cap="rnd">
              <a:solidFill>
                <a:schemeClr val="accent2">
                  <a:lumMod val="80000"/>
                </a:schemeClr>
              </a:solidFill>
              <a:round/>
            </a:ln>
            <a:effectLst/>
          </c:spPr>
          <c:marker>
            <c:symbol val="none"/>
          </c:marker>
          <c:val>
            <c:numRef>
              <c:f>SIG_GCAM!$E$273:$X$273</c:f>
              <c:numCache>
                <c:formatCode>0.00_ </c:formatCode>
                <c:ptCount val="20"/>
                <c:pt idx="0">
                  <c:v>8.9835499999999999E-2</c:v>
                </c:pt>
                <c:pt idx="1">
                  <c:v>0.122881</c:v>
                </c:pt>
                <c:pt idx="2">
                  <c:v>0.16648399999999999</c:v>
                </c:pt>
                <c:pt idx="3">
                  <c:v>0.22712399999999999</c:v>
                </c:pt>
                <c:pt idx="4">
                  <c:v>0.30331399999999997</c:v>
                </c:pt>
                <c:pt idx="5">
                  <c:v>0.39185399999999998</c:v>
                </c:pt>
                <c:pt idx="6">
                  <c:v>0.492317</c:v>
                </c:pt>
                <c:pt idx="7">
                  <c:v>0.61180299999999999</c:v>
                </c:pt>
                <c:pt idx="8">
                  <c:v>0.75125399999999998</c:v>
                </c:pt>
                <c:pt idx="9">
                  <c:v>0.91308599999999995</c:v>
                </c:pt>
                <c:pt idx="10">
                  <c:v>1.1009599999999999</c:v>
                </c:pt>
                <c:pt idx="11">
                  <c:v>1.3181</c:v>
                </c:pt>
                <c:pt idx="12">
                  <c:v>1.56586</c:v>
                </c:pt>
                <c:pt idx="13">
                  <c:v>1.8457399999999999</c:v>
                </c:pt>
                <c:pt idx="14">
                  <c:v>2.1608999999999998</c:v>
                </c:pt>
                <c:pt idx="15">
                  <c:v>2.5102699999999998</c:v>
                </c:pt>
                <c:pt idx="16">
                  <c:v>2.8947699999999998</c:v>
                </c:pt>
                <c:pt idx="17">
                  <c:v>3.3155899999999998</c:v>
                </c:pt>
                <c:pt idx="18">
                  <c:v>3.7748400000000002</c:v>
                </c:pt>
                <c:pt idx="19">
                  <c:v>4.2717099999999997</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3-5EF3-4E14-9C38-669149074773}"/>
            </c:ext>
          </c:extLst>
        </c:ser>
        <c:ser>
          <c:idx val="20"/>
          <c:order val="20"/>
          <c:tx>
            <c:strRef>
              <c:f>SIG_GCAM!$A$274:$D$274</c:f>
              <c:strCache>
                <c:ptCount val="4"/>
                <c:pt idx="0">
                  <c:v>South Korea</c:v>
                </c:pt>
                <c:pt idx="2">
                  <c:v>GDP</c:v>
                </c:pt>
                <c:pt idx="3">
                  <c:v>tri$1990</c:v>
                </c:pt>
              </c:strCache>
            </c:strRef>
          </c:tx>
          <c:spPr>
            <a:ln w="28575" cap="rnd">
              <a:solidFill>
                <a:schemeClr val="accent3">
                  <a:lumMod val="80000"/>
                </a:schemeClr>
              </a:solidFill>
              <a:round/>
            </a:ln>
            <a:effectLst/>
          </c:spPr>
          <c:marker>
            <c:symbol val="none"/>
          </c:marker>
          <c:val>
            <c:numRef>
              <c:f>SIG_GCAM!$E$274:$X$274</c:f>
              <c:numCache>
                <c:formatCode>0.00_ </c:formatCode>
                <c:ptCount val="20"/>
                <c:pt idx="0">
                  <c:v>0.59252499999999997</c:v>
                </c:pt>
                <c:pt idx="1">
                  <c:v>0.72483500000000001</c:v>
                </c:pt>
                <c:pt idx="2">
                  <c:v>0.83893099999999998</c:v>
                </c:pt>
                <c:pt idx="3">
                  <c:v>0.99617599999999995</c:v>
                </c:pt>
                <c:pt idx="4">
                  <c:v>1.16483</c:v>
                </c:pt>
                <c:pt idx="5">
                  <c:v>1.3205499999999999</c:v>
                </c:pt>
                <c:pt idx="6">
                  <c:v>1.45946</c:v>
                </c:pt>
                <c:pt idx="7">
                  <c:v>1.5808800000000001</c:v>
                </c:pt>
                <c:pt idx="8">
                  <c:v>1.6875199999999999</c:v>
                </c:pt>
                <c:pt idx="9">
                  <c:v>1.77725</c:v>
                </c:pt>
                <c:pt idx="10">
                  <c:v>1.8578399999999999</c:v>
                </c:pt>
                <c:pt idx="11">
                  <c:v>1.91612</c:v>
                </c:pt>
                <c:pt idx="12">
                  <c:v>1.96218</c:v>
                </c:pt>
                <c:pt idx="13">
                  <c:v>2.0084599999999999</c:v>
                </c:pt>
                <c:pt idx="14">
                  <c:v>2.04495</c:v>
                </c:pt>
                <c:pt idx="15">
                  <c:v>2.0798399999999999</c:v>
                </c:pt>
                <c:pt idx="16">
                  <c:v>2.1103700000000001</c:v>
                </c:pt>
                <c:pt idx="17">
                  <c:v>2.1351399999999998</c:v>
                </c:pt>
                <c:pt idx="18">
                  <c:v>2.15448</c:v>
                </c:pt>
                <c:pt idx="19">
                  <c:v>2.1697899999999999</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4-5EF3-4E14-9C38-669149074773}"/>
            </c:ext>
          </c:extLst>
        </c:ser>
        <c:ser>
          <c:idx val="21"/>
          <c:order val="21"/>
          <c:tx>
            <c:strRef>
              <c:f>SIG_GCAM!$A$275:$D$275</c:f>
              <c:strCache>
                <c:ptCount val="4"/>
                <c:pt idx="0">
                  <c:v>Indonesia</c:v>
                </c:pt>
                <c:pt idx="2">
                  <c:v>GDP</c:v>
                </c:pt>
                <c:pt idx="3">
                  <c:v>tri$1990</c:v>
                </c:pt>
              </c:strCache>
            </c:strRef>
          </c:tx>
          <c:spPr>
            <a:ln w="28575" cap="rnd">
              <a:solidFill>
                <a:schemeClr val="accent4">
                  <a:lumMod val="80000"/>
                </a:schemeClr>
              </a:solidFill>
              <a:round/>
            </a:ln>
            <a:effectLst/>
          </c:spPr>
          <c:marker>
            <c:symbol val="none"/>
          </c:marker>
          <c:val>
            <c:numRef>
              <c:f>SIG_GCAM!$E$275:$X$275</c:f>
              <c:numCache>
                <c:formatCode>0.00_ </c:formatCode>
                <c:ptCount val="20"/>
                <c:pt idx="0">
                  <c:v>0.35529899999999998</c:v>
                </c:pt>
                <c:pt idx="1">
                  <c:v>0.46969100000000003</c:v>
                </c:pt>
                <c:pt idx="2">
                  <c:v>0.61361900000000003</c:v>
                </c:pt>
                <c:pt idx="3">
                  <c:v>0.80880300000000005</c:v>
                </c:pt>
                <c:pt idx="4">
                  <c:v>1.0918600000000001</c:v>
                </c:pt>
                <c:pt idx="5">
                  <c:v>1.40604</c:v>
                </c:pt>
                <c:pt idx="6">
                  <c:v>1.74691</c:v>
                </c:pt>
                <c:pt idx="7">
                  <c:v>2.1236600000000001</c:v>
                </c:pt>
                <c:pt idx="8">
                  <c:v>2.5196100000000001</c:v>
                </c:pt>
                <c:pt idx="9">
                  <c:v>2.9252899999999999</c:v>
                </c:pt>
                <c:pt idx="10">
                  <c:v>3.3422399999999999</c:v>
                </c:pt>
                <c:pt idx="11">
                  <c:v>3.7652199999999998</c:v>
                </c:pt>
                <c:pt idx="12">
                  <c:v>4.1863200000000003</c:v>
                </c:pt>
                <c:pt idx="13">
                  <c:v>4.5956799999999998</c:v>
                </c:pt>
                <c:pt idx="14">
                  <c:v>4.9981999999999998</c:v>
                </c:pt>
                <c:pt idx="15">
                  <c:v>5.3959999999999999</c:v>
                </c:pt>
                <c:pt idx="16">
                  <c:v>5.7885099999999996</c:v>
                </c:pt>
                <c:pt idx="17">
                  <c:v>6.1740899999999996</c:v>
                </c:pt>
                <c:pt idx="18">
                  <c:v>6.5519999999999996</c:v>
                </c:pt>
                <c:pt idx="19">
                  <c:v>6.9206300000000001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5-5EF3-4E14-9C38-669149074773}"/>
            </c:ext>
          </c:extLst>
        </c:ser>
        <c:ser>
          <c:idx val="22"/>
          <c:order val="22"/>
          <c:tx>
            <c:strRef>
              <c:f>SIG_GCAM!$A$276:$D$276</c:f>
              <c:strCache>
                <c:ptCount val="4"/>
                <c:pt idx="0">
                  <c:v>Taiwan</c:v>
                </c:pt>
                <c:pt idx="2">
                  <c:v>GDP</c:v>
                </c:pt>
                <c:pt idx="3">
                  <c:v>tri$1990</c:v>
                </c:pt>
              </c:strCache>
            </c:strRef>
          </c:tx>
          <c:spPr>
            <a:ln w="28575" cap="rnd">
              <a:solidFill>
                <a:schemeClr val="accent5">
                  <a:lumMod val="80000"/>
                </a:schemeClr>
              </a:solidFill>
              <a:round/>
            </a:ln>
            <a:effectLst/>
          </c:spPr>
          <c:marker>
            <c:symbol val="none"/>
          </c:marker>
          <c:val>
            <c:numRef>
              <c:f>SIG_GCAM!$E$276:$X$276</c:f>
              <c:numCache>
                <c:formatCode>0.00_ </c:formatCode>
                <c:ptCount val="20"/>
                <c:pt idx="0">
                  <c:v>0.227518</c:v>
                </c:pt>
                <c:pt idx="1">
                  <c:v>0.27872599999999997</c:v>
                </c:pt>
                <c:pt idx="2">
                  <c:v>0.32030599999999998</c:v>
                </c:pt>
                <c:pt idx="3">
                  <c:v>0.37058400000000002</c:v>
                </c:pt>
                <c:pt idx="4">
                  <c:v>0.41597899999999999</c:v>
                </c:pt>
                <c:pt idx="5">
                  <c:v>0.45327299999999998</c:v>
                </c:pt>
                <c:pt idx="6">
                  <c:v>0.48847200000000002</c:v>
                </c:pt>
                <c:pt idx="7">
                  <c:v>0.52056999999999998</c:v>
                </c:pt>
                <c:pt idx="8">
                  <c:v>0.54534000000000005</c:v>
                </c:pt>
                <c:pt idx="9">
                  <c:v>0.56108800000000003</c:v>
                </c:pt>
                <c:pt idx="10">
                  <c:v>0.56955500000000003</c:v>
                </c:pt>
                <c:pt idx="11">
                  <c:v>0.577573</c:v>
                </c:pt>
                <c:pt idx="12">
                  <c:v>0.60487500000000005</c:v>
                </c:pt>
                <c:pt idx="13">
                  <c:v>0.63199300000000003</c:v>
                </c:pt>
                <c:pt idx="14">
                  <c:v>0.65644199999999997</c:v>
                </c:pt>
                <c:pt idx="15">
                  <c:v>0.67734799999999995</c:v>
                </c:pt>
                <c:pt idx="16">
                  <c:v>0.69269199999999997</c:v>
                </c:pt>
                <c:pt idx="17">
                  <c:v>0.70345999999999997</c:v>
                </c:pt>
                <c:pt idx="18">
                  <c:v>0.71002699999999996</c:v>
                </c:pt>
                <c:pt idx="19">
                  <c:v>0.71315700000000004</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6-5EF3-4E14-9C38-669149074773}"/>
            </c:ext>
          </c:extLst>
        </c:ser>
        <c:ser>
          <c:idx val="23"/>
          <c:order val="23"/>
          <c:tx>
            <c:strRef>
              <c:f>SIG_GCAM!$A$277:$D$277</c:f>
              <c:strCache>
                <c:ptCount val="4"/>
                <c:pt idx="0">
                  <c:v>Pakistan</c:v>
                </c:pt>
                <c:pt idx="2">
                  <c:v>GDP</c:v>
                </c:pt>
                <c:pt idx="3">
                  <c:v>tri$1990</c:v>
                </c:pt>
              </c:strCache>
            </c:strRef>
          </c:tx>
          <c:spPr>
            <a:ln w="28575" cap="rnd">
              <a:solidFill>
                <a:schemeClr val="accent6">
                  <a:lumMod val="80000"/>
                </a:schemeClr>
              </a:solidFill>
              <a:round/>
            </a:ln>
            <a:effectLst/>
          </c:spPr>
          <c:marker>
            <c:symbol val="none"/>
          </c:marker>
          <c:val>
            <c:numRef>
              <c:f>SIG_GCAM!$E$277:$X$277</c:f>
              <c:numCache>
                <c:formatCode>0.00_ </c:formatCode>
                <c:ptCount val="20"/>
                <c:pt idx="0">
                  <c:v>9.9194899999999989E-2</c:v>
                </c:pt>
                <c:pt idx="1">
                  <c:v>0.117328</c:v>
                </c:pt>
                <c:pt idx="2">
                  <c:v>0.141898</c:v>
                </c:pt>
                <c:pt idx="3">
                  <c:v>0.18041499999999999</c:v>
                </c:pt>
                <c:pt idx="4">
                  <c:v>0.227685</c:v>
                </c:pt>
                <c:pt idx="5">
                  <c:v>0.28926400000000002</c:v>
                </c:pt>
                <c:pt idx="6">
                  <c:v>0.367705</c:v>
                </c:pt>
                <c:pt idx="7">
                  <c:v>0.46779500000000002</c:v>
                </c:pt>
                <c:pt idx="8">
                  <c:v>0.59169300000000002</c:v>
                </c:pt>
                <c:pt idx="9">
                  <c:v>0.741062</c:v>
                </c:pt>
                <c:pt idx="10">
                  <c:v>0.91861999999999999</c:v>
                </c:pt>
                <c:pt idx="11">
                  <c:v>1.1278900000000001</c:v>
                </c:pt>
                <c:pt idx="12">
                  <c:v>1.3729</c:v>
                </c:pt>
                <c:pt idx="13">
                  <c:v>1.6564700000000001</c:v>
                </c:pt>
                <c:pt idx="14">
                  <c:v>1.97431</c:v>
                </c:pt>
                <c:pt idx="15">
                  <c:v>2.3222499999999999</c:v>
                </c:pt>
                <c:pt idx="16">
                  <c:v>2.69773</c:v>
                </c:pt>
                <c:pt idx="17">
                  <c:v>3.1005400000000001</c:v>
                </c:pt>
                <c:pt idx="18">
                  <c:v>3.53112</c:v>
                </c:pt>
                <c:pt idx="19">
                  <c:v>3.9851899999999998</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7-5EF3-4E14-9C38-669149074773}"/>
            </c:ext>
          </c:extLst>
        </c:ser>
        <c:ser>
          <c:idx val="24"/>
          <c:order val="24"/>
          <c:tx>
            <c:strRef>
              <c:f>SIG_GCAM!$A$278:$D$278</c:f>
              <c:strCache>
                <c:ptCount val="4"/>
                <c:pt idx="0">
                  <c:v>ASIA</c:v>
                </c:pt>
                <c:pt idx="1">
                  <c:v>13</c:v>
                </c:pt>
                <c:pt idx="2">
                  <c:v>GDP</c:v>
                </c:pt>
                <c:pt idx="3">
                  <c:v>tri$1990</c:v>
                </c:pt>
              </c:strCache>
            </c:strRef>
          </c:tx>
          <c:spPr>
            <a:ln w="28575" cap="rnd">
              <a:solidFill>
                <a:schemeClr val="accent1">
                  <a:lumMod val="60000"/>
                  <a:lumOff val="40000"/>
                </a:schemeClr>
              </a:solidFill>
              <a:round/>
            </a:ln>
            <a:effectLst/>
          </c:spPr>
          <c:marker>
            <c:symbol val="none"/>
          </c:marker>
          <c:val>
            <c:numRef>
              <c:f>SIG_GCAM!$E$278:$X$278</c:f>
              <c:numCache>
                <c:formatCode>0.00_ </c:formatCode>
                <c:ptCount val="20"/>
                <c:pt idx="0">
                  <c:v>2.0252574000000001</c:v>
                </c:pt>
                <c:pt idx="1">
                  <c:v>2.5562529999999999</c:v>
                </c:pt>
                <c:pt idx="2">
                  <c:v>3.1423779999999999</c:v>
                </c:pt>
                <c:pt idx="3">
                  <c:v>3.9315319999999998</c:v>
                </c:pt>
                <c:pt idx="4">
                  <c:v>4.8910980000000004</c:v>
                </c:pt>
                <c:pt idx="5">
                  <c:v>5.921481</c:v>
                </c:pt>
                <c:pt idx="6">
                  <c:v>7.0138239999999987</c:v>
                </c:pt>
                <c:pt idx="7">
                  <c:v>8.2043980000000012</c:v>
                </c:pt>
                <c:pt idx="8">
                  <c:v>9.4739769999999979</c:v>
                </c:pt>
                <c:pt idx="9">
                  <c:v>10.807435999999999</c:v>
                </c:pt>
                <c:pt idx="10">
                  <c:v>12.227315000000001</c:v>
                </c:pt>
                <c:pt idx="11">
                  <c:v>13.727452999999999</c:v>
                </c:pt>
                <c:pt idx="12">
                  <c:v>15.333494999999999</c:v>
                </c:pt>
                <c:pt idx="13">
                  <c:v>17.023553</c:v>
                </c:pt>
                <c:pt idx="14">
                  <c:v>18.783901999999998</c:v>
                </c:pt>
                <c:pt idx="15">
                  <c:v>20.613637999999998</c:v>
                </c:pt>
                <c:pt idx="16">
                  <c:v>22.498922</c:v>
                </c:pt>
                <c:pt idx="17">
                  <c:v>24.439599999999999</c:v>
                </c:pt>
                <c:pt idx="18">
                  <c:v>26.436537000000001</c:v>
                </c:pt>
                <c:pt idx="19">
                  <c:v>28.481976999999997</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8-5EF3-4E14-9C38-669149074773}"/>
            </c:ext>
          </c:extLst>
        </c:ser>
        <c:ser>
          <c:idx val="25"/>
          <c:order val="25"/>
          <c:tx>
            <c:strRef>
              <c:f>SIG_GCAM!$A$279:$D$279</c:f>
              <c:strCache>
                <c:ptCount val="4"/>
                <c:pt idx="0">
                  <c:v>Africa_Eastern</c:v>
                </c:pt>
                <c:pt idx="2">
                  <c:v>GDP</c:v>
                </c:pt>
                <c:pt idx="3">
                  <c:v>tri$1990</c:v>
                </c:pt>
              </c:strCache>
            </c:strRef>
          </c:tx>
          <c:spPr>
            <a:ln w="28575" cap="rnd">
              <a:solidFill>
                <a:schemeClr val="accent2">
                  <a:lumMod val="60000"/>
                  <a:lumOff val="40000"/>
                </a:schemeClr>
              </a:solidFill>
              <a:round/>
            </a:ln>
            <a:effectLst/>
          </c:spPr>
          <c:marker>
            <c:symbol val="none"/>
          </c:marker>
          <c:val>
            <c:numRef>
              <c:f>SIG_GCAM!$E$279:$X$279</c:f>
              <c:numCache>
                <c:formatCode>0.00_ </c:formatCode>
                <c:ptCount val="20"/>
                <c:pt idx="0">
                  <c:v>8.4512699999999996E-2</c:v>
                </c:pt>
                <c:pt idx="1">
                  <c:v>0.115111</c:v>
                </c:pt>
                <c:pt idx="2">
                  <c:v>0.143044</c:v>
                </c:pt>
                <c:pt idx="3">
                  <c:v>0.19192799999999999</c:v>
                </c:pt>
                <c:pt idx="4">
                  <c:v>0.259127</c:v>
                </c:pt>
                <c:pt idx="5">
                  <c:v>0.34838400000000003</c:v>
                </c:pt>
                <c:pt idx="6">
                  <c:v>0.463619</c:v>
                </c:pt>
                <c:pt idx="7">
                  <c:v>0.61777599999999999</c:v>
                </c:pt>
                <c:pt idx="8">
                  <c:v>0.82135999999999998</c:v>
                </c:pt>
                <c:pt idx="9">
                  <c:v>1.08534</c:v>
                </c:pt>
                <c:pt idx="10">
                  <c:v>1.42275</c:v>
                </c:pt>
                <c:pt idx="11">
                  <c:v>1.84781</c:v>
                </c:pt>
                <c:pt idx="12">
                  <c:v>2.3747400000000001</c:v>
                </c:pt>
                <c:pt idx="13">
                  <c:v>3.01668</c:v>
                </c:pt>
                <c:pt idx="14">
                  <c:v>3.7831800000000002</c:v>
                </c:pt>
                <c:pt idx="15">
                  <c:v>4.6804899999999998</c:v>
                </c:pt>
                <c:pt idx="16">
                  <c:v>5.7145200000000003</c:v>
                </c:pt>
                <c:pt idx="17">
                  <c:v>6.88863</c:v>
                </c:pt>
                <c:pt idx="18">
                  <c:v>8.2031899999999993</c:v>
                </c:pt>
                <c:pt idx="19">
                  <c:v>9.6510300000000004</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9-5EF3-4E14-9C38-669149074773}"/>
            </c:ext>
          </c:extLst>
        </c:ser>
        <c:ser>
          <c:idx val="26"/>
          <c:order val="26"/>
          <c:tx>
            <c:strRef>
              <c:f>SIG_GCAM!$A$280:$D$280</c:f>
              <c:strCache>
                <c:ptCount val="4"/>
                <c:pt idx="0">
                  <c:v>Africa_Northern</c:v>
                </c:pt>
                <c:pt idx="2">
                  <c:v>GDP</c:v>
                </c:pt>
                <c:pt idx="3">
                  <c:v>tri$1990</c:v>
                </c:pt>
              </c:strCache>
            </c:strRef>
          </c:tx>
          <c:spPr>
            <a:ln w="28575" cap="rnd">
              <a:solidFill>
                <a:schemeClr val="accent3">
                  <a:lumMod val="60000"/>
                  <a:lumOff val="40000"/>
                </a:schemeClr>
              </a:solidFill>
              <a:round/>
            </a:ln>
            <a:effectLst/>
          </c:spPr>
          <c:marker>
            <c:symbol val="none"/>
          </c:marker>
          <c:val>
            <c:numRef>
              <c:f>SIG_GCAM!$E$280:$X$280</c:f>
              <c:numCache>
                <c:formatCode>0.00_ </c:formatCode>
                <c:ptCount val="20"/>
                <c:pt idx="0">
                  <c:v>0.31256499999999998</c:v>
                </c:pt>
                <c:pt idx="1">
                  <c:v>0.39102399999999998</c:v>
                </c:pt>
                <c:pt idx="2">
                  <c:v>0.41664499999999999</c:v>
                </c:pt>
                <c:pt idx="3">
                  <c:v>0.52121300000000004</c:v>
                </c:pt>
                <c:pt idx="4">
                  <c:v>0.66744400000000004</c:v>
                </c:pt>
                <c:pt idx="5">
                  <c:v>0.83570199999999994</c:v>
                </c:pt>
                <c:pt idx="6">
                  <c:v>1.0217799999999999</c:v>
                </c:pt>
                <c:pt idx="7">
                  <c:v>1.22834</c:v>
                </c:pt>
                <c:pt idx="8">
                  <c:v>1.45492</c:v>
                </c:pt>
                <c:pt idx="9">
                  <c:v>1.69896</c:v>
                </c:pt>
                <c:pt idx="10">
                  <c:v>1.96438</c:v>
                </c:pt>
                <c:pt idx="11">
                  <c:v>2.25244</c:v>
                </c:pt>
                <c:pt idx="12">
                  <c:v>2.56087</c:v>
                </c:pt>
                <c:pt idx="13">
                  <c:v>2.8790100000000001</c:v>
                </c:pt>
                <c:pt idx="14">
                  <c:v>3.2016100000000001</c:v>
                </c:pt>
                <c:pt idx="15">
                  <c:v>3.5282300000000002</c:v>
                </c:pt>
                <c:pt idx="16">
                  <c:v>3.8597800000000002</c:v>
                </c:pt>
                <c:pt idx="17">
                  <c:v>4.1972399999999999</c:v>
                </c:pt>
                <c:pt idx="18">
                  <c:v>4.5389799999999996</c:v>
                </c:pt>
                <c:pt idx="19">
                  <c:v>4.88</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A-5EF3-4E14-9C38-669149074773}"/>
            </c:ext>
          </c:extLst>
        </c:ser>
        <c:ser>
          <c:idx val="27"/>
          <c:order val="27"/>
          <c:tx>
            <c:strRef>
              <c:f>SIG_GCAM!$A$281:$D$281</c:f>
              <c:strCache>
                <c:ptCount val="4"/>
                <c:pt idx="0">
                  <c:v>Africa_Southern</c:v>
                </c:pt>
                <c:pt idx="2">
                  <c:v>GDP</c:v>
                </c:pt>
                <c:pt idx="3">
                  <c:v>tri$1990</c:v>
                </c:pt>
              </c:strCache>
            </c:strRef>
          </c:tx>
          <c:spPr>
            <a:ln w="28575" cap="rnd">
              <a:solidFill>
                <a:schemeClr val="accent4">
                  <a:lumMod val="60000"/>
                  <a:lumOff val="40000"/>
                </a:schemeClr>
              </a:solidFill>
              <a:round/>
            </a:ln>
            <a:effectLst/>
          </c:spPr>
          <c:marker>
            <c:symbol val="none"/>
          </c:marker>
          <c:val>
            <c:numRef>
              <c:f>SIG_GCAM!$E$281:$X$281</c:f>
              <c:numCache>
                <c:formatCode>0.00_ </c:formatCode>
                <c:ptCount val="20"/>
                <c:pt idx="0">
                  <c:v>8.0467499999999997E-2</c:v>
                </c:pt>
                <c:pt idx="1">
                  <c:v>0.116822</c:v>
                </c:pt>
                <c:pt idx="2">
                  <c:v>0.15181500000000001</c:v>
                </c:pt>
                <c:pt idx="3">
                  <c:v>0.194858</c:v>
                </c:pt>
                <c:pt idx="4">
                  <c:v>0.25004199999999999</c:v>
                </c:pt>
                <c:pt idx="5">
                  <c:v>0.31517899999999999</c:v>
                </c:pt>
                <c:pt idx="6">
                  <c:v>0.39216800000000002</c:v>
                </c:pt>
                <c:pt idx="7">
                  <c:v>0.49430499999999999</c:v>
                </c:pt>
                <c:pt idx="8">
                  <c:v>0.63099899999999998</c:v>
                </c:pt>
                <c:pt idx="9">
                  <c:v>0.81085399999999996</c:v>
                </c:pt>
                <c:pt idx="10">
                  <c:v>1.0423100000000001</c:v>
                </c:pt>
                <c:pt idx="11">
                  <c:v>1.3338399999999999</c:v>
                </c:pt>
                <c:pt idx="12">
                  <c:v>1.69485</c:v>
                </c:pt>
                <c:pt idx="13">
                  <c:v>2.1336300000000001</c:v>
                </c:pt>
                <c:pt idx="14">
                  <c:v>2.6560800000000002</c:v>
                </c:pt>
                <c:pt idx="15">
                  <c:v>3.2694800000000002</c:v>
                </c:pt>
                <c:pt idx="16">
                  <c:v>3.9786800000000002</c:v>
                </c:pt>
                <c:pt idx="17">
                  <c:v>4.7864100000000001</c:v>
                </c:pt>
                <c:pt idx="18">
                  <c:v>5.6928299999999998</c:v>
                </c:pt>
                <c:pt idx="19">
                  <c:v>6.6963699999999999</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B-5EF3-4E14-9C38-669149074773}"/>
            </c:ext>
          </c:extLst>
        </c:ser>
        <c:ser>
          <c:idx val="28"/>
          <c:order val="28"/>
          <c:tx>
            <c:strRef>
              <c:f>SIG_GCAM!$A$282:$D$282</c:f>
              <c:strCache>
                <c:ptCount val="4"/>
                <c:pt idx="0">
                  <c:v>Africa_Western</c:v>
                </c:pt>
                <c:pt idx="2">
                  <c:v>GDP</c:v>
                </c:pt>
                <c:pt idx="3">
                  <c:v>tri$1990</c:v>
                </c:pt>
              </c:strCache>
            </c:strRef>
          </c:tx>
          <c:spPr>
            <a:ln w="28575" cap="rnd">
              <a:solidFill>
                <a:schemeClr val="accent5">
                  <a:lumMod val="60000"/>
                  <a:lumOff val="40000"/>
                </a:schemeClr>
              </a:solidFill>
              <a:round/>
            </a:ln>
            <a:effectLst/>
          </c:spPr>
          <c:marker>
            <c:symbol val="none"/>
          </c:marker>
          <c:val>
            <c:numRef>
              <c:f>SIG_GCAM!$E$282:$X$282</c:f>
              <c:numCache>
                <c:formatCode>0.00_ </c:formatCode>
                <c:ptCount val="20"/>
                <c:pt idx="0">
                  <c:v>0.28483000000000003</c:v>
                </c:pt>
                <c:pt idx="1">
                  <c:v>0.382851</c:v>
                </c:pt>
                <c:pt idx="2">
                  <c:v>0.489485</c:v>
                </c:pt>
                <c:pt idx="3">
                  <c:v>0.626996</c:v>
                </c:pt>
                <c:pt idx="4">
                  <c:v>0.86402400000000001</c:v>
                </c:pt>
                <c:pt idx="5">
                  <c:v>1.17964</c:v>
                </c:pt>
                <c:pt idx="6">
                  <c:v>1.5846499999999999</c:v>
                </c:pt>
                <c:pt idx="7">
                  <c:v>2.1161300000000001</c:v>
                </c:pt>
                <c:pt idx="8">
                  <c:v>2.8085599999999999</c:v>
                </c:pt>
                <c:pt idx="9">
                  <c:v>3.7006299999999999</c:v>
                </c:pt>
                <c:pt idx="10">
                  <c:v>4.8388400000000003</c:v>
                </c:pt>
                <c:pt idx="11">
                  <c:v>6.2665800000000003</c:v>
                </c:pt>
                <c:pt idx="12">
                  <c:v>8.0253399999999999</c:v>
                </c:pt>
                <c:pt idx="13">
                  <c:v>10.1492</c:v>
                </c:pt>
                <c:pt idx="14">
                  <c:v>12.661</c:v>
                </c:pt>
                <c:pt idx="15">
                  <c:v>15.574</c:v>
                </c:pt>
                <c:pt idx="16">
                  <c:v>18.894100000000002</c:v>
                </c:pt>
                <c:pt idx="17">
                  <c:v>22.6235</c:v>
                </c:pt>
                <c:pt idx="18">
                  <c:v>26.744199999999999</c:v>
                </c:pt>
                <c:pt idx="19">
                  <c:v>31.2257</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C-5EF3-4E14-9C38-669149074773}"/>
            </c:ext>
          </c:extLst>
        </c:ser>
        <c:ser>
          <c:idx val="29"/>
          <c:order val="29"/>
          <c:tx>
            <c:strRef>
              <c:f>SIG_GCAM!$A$283:$D$283</c:f>
              <c:strCache>
                <c:ptCount val="4"/>
                <c:pt idx="0">
                  <c:v>Middle East</c:v>
                </c:pt>
                <c:pt idx="2">
                  <c:v>GDP</c:v>
                </c:pt>
                <c:pt idx="3">
                  <c:v>tri$1990</c:v>
                </c:pt>
              </c:strCache>
            </c:strRef>
          </c:tx>
          <c:spPr>
            <a:ln w="28575" cap="rnd">
              <a:solidFill>
                <a:schemeClr val="accent6">
                  <a:lumMod val="60000"/>
                  <a:lumOff val="40000"/>
                </a:schemeClr>
              </a:solidFill>
              <a:round/>
            </a:ln>
            <a:effectLst/>
          </c:spPr>
          <c:marker>
            <c:symbol val="none"/>
          </c:marker>
          <c:val>
            <c:numRef>
              <c:f>SIG_GCAM!$E$283:$X$283</c:f>
              <c:numCache>
                <c:formatCode>0.00_ </c:formatCode>
                <c:ptCount val="20"/>
                <c:pt idx="0">
                  <c:v>1.04192</c:v>
                </c:pt>
                <c:pt idx="1">
                  <c:v>1.30688</c:v>
                </c:pt>
                <c:pt idx="2">
                  <c:v>1.5400400000000001</c:v>
                </c:pt>
                <c:pt idx="3">
                  <c:v>1.8434299999999999</c:v>
                </c:pt>
                <c:pt idx="4">
                  <c:v>2.23746</c:v>
                </c:pt>
                <c:pt idx="5">
                  <c:v>2.6833</c:v>
                </c:pt>
                <c:pt idx="6">
                  <c:v>3.1522700000000001</c:v>
                </c:pt>
                <c:pt idx="7">
                  <c:v>3.6496</c:v>
                </c:pt>
                <c:pt idx="8">
                  <c:v>4.1563999999999997</c:v>
                </c:pt>
                <c:pt idx="9">
                  <c:v>4.6651699999999998</c:v>
                </c:pt>
                <c:pt idx="10">
                  <c:v>5.1998600000000001</c:v>
                </c:pt>
                <c:pt idx="11">
                  <c:v>5.7768800000000002</c:v>
                </c:pt>
                <c:pt idx="12">
                  <c:v>6.3987600000000002</c:v>
                </c:pt>
                <c:pt idx="13">
                  <c:v>7.04861</c:v>
                </c:pt>
                <c:pt idx="14">
                  <c:v>7.7192699999999999</c:v>
                </c:pt>
                <c:pt idx="15">
                  <c:v>8.4182799999999993</c:v>
                </c:pt>
                <c:pt idx="16">
                  <c:v>9.14377</c:v>
                </c:pt>
                <c:pt idx="17">
                  <c:v>9.9022900000000007</c:v>
                </c:pt>
                <c:pt idx="18">
                  <c:v>10.6892</c:v>
                </c:pt>
                <c:pt idx="19">
                  <c:v>11.492900000000001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D-5EF3-4E14-9C38-669149074773}"/>
            </c:ext>
          </c:extLst>
        </c:ser>
        <c:ser>
          <c:idx val="30"/>
          <c:order val="30"/>
          <c:tx>
            <c:strRef>
              <c:f>SIG_GCAM!$A$284:$D$284</c:f>
              <c:strCache>
                <c:ptCount val="4"/>
                <c:pt idx="0">
                  <c:v>MAF</c:v>
                </c:pt>
                <c:pt idx="1">
                  <c:v>14</c:v>
                </c:pt>
                <c:pt idx="2">
                  <c:v>GDP</c:v>
                </c:pt>
                <c:pt idx="3">
                  <c:v>tri$1990</c:v>
                </c:pt>
              </c:strCache>
            </c:strRef>
          </c:tx>
          <c:spPr>
            <a:ln w="28575" cap="rnd">
              <a:solidFill>
                <a:schemeClr val="accent1">
                  <a:lumMod val="50000"/>
                </a:schemeClr>
              </a:solidFill>
              <a:round/>
            </a:ln>
            <a:effectLst/>
          </c:spPr>
          <c:marker>
            <c:symbol val="none"/>
          </c:marker>
          <c:val>
            <c:numRef>
              <c:f>SIG_GCAM!$E$284:$X$284</c:f>
              <c:numCache>
                <c:formatCode>0.00_ </c:formatCode>
                <c:ptCount val="20"/>
                <c:pt idx="0">
                  <c:v>1.8042951999999999</c:v>
                </c:pt>
                <c:pt idx="1">
                  <c:v>2.3126880000000001</c:v>
                </c:pt>
                <c:pt idx="2">
                  <c:v>2.7410290000000002</c:v>
                </c:pt>
                <c:pt idx="3">
                  <c:v>3.378425</c:v>
                </c:pt>
                <c:pt idx="4">
                  <c:v>4.2780970000000007</c:v>
                </c:pt>
                <c:pt idx="5">
                  <c:v>5.3622049999999994</c:v>
                </c:pt>
                <c:pt idx="6">
                  <c:v>6.6144870000000004</c:v>
                </c:pt>
                <c:pt idx="7">
                  <c:v>8.1061510000000006</c:v>
                </c:pt>
                <c:pt idx="8">
                  <c:v>9.8722390000000004</c:v>
                </c:pt>
                <c:pt idx="9">
                  <c:v>11.960953999999999</c:v>
                </c:pt>
                <c:pt idx="10">
                  <c:v>14.468140000000002</c:v>
                </c:pt>
                <c:pt idx="11">
                  <c:v>17.477550000000001</c:v>
                </c:pt>
                <c:pt idx="12">
                  <c:v>21.054559999999999</c:v>
                </c:pt>
                <c:pt idx="13">
                  <c:v>25.227129999999999</c:v>
                </c:pt>
                <c:pt idx="14">
                  <c:v>30.021140000000003</c:v>
                </c:pt>
                <c:pt idx="15">
                  <c:v>35.470479999999995</c:v>
                </c:pt>
                <c:pt idx="16">
                  <c:v>41.590850000000003</c:v>
                </c:pt>
                <c:pt idx="17">
                  <c:v>48.398069999999997</c:v>
                </c:pt>
                <c:pt idx="18">
                  <c:v>55.868399999999994</c:v>
                </c:pt>
                <c:pt idx="19">
                  <c:v>63.946000000000005</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E-5EF3-4E14-9C38-669149074773}"/>
            </c:ext>
          </c:extLst>
        </c:ser>
        <c:ser>
          <c:idx val="31"/>
          <c:order val="31"/>
          <c:tx>
            <c:strRef>
              <c:f>SIG_GCAM!$A$285:$D$285</c:f>
              <c:strCache>
                <c:ptCount val="4"/>
                <c:pt idx="0">
                  <c:v>Central America and Caribbean</c:v>
                </c:pt>
                <c:pt idx="2">
                  <c:v>GDP</c:v>
                </c:pt>
                <c:pt idx="3">
                  <c:v>tri$1990</c:v>
                </c:pt>
              </c:strCache>
            </c:strRef>
          </c:tx>
          <c:spPr>
            <a:ln w="28575" cap="rnd">
              <a:solidFill>
                <a:schemeClr val="accent2">
                  <a:lumMod val="50000"/>
                </a:schemeClr>
              </a:solidFill>
              <a:round/>
            </a:ln>
            <a:effectLst/>
          </c:spPr>
          <c:marker>
            <c:symbol val="none"/>
          </c:marker>
          <c:val>
            <c:numRef>
              <c:f>SIG_GCAM!$E$285:$X$285</c:f>
              <c:numCache>
                <c:formatCode>0.00_ </c:formatCode>
                <c:ptCount val="20"/>
                <c:pt idx="0">
                  <c:v>0.17982200000000001</c:v>
                </c:pt>
                <c:pt idx="1">
                  <c:v>0.220413</c:v>
                </c:pt>
                <c:pt idx="2">
                  <c:v>0.256631</c:v>
                </c:pt>
                <c:pt idx="3">
                  <c:v>0.30080400000000002</c:v>
                </c:pt>
                <c:pt idx="4">
                  <c:v>0.36081200000000002</c:v>
                </c:pt>
                <c:pt idx="5">
                  <c:v>0.42818699999999998</c:v>
                </c:pt>
                <c:pt idx="6">
                  <c:v>0.50295900000000004</c:v>
                </c:pt>
                <c:pt idx="7">
                  <c:v>0.58865900000000004</c:v>
                </c:pt>
                <c:pt idx="8">
                  <c:v>0.68593999999999999</c:v>
                </c:pt>
                <c:pt idx="9">
                  <c:v>0.79400499999999996</c:v>
                </c:pt>
                <c:pt idx="10">
                  <c:v>0.91333500000000001</c:v>
                </c:pt>
                <c:pt idx="11">
                  <c:v>1.04423</c:v>
                </c:pt>
                <c:pt idx="12">
                  <c:v>1.1880500000000001</c:v>
                </c:pt>
                <c:pt idx="13">
                  <c:v>1.3450599999999999</c:v>
                </c:pt>
                <c:pt idx="14">
                  <c:v>1.5150399999999999</c:v>
                </c:pt>
                <c:pt idx="15">
                  <c:v>1.69808</c:v>
                </c:pt>
                <c:pt idx="16">
                  <c:v>1.8933899999999999</c:v>
                </c:pt>
                <c:pt idx="17">
                  <c:v>2.10005</c:v>
                </c:pt>
                <c:pt idx="18">
                  <c:v>2.3172899999999998</c:v>
                </c:pt>
                <c:pt idx="19">
                  <c:v>2.5442300000000002</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1F-5EF3-4E14-9C38-669149074773}"/>
            </c:ext>
          </c:extLst>
        </c:ser>
        <c:ser>
          <c:idx val="32"/>
          <c:order val="32"/>
          <c:tx>
            <c:strRef>
              <c:f>SIG_GCAM!$A$286:$D$286</c:f>
              <c:strCache>
                <c:ptCount val="4"/>
                <c:pt idx="0">
                  <c:v>South America_Northern</c:v>
                </c:pt>
                <c:pt idx="2">
                  <c:v>GDP</c:v>
                </c:pt>
                <c:pt idx="3">
                  <c:v>tri$1990</c:v>
                </c:pt>
              </c:strCache>
            </c:strRef>
          </c:tx>
          <c:spPr>
            <a:ln w="28575" cap="rnd">
              <a:solidFill>
                <a:schemeClr val="accent3">
                  <a:lumMod val="50000"/>
                </a:schemeClr>
              </a:solidFill>
              <a:round/>
            </a:ln>
            <a:effectLst/>
          </c:spPr>
          <c:marker>
            <c:symbol val="none"/>
          </c:marker>
          <c:val>
            <c:numRef>
              <c:f>SIG_GCAM!$E$286:$X$286</c:f>
              <c:numCache>
                <c:formatCode>0.00_ </c:formatCode>
                <c:ptCount val="20"/>
                <c:pt idx="0">
                  <c:v>0.22082599999999999</c:v>
                </c:pt>
                <c:pt idx="1">
                  <c:v>0.26482299999999998</c:v>
                </c:pt>
                <c:pt idx="2">
                  <c:v>0.25612000000000001</c:v>
                </c:pt>
                <c:pt idx="3">
                  <c:v>0.220391</c:v>
                </c:pt>
                <c:pt idx="4">
                  <c:v>0.25972800000000001</c:v>
                </c:pt>
                <c:pt idx="5">
                  <c:v>0.30293199999999998</c:v>
                </c:pt>
                <c:pt idx="6">
                  <c:v>0.35072900000000001</c:v>
                </c:pt>
                <c:pt idx="7">
                  <c:v>0.40217599999999998</c:v>
                </c:pt>
                <c:pt idx="8">
                  <c:v>0.45867200000000002</c:v>
                </c:pt>
                <c:pt idx="9">
                  <c:v>0.52010199999999995</c:v>
                </c:pt>
                <c:pt idx="10">
                  <c:v>0.58633800000000003</c:v>
                </c:pt>
                <c:pt idx="11">
                  <c:v>0.65683999999999998</c:v>
                </c:pt>
                <c:pt idx="12">
                  <c:v>0.72902400000000001</c:v>
                </c:pt>
                <c:pt idx="13">
                  <c:v>0.80189699999999997</c:v>
                </c:pt>
                <c:pt idx="14">
                  <c:v>0.87575800000000004</c:v>
                </c:pt>
                <c:pt idx="15">
                  <c:v>0.95169099999999995</c:v>
                </c:pt>
                <c:pt idx="16">
                  <c:v>1.0293000000000001</c:v>
                </c:pt>
                <c:pt idx="17">
                  <c:v>1.10744</c:v>
                </c:pt>
                <c:pt idx="18">
                  <c:v>1.18502</c:v>
                </c:pt>
                <c:pt idx="19">
                  <c:v>1.26207</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20-5EF3-4E14-9C38-669149074773}"/>
            </c:ext>
          </c:extLst>
        </c:ser>
        <c:ser>
          <c:idx val="33"/>
          <c:order val="33"/>
          <c:tx>
            <c:strRef>
              <c:f>SIG_GCAM!$A$287:$D$287</c:f>
              <c:strCache>
                <c:ptCount val="4"/>
                <c:pt idx="0">
                  <c:v>South America_Southern</c:v>
                </c:pt>
                <c:pt idx="2">
                  <c:v>GDP</c:v>
                </c:pt>
                <c:pt idx="3">
                  <c:v>tri$1990</c:v>
                </c:pt>
              </c:strCache>
            </c:strRef>
          </c:tx>
          <c:spPr>
            <a:ln w="28575" cap="rnd">
              <a:solidFill>
                <a:schemeClr val="accent4">
                  <a:lumMod val="50000"/>
                </a:schemeClr>
              </a:solidFill>
              <a:round/>
            </a:ln>
            <a:effectLst/>
          </c:spPr>
          <c:marker>
            <c:symbol val="none"/>
          </c:marker>
          <c:val>
            <c:numRef>
              <c:f>SIG_GCAM!$E$287:$X$287</c:f>
              <c:numCache>
                <c:formatCode>0.00_ </c:formatCode>
                <c:ptCount val="20"/>
                <c:pt idx="0">
                  <c:v>0.27029799999999998</c:v>
                </c:pt>
                <c:pt idx="1">
                  <c:v>0.33926200000000001</c:v>
                </c:pt>
                <c:pt idx="2">
                  <c:v>0.41742200000000002</c:v>
                </c:pt>
                <c:pt idx="3">
                  <c:v>0.49038399999999999</c:v>
                </c:pt>
                <c:pt idx="4">
                  <c:v>0.60134600000000005</c:v>
                </c:pt>
                <c:pt idx="5">
                  <c:v>0.71803399999999995</c:v>
                </c:pt>
                <c:pt idx="6">
                  <c:v>0.83956200000000003</c:v>
                </c:pt>
                <c:pt idx="7">
                  <c:v>0.97195799999999999</c:v>
                </c:pt>
                <c:pt idx="8">
                  <c:v>1.1149100000000001</c:v>
                </c:pt>
                <c:pt idx="9">
                  <c:v>1.26661</c:v>
                </c:pt>
                <c:pt idx="10">
                  <c:v>1.42615</c:v>
                </c:pt>
                <c:pt idx="11">
                  <c:v>1.59293</c:v>
                </c:pt>
                <c:pt idx="12">
                  <c:v>1.7683800000000001</c:v>
                </c:pt>
                <c:pt idx="13">
                  <c:v>1.9514</c:v>
                </c:pt>
                <c:pt idx="14">
                  <c:v>2.1398799999999998</c:v>
                </c:pt>
                <c:pt idx="15">
                  <c:v>2.3336100000000002</c:v>
                </c:pt>
                <c:pt idx="16">
                  <c:v>2.5314999999999999</c:v>
                </c:pt>
                <c:pt idx="17">
                  <c:v>2.7328000000000001</c:v>
                </c:pt>
                <c:pt idx="18">
                  <c:v>2.9376000000000002</c:v>
                </c:pt>
                <c:pt idx="19">
                  <c:v>3.1453500000000001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21-5EF3-4E14-9C38-669149074773}"/>
            </c:ext>
          </c:extLst>
        </c:ser>
        <c:ser>
          <c:idx val="34"/>
          <c:order val="34"/>
          <c:tx>
            <c:strRef>
              <c:f>SIG_GCAM!$A$288:$D$288</c:f>
              <c:strCache>
                <c:ptCount val="4"/>
                <c:pt idx="0">
                  <c:v>Mexico</c:v>
                </c:pt>
                <c:pt idx="2">
                  <c:v>GDP</c:v>
                </c:pt>
                <c:pt idx="3">
                  <c:v>tri$1990</c:v>
                </c:pt>
              </c:strCache>
            </c:strRef>
          </c:tx>
          <c:spPr>
            <a:ln w="28575" cap="rnd">
              <a:solidFill>
                <a:schemeClr val="accent5">
                  <a:lumMod val="50000"/>
                </a:schemeClr>
              </a:solidFill>
              <a:round/>
            </a:ln>
            <a:effectLst/>
          </c:spPr>
          <c:marker>
            <c:symbol val="none"/>
          </c:marker>
          <c:val>
            <c:numRef>
              <c:f>SIG_GCAM!$E$288:$X$288</c:f>
              <c:numCache>
                <c:formatCode>0.00_ </c:formatCode>
                <c:ptCount val="20"/>
                <c:pt idx="0">
                  <c:v>0.63273599999999997</c:v>
                </c:pt>
                <c:pt idx="1">
                  <c:v>0.69605499999999998</c:v>
                </c:pt>
                <c:pt idx="2">
                  <c:v>0.79816500000000001</c:v>
                </c:pt>
                <c:pt idx="3">
                  <c:v>0.93245500000000003</c:v>
                </c:pt>
                <c:pt idx="4">
                  <c:v>1.08969</c:v>
                </c:pt>
                <c:pt idx="5">
                  <c:v>1.2621599999999999</c:v>
                </c:pt>
                <c:pt idx="6">
                  <c:v>1.44723</c:v>
                </c:pt>
                <c:pt idx="7">
                  <c:v>1.6434500000000001</c:v>
                </c:pt>
                <c:pt idx="8">
                  <c:v>1.85608</c:v>
                </c:pt>
                <c:pt idx="9">
                  <c:v>2.0893600000000001</c:v>
                </c:pt>
                <c:pt idx="10">
                  <c:v>2.3408600000000002</c:v>
                </c:pt>
                <c:pt idx="11">
                  <c:v>2.6051600000000001</c:v>
                </c:pt>
                <c:pt idx="12">
                  <c:v>2.8889300000000002</c:v>
                </c:pt>
                <c:pt idx="13">
                  <c:v>3.1879300000000002</c:v>
                </c:pt>
                <c:pt idx="14">
                  <c:v>3.5042800000000001</c:v>
                </c:pt>
                <c:pt idx="15">
                  <c:v>3.8362799999999999</c:v>
                </c:pt>
                <c:pt idx="16">
                  <c:v>4.1817099999999998</c:v>
                </c:pt>
                <c:pt idx="17">
                  <c:v>4.54244</c:v>
                </c:pt>
                <c:pt idx="18">
                  <c:v>4.9194699999999996</c:v>
                </c:pt>
                <c:pt idx="19">
                  <c:v>5.3103600000000002</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22-5EF3-4E14-9C38-669149074773}"/>
            </c:ext>
          </c:extLst>
        </c:ser>
        <c:ser>
          <c:idx val="35"/>
          <c:order val="35"/>
          <c:tx>
            <c:strRef>
              <c:f>SIG_GCAM!$A$289:$D$289</c:f>
              <c:strCache>
                <c:ptCount val="4"/>
                <c:pt idx="0">
                  <c:v>Argentina</c:v>
                </c:pt>
                <c:pt idx="2">
                  <c:v>GDP</c:v>
                </c:pt>
                <c:pt idx="3">
                  <c:v>tri$1990</c:v>
                </c:pt>
              </c:strCache>
            </c:strRef>
          </c:tx>
          <c:spPr>
            <a:ln w="28575" cap="rnd">
              <a:solidFill>
                <a:schemeClr val="accent6">
                  <a:lumMod val="50000"/>
                </a:schemeClr>
              </a:solidFill>
              <a:round/>
            </a:ln>
            <a:effectLst/>
          </c:spPr>
          <c:marker>
            <c:symbol val="none"/>
          </c:marker>
          <c:val>
            <c:numRef>
              <c:f>SIG_GCAM!$E$289:$X$289</c:f>
              <c:numCache>
                <c:formatCode>0.00_ </c:formatCode>
                <c:ptCount val="20"/>
                <c:pt idx="0">
                  <c:v>0.233513</c:v>
                </c:pt>
                <c:pt idx="1">
                  <c:v>0.30767699999999998</c:v>
                </c:pt>
                <c:pt idx="2">
                  <c:v>0.34889399999999998</c:v>
                </c:pt>
                <c:pt idx="3">
                  <c:v>0.34834999999999999</c:v>
                </c:pt>
                <c:pt idx="4">
                  <c:v>0.41281499999999999</c:v>
                </c:pt>
                <c:pt idx="5">
                  <c:v>0.48117599999999999</c:v>
                </c:pt>
                <c:pt idx="6">
                  <c:v>0.55248799999999998</c:v>
                </c:pt>
                <c:pt idx="7">
                  <c:v>0.62405200000000005</c:v>
                </c:pt>
                <c:pt idx="8">
                  <c:v>0.69481800000000005</c:v>
                </c:pt>
                <c:pt idx="9">
                  <c:v>0.76754999999999995</c:v>
                </c:pt>
                <c:pt idx="10">
                  <c:v>0.84253</c:v>
                </c:pt>
                <c:pt idx="11">
                  <c:v>0.918875</c:v>
                </c:pt>
                <c:pt idx="12">
                  <c:v>0.996116</c:v>
                </c:pt>
                <c:pt idx="13">
                  <c:v>1.0728500000000001</c:v>
                </c:pt>
                <c:pt idx="14">
                  <c:v>1.14761</c:v>
                </c:pt>
                <c:pt idx="15">
                  <c:v>1.2215800000000001</c:v>
                </c:pt>
                <c:pt idx="16">
                  <c:v>1.2955399999999999</c:v>
                </c:pt>
                <c:pt idx="17">
                  <c:v>1.3698999999999999</c:v>
                </c:pt>
                <c:pt idx="18">
                  <c:v>1.4439299999999999</c:v>
                </c:pt>
                <c:pt idx="19">
                  <c:v>1.51668</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23-5EF3-4E14-9C38-669149074773}"/>
            </c:ext>
          </c:extLst>
        </c:ser>
        <c:ser>
          <c:idx val="36"/>
          <c:order val="36"/>
          <c:tx>
            <c:strRef>
              <c:f>SIG_GCAM!$A$290:$D$290</c:f>
              <c:strCache>
                <c:ptCount val="4"/>
                <c:pt idx="0">
                  <c:v>Colombia</c:v>
                </c:pt>
                <c:pt idx="2">
                  <c:v>GDP</c:v>
                </c:pt>
                <c:pt idx="3">
                  <c:v>tri$1990</c:v>
                </c:pt>
              </c:strCache>
            </c:strRef>
          </c:tx>
          <c:spPr>
            <a:ln w="28575" cap="rnd">
              <a:solidFill>
                <a:schemeClr val="accent1">
                  <a:lumMod val="70000"/>
                  <a:lumOff val="30000"/>
                </a:schemeClr>
              </a:solidFill>
              <a:round/>
            </a:ln>
            <a:effectLst/>
          </c:spPr>
          <c:marker>
            <c:symbol val="none"/>
          </c:marker>
          <c:val>
            <c:numRef>
              <c:f>SIG_GCAM!$E$290:$X$290</c:f>
              <c:numCache>
                <c:formatCode>0.00_ </c:formatCode>
                <c:ptCount val="20"/>
                <c:pt idx="0">
                  <c:v>0.15221299999999999</c:v>
                </c:pt>
                <c:pt idx="1">
                  <c:v>0.19</c:v>
                </c:pt>
                <c:pt idx="2">
                  <c:v>0.236953</c:v>
                </c:pt>
                <c:pt idx="3">
                  <c:v>0.28153699999999998</c:v>
                </c:pt>
                <c:pt idx="4">
                  <c:v>0.329017</c:v>
                </c:pt>
                <c:pt idx="5">
                  <c:v>0.38603900000000002</c:v>
                </c:pt>
                <c:pt idx="6">
                  <c:v>0.45014300000000002</c:v>
                </c:pt>
                <c:pt idx="7">
                  <c:v>0.522729</c:v>
                </c:pt>
                <c:pt idx="8">
                  <c:v>0.60255599999999998</c:v>
                </c:pt>
                <c:pt idx="9">
                  <c:v>0.68966700000000003</c:v>
                </c:pt>
                <c:pt idx="10">
                  <c:v>0.78420199999999995</c:v>
                </c:pt>
                <c:pt idx="11">
                  <c:v>0.88585199999999997</c:v>
                </c:pt>
                <c:pt idx="12">
                  <c:v>0.99479300000000004</c:v>
                </c:pt>
                <c:pt idx="13">
                  <c:v>1.1099699999999999</c:v>
                </c:pt>
                <c:pt idx="14">
                  <c:v>1.22956</c:v>
                </c:pt>
                <c:pt idx="15">
                  <c:v>1.35354</c:v>
                </c:pt>
                <c:pt idx="16">
                  <c:v>1.4799500000000001</c:v>
                </c:pt>
                <c:pt idx="17">
                  <c:v>1.60747</c:v>
                </c:pt>
                <c:pt idx="18">
                  <c:v>1.73542</c:v>
                </c:pt>
                <c:pt idx="19">
                  <c:v>1.86266</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24-5EF3-4E14-9C38-669149074773}"/>
            </c:ext>
          </c:extLst>
        </c:ser>
        <c:ser>
          <c:idx val="37"/>
          <c:order val="37"/>
          <c:tx>
            <c:strRef>
              <c:f>SIG_GCAM!$A$291:$D$291</c:f>
              <c:strCache>
                <c:ptCount val="4"/>
                <c:pt idx="0">
                  <c:v>LAM</c:v>
                </c:pt>
                <c:pt idx="1">
                  <c:v>15</c:v>
                </c:pt>
                <c:pt idx="2">
                  <c:v>GDP</c:v>
                </c:pt>
                <c:pt idx="3">
                  <c:v>tri$1990</c:v>
                </c:pt>
              </c:strCache>
            </c:strRef>
          </c:tx>
          <c:spPr>
            <a:ln w="28575" cap="rnd">
              <a:solidFill>
                <a:schemeClr val="accent2">
                  <a:lumMod val="70000"/>
                  <a:lumOff val="30000"/>
                </a:schemeClr>
              </a:solidFill>
              <a:round/>
            </a:ln>
            <a:effectLst/>
          </c:spPr>
          <c:marker>
            <c:symbol val="none"/>
          </c:marker>
          <c:val>
            <c:numRef>
              <c:f>SIG_GCAM!$E$291:$X$291</c:f>
              <c:numCache>
                <c:formatCode>0.00_ </c:formatCode>
                <c:ptCount val="20"/>
                <c:pt idx="0">
                  <c:v>1.689408</c:v>
                </c:pt>
                <c:pt idx="1">
                  <c:v>2.01823</c:v>
                </c:pt>
                <c:pt idx="2">
                  <c:v>2.3141850000000002</c:v>
                </c:pt>
                <c:pt idx="3">
                  <c:v>2.5739210000000003</c:v>
                </c:pt>
                <c:pt idx="4">
                  <c:v>3.0534080000000001</c:v>
                </c:pt>
                <c:pt idx="5">
                  <c:v>3.5785279999999995</c:v>
                </c:pt>
                <c:pt idx="6">
                  <c:v>4.1431110000000002</c:v>
                </c:pt>
                <c:pt idx="7">
                  <c:v>4.7530239999999999</c:v>
                </c:pt>
                <c:pt idx="8">
                  <c:v>5.4129759999999996</c:v>
                </c:pt>
                <c:pt idx="9">
                  <c:v>6.127294</c:v>
                </c:pt>
                <c:pt idx="10">
                  <c:v>6.8934150000000001</c:v>
                </c:pt>
                <c:pt idx="11">
                  <c:v>7.7038869999999999</c:v>
                </c:pt>
                <c:pt idx="12">
                  <c:v>8.5652930000000005</c:v>
                </c:pt>
                <c:pt idx="13">
                  <c:v>9.4691070000000011</c:v>
                </c:pt>
                <c:pt idx="14">
                  <c:v>10.412127999999999</c:v>
                </c:pt>
                <c:pt idx="15">
                  <c:v>11.394781</c:v>
                </c:pt>
                <c:pt idx="16">
                  <c:v>12.411389999999999</c:v>
                </c:pt>
                <c:pt idx="17">
                  <c:v>13.460099999999999</c:v>
                </c:pt>
                <c:pt idx="18">
                  <c:v>14.538729999999997</c:v>
                </c:pt>
                <c:pt idx="19">
                  <c:v>15.641350000000001</c:v>
                </c:pt>
              </c:numCache>
            </c:numRef>
          </c:val>
          <c:smooth val="0"/>
          <c:extLst>
            <c:ext xmlns:c15="http://schemas.microsoft.com/office/drawing/2012/chart" uri="{02D57815-91ED-43cb-92C2-25804820EDAC}">
              <c15:filteredCategoryTitle>
                <c15:cat>
                  <c:multiLvlStrRef>
                    <c:extLst>
                      <c:ext uri="{02D57815-91ED-43cb-92C2-25804820EDAC}">
                        <c15:formulaRef>
                          <c15:sqref>SIG_GCAM!$E$253:$X$253</c15:sqref>
                        </c15:formulaRef>
                      </c:ext>
                    </c:extLst>
                  </c:multiLvlStrRef>
                </c15:cat>
              </c15:filteredCategoryTitle>
            </c:ext>
            <c:ext xmlns:c16="http://schemas.microsoft.com/office/drawing/2014/chart" uri="{C3380CC4-5D6E-409C-BE32-E72D297353CC}">
              <c16:uniqueId val="{00000025-5EF3-4E14-9C38-669149074773}"/>
            </c:ext>
          </c:extLst>
        </c:ser>
        <c:dLbls>
          <c:showLegendKey val="0"/>
          <c:showVal val="0"/>
          <c:showCatName val="0"/>
          <c:showSerName val="0"/>
          <c:showPercent val="0"/>
          <c:showBubbleSize val="0"/>
        </c:dLbls>
        <c:smooth val="0"/>
        <c:axId val="1088257183"/>
        <c:axId val="1088259679"/>
      </c:lineChart>
      <c:catAx>
        <c:axId val="108825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8259679"/>
        <c:crosses val="autoZero"/>
        <c:auto val="1"/>
        <c:lblAlgn val="ctr"/>
        <c:lblOffset val="100"/>
        <c:noMultiLvlLbl val="0"/>
      </c:catAx>
      <c:valAx>
        <c:axId val="1088259679"/>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825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SIG_SSP!$AI$19</c:f>
              <c:strCache>
                <c:ptCount val="1"/>
                <c:pt idx="0">
                  <c:v>ASIA</c:v>
                </c:pt>
              </c:strCache>
            </c:strRef>
          </c:tx>
          <c:spPr>
            <a:ln w="28575" cap="rnd">
              <a:solidFill>
                <a:schemeClr val="accent1"/>
              </a:solidFill>
              <a:round/>
            </a:ln>
            <a:effectLst/>
          </c:spPr>
          <c:marker>
            <c:symbol val="none"/>
          </c:marker>
          <c:cat>
            <c:numRef>
              <c:f>SIG_SSP!$AJ$18:$AT$18</c:f>
              <c:numCache>
                <c:formatCode>@</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SIG_SSP!$AJ$19:$AT$19</c:f>
              <c:numCache>
                <c:formatCode>General</c:formatCode>
                <c:ptCount val="11"/>
                <c:pt idx="0">
                  <c:v>0.89417788428139544</c:v>
                </c:pt>
                <c:pt idx="1">
                  <c:v>0.72588123697450035</c:v>
                </c:pt>
                <c:pt idx="2">
                  <c:v>0.47960015728719102</c:v>
                </c:pt>
                <c:pt idx="3">
                  <c:v>0.35785851509265737</c:v>
                </c:pt>
                <c:pt idx="4">
                  <c:v>0.29213127969150177</c:v>
                </c:pt>
                <c:pt idx="5">
                  <c:v>0.24749451648736639</c:v>
                </c:pt>
                <c:pt idx="6">
                  <c:v>0.21528316502305653</c:v>
                </c:pt>
                <c:pt idx="7">
                  <c:v>0.19079070965936626</c:v>
                </c:pt>
                <c:pt idx="8">
                  <c:v>0.16985304800806417</c:v>
                </c:pt>
                <c:pt idx="9">
                  <c:v>0.14972491851832748</c:v>
                </c:pt>
                <c:pt idx="10">
                  <c:v>0.13063127786193326</c:v>
                </c:pt>
              </c:numCache>
            </c:numRef>
          </c:val>
          <c:smooth val="0"/>
          <c:extLst>
            <c:ext xmlns:c16="http://schemas.microsoft.com/office/drawing/2014/chart" uri="{C3380CC4-5D6E-409C-BE32-E72D297353CC}">
              <c16:uniqueId val="{00000000-80E1-4989-B2FE-B42431100F5B}"/>
            </c:ext>
          </c:extLst>
        </c:ser>
        <c:ser>
          <c:idx val="1"/>
          <c:order val="1"/>
          <c:tx>
            <c:strRef>
              <c:f>SIG_SSP!$AI$20</c:f>
              <c:strCache>
                <c:ptCount val="1"/>
                <c:pt idx="0">
                  <c:v>LAM</c:v>
                </c:pt>
              </c:strCache>
            </c:strRef>
          </c:tx>
          <c:spPr>
            <a:ln w="28575" cap="rnd">
              <a:solidFill>
                <a:schemeClr val="accent2"/>
              </a:solidFill>
              <a:round/>
            </a:ln>
            <a:effectLst/>
          </c:spPr>
          <c:marker>
            <c:symbol val="none"/>
          </c:marker>
          <c:cat>
            <c:numRef>
              <c:f>SIG_SSP!$AJ$18:$AT$18</c:f>
              <c:numCache>
                <c:formatCode>@</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SIG_SSP!$AJ$20:$AT$20</c:f>
              <c:numCache>
                <c:formatCode>General</c:formatCode>
                <c:ptCount val="11"/>
                <c:pt idx="0">
                  <c:v>0.65111582083037167</c:v>
                </c:pt>
                <c:pt idx="1">
                  <c:v>0.59170896587833022</c:v>
                </c:pt>
                <c:pt idx="2">
                  <c:v>0.44043203612412474</c:v>
                </c:pt>
                <c:pt idx="3">
                  <c:v>0.32982736529998236</c:v>
                </c:pt>
                <c:pt idx="4">
                  <c:v>0.26197045428995702</c:v>
                </c:pt>
                <c:pt idx="5">
                  <c:v>0.21258948539211478</c:v>
                </c:pt>
                <c:pt idx="6">
                  <c:v>0.18193448494303899</c:v>
                </c:pt>
                <c:pt idx="7">
                  <c:v>0.15895963475446137</c:v>
                </c:pt>
                <c:pt idx="8">
                  <c:v>0.14509656557832901</c:v>
                </c:pt>
                <c:pt idx="9">
                  <c:v>0.13441977863034973</c:v>
                </c:pt>
                <c:pt idx="10">
                  <c:v>0.11892354702130289</c:v>
                </c:pt>
              </c:numCache>
            </c:numRef>
          </c:val>
          <c:smooth val="0"/>
          <c:extLst>
            <c:ext xmlns:c16="http://schemas.microsoft.com/office/drawing/2014/chart" uri="{C3380CC4-5D6E-409C-BE32-E72D297353CC}">
              <c16:uniqueId val="{00000001-80E1-4989-B2FE-B42431100F5B}"/>
            </c:ext>
          </c:extLst>
        </c:ser>
        <c:ser>
          <c:idx val="2"/>
          <c:order val="2"/>
          <c:tx>
            <c:strRef>
              <c:f>SIG_SSP!$AI$21</c:f>
              <c:strCache>
                <c:ptCount val="1"/>
                <c:pt idx="0">
                  <c:v>MAF</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og"/>
            <c:dispRSqr val="1"/>
            <c:dispEq val="1"/>
            <c:trendlineLbl>
              <c:layout>
                <c:manualLayout>
                  <c:x val="1.5621903097353106E-2"/>
                  <c:y val="1.98278603264940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cat>
            <c:numRef>
              <c:f>SIG_SSP!$AJ$18:$AT$18</c:f>
              <c:numCache>
                <c:formatCode>@</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SIG_SSP!$AJ$21:$AT$21</c:f>
              <c:numCache>
                <c:formatCode>General</c:formatCode>
                <c:ptCount val="11"/>
                <c:pt idx="0">
                  <c:v>0.87676343592574091</c:v>
                </c:pt>
                <c:pt idx="1">
                  <c:v>0.84487089232681489</c:v>
                </c:pt>
                <c:pt idx="2">
                  <c:v>0.62994700491290478</c:v>
                </c:pt>
                <c:pt idx="3">
                  <c:v>0.4936142516444717</c:v>
                </c:pt>
                <c:pt idx="4">
                  <c:v>0.4201182275411523</c:v>
                </c:pt>
                <c:pt idx="5">
                  <c:v>0.32806804267929068</c:v>
                </c:pt>
                <c:pt idx="6">
                  <c:v>0.27157939917285406</c:v>
                </c:pt>
                <c:pt idx="7">
                  <c:v>0.21872423825517739</c:v>
                </c:pt>
                <c:pt idx="8">
                  <c:v>0.18398176254760931</c:v>
                </c:pt>
                <c:pt idx="9">
                  <c:v>0.15597117171871849</c:v>
                </c:pt>
                <c:pt idx="10">
                  <c:v>0.13064172577680347</c:v>
                </c:pt>
              </c:numCache>
            </c:numRef>
          </c:val>
          <c:smooth val="0"/>
          <c:extLst>
            <c:ext xmlns:c16="http://schemas.microsoft.com/office/drawing/2014/chart" uri="{C3380CC4-5D6E-409C-BE32-E72D297353CC}">
              <c16:uniqueId val="{00000002-80E1-4989-B2FE-B42431100F5B}"/>
            </c:ext>
          </c:extLst>
        </c:ser>
        <c:ser>
          <c:idx val="3"/>
          <c:order val="3"/>
          <c:tx>
            <c:strRef>
              <c:f>SIG_SSP!$AI$22</c:f>
              <c:strCache>
                <c:ptCount val="1"/>
                <c:pt idx="0">
                  <c:v>OECD</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og"/>
            <c:dispRSqr val="1"/>
            <c:dispEq val="1"/>
            <c:trendlineLbl>
              <c:layout>
                <c:manualLayout>
                  <c:x val="-0.54578160567457668"/>
                  <c:y val="-2.45436466232275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cat>
            <c:numRef>
              <c:f>SIG_SSP!$AJ$18:$AT$18</c:f>
              <c:numCache>
                <c:formatCode>@</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SIG_SSP!$AJ$22:$AT$22</c:f>
              <c:numCache>
                <c:formatCode>General</c:formatCode>
                <c:ptCount val="11"/>
                <c:pt idx="0">
                  <c:v>0.41763446646497965</c:v>
                </c:pt>
                <c:pt idx="1">
                  <c:v>0.37736087798611478</c:v>
                </c:pt>
                <c:pt idx="2">
                  <c:v>0.31902080088397289</c:v>
                </c:pt>
                <c:pt idx="3">
                  <c:v>0.27628327082906667</c:v>
                </c:pt>
                <c:pt idx="4">
                  <c:v>0.25067393769669799</c:v>
                </c:pt>
                <c:pt idx="5">
                  <c:v>0.23135691245419435</c:v>
                </c:pt>
                <c:pt idx="6">
                  <c:v>0.21533415542161896</c:v>
                </c:pt>
                <c:pt idx="7">
                  <c:v>0.1962935844160269</c:v>
                </c:pt>
                <c:pt idx="8">
                  <c:v>0.17914421015323975</c:v>
                </c:pt>
                <c:pt idx="9">
                  <c:v>0.16222523228629235</c:v>
                </c:pt>
                <c:pt idx="10">
                  <c:v>0.14590669494334088</c:v>
                </c:pt>
              </c:numCache>
            </c:numRef>
          </c:val>
          <c:smooth val="0"/>
          <c:extLst>
            <c:ext xmlns:c16="http://schemas.microsoft.com/office/drawing/2014/chart" uri="{C3380CC4-5D6E-409C-BE32-E72D297353CC}">
              <c16:uniqueId val="{00000003-80E1-4989-B2FE-B42431100F5B}"/>
            </c:ext>
          </c:extLst>
        </c:ser>
        <c:ser>
          <c:idx val="4"/>
          <c:order val="4"/>
          <c:tx>
            <c:strRef>
              <c:f>SIG_SSP!$AI$23</c:f>
              <c:strCache>
                <c:ptCount val="1"/>
                <c:pt idx="0">
                  <c:v>REF</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cat>
            <c:numRef>
              <c:f>SIG_SSP!$AJ$18:$AT$18</c:f>
              <c:numCache>
                <c:formatCode>@</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SIG_SSP!$AJ$23:$AT$23</c:f>
              <c:numCache>
                <c:formatCode>General</c:formatCode>
                <c:ptCount val="11"/>
                <c:pt idx="0">
                  <c:v>1.0292379251149362</c:v>
                </c:pt>
                <c:pt idx="1">
                  <c:v>0.87685839871667559</c:v>
                </c:pt>
                <c:pt idx="2">
                  <c:v>0.66915460051100906</c:v>
                </c:pt>
                <c:pt idx="3">
                  <c:v>0.54361119849554307</c:v>
                </c:pt>
                <c:pt idx="4">
                  <c:v>0.47142086480952639</c:v>
                </c:pt>
                <c:pt idx="5">
                  <c:v>0.4236250574147708</c:v>
                </c:pt>
                <c:pt idx="6">
                  <c:v>0.38229111711964392</c:v>
                </c:pt>
                <c:pt idx="7">
                  <c:v>0.34106696248874524</c:v>
                </c:pt>
                <c:pt idx="8">
                  <c:v>0.31052066688474983</c:v>
                </c:pt>
                <c:pt idx="9">
                  <c:v>0.28746725022698721</c:v>
                </c:pt>
                <c:pt idx="10">
                  <c:v>0.26544788912993245</c:v>
                </c:pt>
              </c:numCache>
            </c:numRef>
          </c:val>
          <c:smooth val="0"/>
          <c:extLst>
            <c:ext xmlns:c16="http://schemas.microsoft.com/office/drawing/2014/chart" uri="{C3380CC4-5D6E-409C-BE32-E72D297353CC}">
              <c16:uniqueId val="{00000004-80E1-4989-B2FE-B42431100F5B}"/>
            </c:ext>
          </c:extLst>
        </c:ser>
        <c:ser>
          <c:idx val="5"/>
          <c:order val="5"/>
          <c:tx>
            <c:strRef>
              <c:f>SIG_SSP!$AI$24</c:f>
              <c:strCache>
                <c:ptCount val="1"/>
                <c:pt idx="0">
                  <c:v>World</c:v>
                </c:pt>
              </c:strCache>
            </c:strRef>
          </c:tx>
          <c:spPr>
            <a:ln w="28575" cap="rnd">
              <a:solidFill>
                <a:schemeClr val="accent6"/>
              </a:solidFill>
              <a:round/>
            </a:ln>
            <a:effectLst/>
          </c:spPr>
          <c:marker>
            <c:symbol val="none"/>
          </c:marker>
          <c:cat>
            <c:numRef>
              <c:f>SIG_SSP!$AJ$18:$AT$18</c:f>
              <c:numCache>
                <c:formatCode>@</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SIG_SSP!$AJ$24:$AT$24</c:f>
              <c:numCache>
                <c:formatCode>General</c:formatCode>
                <c:ptCount val="11"/>
                <c:pt idx="0">
                  <c:v>0.60271430476093635</c:v>
                </c:pt>
                <c:pt idx="1">
                  <c:v>0.55330153047982855</c:v>
                </c:pt>
                <c:pt idx="2">
                  <c:v>0.43100743666151681</c:v>
                </c:pt>
                <c:pt idx="3">
                  <c:v>0.34850005153103597</c:v>
                </c:pt>
                <c:pt idx="4">
                  <c:v>0.29891552500285445</c:v>
                </c:pt>
                <c:pt idx="5">
                  <c:v>0.2582359514594893</c:v>
                </c:pt>
                <c:pt idx="6">
                  <c:v>0.22837394260713531</c:v>
                </c:pt>
                <c:pt idx="7">
                  <c:v>0.20104258032740782</c:v>
                </c:pt>
                <c:pt idx="8">
                  <c:v>0.17880452318117621</c:v>
                </c:pt>
                <c:pt idx="9">
                  <c:v>0.15816164887380857</c:v>
                </c:pt>
                <c:pt idx="10">
                  <c:v>0.13787004900331135</c:v>
                </c:pt>
              </c:numCache>
            </c:numRef>
          </c:val>
          <c:smooth val="0"/>
          <c:extLst>
            <c:ext xmlns:c16="http://schemas.microsoft.com/office/drawing/2014/chart" uri="{C3380CC4-5D6E-409C-BE32-E72D297353CC}">
              <c16:uniqueId val="{00000005-80E1-4989-B2FE-B42431100F5B}"/>
            </c:ext>
          </c:extLst>
        </c:ser>
        <c:dLbls>
          <c:showLegendKey val="0"/>
          <c:showVal val="0"/>
          <c:showCatName val="0"/>
          <c:showSerName val="0"/>
          <c:showPercent val="0"/>
          <c:showBubbleSize val="0"/>
        </c:dLbls>
        <c:smooth val="0"/>
        <c:axId val="564296880"/>
        <c:axId val="564292304"/>
      </c:lineChart>
      <c:catAx>
        <c:axId val="564296880"/>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292304"/>
        <c:crosses val="autoZero"/>
        <c:auto val="1"/>
        <c:lblAlgn val="ctr"/>
        <c:lblOffset val="100"/>
        <c:noMultiLvlLbl val="0"/>
      </c:catAx>
      <c:valAx>
        <c:axId val="56429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429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SIG_SSP!$AI$28</c:f>
              <c:strCache>
                <c:ptCount val="1"/>
                <c:pt idx="0">
                  <c:v>RICE_NASH</c:v>
                </c:pt>
              </c:strCache>
            </c:strRef>
          </c:tx>
          <c:spPr>
            <a:ln w="28575" cap="rnd">
              <a:solidFill>
                <a:schemeClr val="accent1"/>
              </a:solidFill>
              <a:round/>
            </a:ln>
            <a:effectLst/>
          </c:spPr>
          <c:marker>
            <c:symbol val="none"/>
          </c:marker>
          <c:cat>
            <c:numRef>
              <c:f>SIG_SSP!$AJ$27:$AT$27</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SIG_SSP!$AJ$28:$AT$28</c:f>
              <c:numCache>
                <c:formatCode>General</c:formatCode>
                <c:ptCount val="11"/>
                <c:pt idx="0">
                  <c:v>27.546477577008329</c:v>
                </c:pt>
                <c:pt idx="1">
                  <c:v>31.866028506002944</c:v>
                </c:pt>
                <c:pt idx="2">
                  <c:v>41.562156181933972</c:v>
                </c:pt>
                <c:pt idx="3">
                  <c:v>51.439932651858385</c:v>
                </c:pt>
                <c:pt idx="4">
                  <c:v>59.764827073370206</c:v>
                </c:pt>
                <c:pt idx="5">
                  <c:v>65.642859869585351</c:v>
                </c:pt>
                <c:pt idx="6">
                  <c:v>68.969601999513827</c:v>
                </c:pt>
                <c:pt idx="7">
                  <c:v>70.362404271082823</c:v>
                </c:pt>
                <c:pt idx="8">
                  <c:v>70.430965013709383</c:v>
                </c:pt>
                <c:pt idx="9">
                  <c:v>69.584812729055386</c:v>
                </c:pt>
                <c:pt idx="10">
                  <c:v>68.122756652833488</c:v>
                </c:pt>
              </c:numCache>
            </c:numRef>
          </c:val>
          <c:smooth val="0"/>
          <c:extLst>
            <c:ext xmlns:c16="http://schemas.microsoft.com/office/drawing/2014/chart" uri="{C3380CC4-5D6E-409C-BE32-E72D297353CC}">
              <c16:uniqueId val="{00000000-111C-48B7-8EDF-A2560196378D}"/>
            </c:ext>
          </c:extLst>
        </c:ser>
        <c:ser>
          <c:idx val="1"/>
          <c:order val="1"/>
          <c:tx>
            <c:strRef>
              <c:f>SIG_SSP!$AI$29</c:f>
              <c:strCache>
                <c:ptCount val="1"/>
                <c:pt idx="0">
                  <c:v>SSP2</c:v>
                </c:pt>
              </c:strCache>
            </c:strRef>
          </c:tx>
          <c:spPr>
            <a:ln w="28575" cap="rnd">
              <a:solidFill>
                <a:schemeClr val="accent2"/>
              </a:solidFill>
              <a:round/>
            </a:ln>
            <a:effectLst/>
          </c:spPr>
          <c:marker>
            <c:symbol val="none"/>
          </c:marker>
          <c:cat>
            <c:numRef>
              <c:f>SIG_SSP!$AJ$27:$AT$27</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SIG_SSP!$AJ$29:$AT$29</c:f>
              <c:numCache>
                <c:formatCode>General</c:formatCode>
                <c:ptCount val="11"/>
                <c:pt idx="0">
                  <c:v>33.945093728349676</c:v>
                </c:pt>
                <c:pt idx="1">
                  <c:v>36.980953314686026</c:v>
                </c:pt>
                <c:pt idx="2">
                  <c:v>43.144861994640607</c:v>
                </c:pt>
                <c:pt idx="3">
                  <c:v>49.353236730712794</c:v>
                </c:pt>
                <c:pt idx="4">
                  <c:v>55.105687090151278</c:v>
                </c:pt>
                <c:pt idx="5">
                  <c:v>59.231662339168288</c:v>
                </c:pt>
                <c:pt idx="6">
                  <c:v>63.532668755378403</c:v>
                </c:pt>
                <c:pt idx="7">
                  <c:v>67.123136376482194</c:v>
                </c:pt>
                <c:pt idx="8">
                  <c:v>70.577344077821195</c:v>
                </c:pt>
                <c:pt idx="9">
                  <c:v>72.922396680969754</c:v>
                </c:pt>
                <c:pt idx="10">
                  <c:v>73.535649550281931</c:v>
                </c:pt>
              </c:numCache>
            </c:numRef>
          </c:val>
          <c:smooth val="0"/>
          <c:extLst>
            <c:ext xmlns:c16="http://schemas.microsoft.com/office/drawing/2014/chart" uri="{C3380CC4-5D6E-409C-BE32-E72D297353CC}">
              <c16:uniqueId val="{00000001-111C-48B7-8EDF-A2560196378D}"/>
            </c:ext>
          </c:extLst>
        </c:ser>
        <c:dLbls>
          <c:showLegendKey val="0"/>
          <c:showVal val="0"/>
          <c:showCatName val="0"/>
          <c:showSerName val="0"/>
          <c:showPercent val="0"/>
          <c:showBubbleSize val="0"/>
        </c:dLbls>
        <c:smooth val="0"/>
        <c:axId val="987043327"/>
        <c:axId val="987049151"/>
      </c:lineChart>
      <c:catAx>
        <c:axId val="98704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7049151"/>
        <c:crosses val="autoZero"/>
        <c:auto val="1"/>
        <c:lblAlgn val="ctr"/>
        <c:lblOffset val="100"/>
        <c:noMultiLvlLbl val="0"/>
      </c:catAx>
      <c:valAx>
        <c:axId val="98704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704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3"/>
          <c:order val="0"/>
          <c:tx>
            <c:strRef>
              <c:f>SIG!$J$6</c:f>
              <c:strCache>
                <c:ptCount val="1"/>
                <c:pt idx="0">
                  <c:v>BRZ</c:v>
                </c:pt>
              </c:strCache>
            </c:strRef>
          </c:tx>
          <c:marker>
            <c:symbol val="none"/>
          </c:marker>
          <c:val>
            <c:numRef>
              <c:f>SIG!$J$7:$J$24</c:f>
              <c:numCache>
                <c:formatCode>General</c:formatCode>
                <c:ptCount val="18"/>
                <c:pt idx="0">
                  <c:v>0.17392124557846697</c:v>
                </c:pt>
                <c:pt idx="1">
                  <c:v>0.17052227899868505</c:v>
                </c:pt>
                <c:pt idx="2">
                  <c:v>0.16996395184844948</c:v>
                </c:pt>
                <c:pt idx="3">
                  <c:v>0.16940803702831075</c:v>
                </c:pt>
                <c:pt idx="4">
                  <c:v>0.1688545241154612</c:v>
                </c:pt>
                <c:pt idx="5">
                  <c:v>0.16830340273212635</c:v>
                </c:pt>
                <c:pt idx="6">
                  <c:v>0.1677546625453703</c:v>
                </c:pt>
                <c:pt idx="7">
                  <c:v>0.16720829326690217</c:v>
                </c:pt>
                <c:pt idx="8">
                  <c:v>0.16666428465288297</c:v>
                </c:pt>
                <c:pt idx="9">
                  <c:v>0.16612262650373361</c:v>
                </c:pt>
                <c:pt idx="10">
                  <c:v>0.16558330866394383</c:v>
                </c:pt>
                <c:pt idx="11">
                  <c:v>0.16504632102188149</c:v>
                </c:pt>
                <c:pt idx="12">
                  <c:v>0.16451165350960334</c:v>
                </c:pt>
                <c:pt idx="13">
                  <c:v>0.16397929610266596</c:v>
                </c:pt>
                <c:pt idx="14">
                  <c:v>0.16344923881993795</c:v>
                </c:pt>
                <c:pt idx="15">
                  <c:v>0.16292147172341281</c:v>
                </c:pt>
                <c:pt idx="16">
                  <c:v>0.16239598491802262</c:v>
                </c:pt>
                <c:pt idx="17">
                  <c:v>0.16187276855145236</c:v>
                </c:pt>
              </c:numCache>
            </c:numRef>
          </c:val>
          <c:smooth val="0"/>
          <c:extLst>
            <c:ext xmlns:c16="http://schemas.microsoft.com/office/drawing/2014/chart" uri="{C3380CC4-5D6E-409C-BE32-E72D297353CC}">
              <c16:uniqueId val="{00000017-EAFA-4CC1-A2D6-832A44EDBBC2}"/>
            </c:ext>
          </c:extLst>
        </c:ser>
        <c:ser>
          <c:idx val="4"/>
          <c:order val="1"/>
          <c:tx>
            <c:strRef>
              <c:f>SIG!$P$6</c:f>
              <c:strCache>
                <c:ptCount val="1"/>
                <c:pt idx="0">
                  <c:v>LAM</c:v>
                </c:pt>
              </c:strCache>
            </c:strRef>
          </c:tx>
          <c:marker>
            <c:symbol val="none"/>
          </c:marker>
          <c:val>
            <c:numRef>
              <c:f>SIG!$P$7:$P$24</c:f>
              <c:numCache>
                <c:formatCode>General</c:formatCode>
                <c:ptCount val="18"/>
                <c:pt idx="0">
                  <c:v>0.22818703937187013</c:v>
                </c:pt>
                <c:pt idx="1">
                  <c:v>0.21519155247880589</c:v>
                </c:pt>
                <c:pt idx="2">
                  <c:v>0.20618126911341536</c:v>
                </c:pt>
                <c:pt idx="3">
                  <c:v>0.19756229106977896</c:v>
                </c:pt>
                <c:pt idx="4">
                  <c:v>0.18931762444785785</c:v>
                </c:pt>
                <c:pt idx="5">
                  <c:v>0.18143101337140813</c:v>
                </c:pt>
                <c:pt idx="6">
                  <c:v>0.17388690793653164</c:v>
                </c:pt>
                <c:pt idx="7">
                  <c:v>0.16667043355218136</c:v>
                </c:pt>
                <c:pt idx="8">
                  <c:v>0.15976736161216987</c:v>
                </c:pt>
                <c:pt idx="9">
                  <c:v>0.15316408144085614</c:v>
                </c:pt>
                <c:pt idx="10">
                  <c:v>0.14684757345719565</c:v>
                </c:pt>
                <c:pt idx="11">
                  <c:v>0.14080538350424249</c:v>
                </c:pt>
                <c:pt idx="12">
                  <c:v>0.13502559829348884</c:v>
                </c:pt>
                <c:pt idx="13">
                  <c:v>0.12949682191562617</c:v>
                </c:pt>
                <c:pt idx="14">
                  <c:v>0.12420815337141461</c:v>
                </c:pt>
                <c:pt idx="15">
                  <c:v>0.11914916507835838</c:v>
                </c:pt>
                <c:pt idx="16">
                  <c:v>0.11430988231080966</c:v>
                </c:pt>
                <c:pt idx="17">
                  <c:v>0.10968076353296283</c:v>
                </c:pt>
              </c:numCache>
            </c:numRef>
          </c:val>
          <c:smooth val="0"/>
          <c:extLst>
            <c:ext xmlns:c16="http://schemas.microsoft.com/office/drawing/2014/chart" uri="{C3380CC4-5D6E-409C-BE32-E72D297353CC}">
              <c16:uniqueId val="{00000018-EAFA-4CC1-A2D6-832A44EDBBC2}"/>
            </c:ext>
          </c:extLst>
        </c:ser>
        <c:ser>
          <c:idx val="5"/>
          <c:order val="2"/>
          <c:tx>
            <c:strRef>
              <c:f>SIG!$J$6</c:f>
              <c:strCache>
                <c:ptCount val="1"/>
                <c:pt idx="0">
                  <c:v>BRZ</c:v>
                </c:pt>
              </c:strCache>
            </c:strRef>
          </c:tx>
          <c:spPr>
            <a:ln w="28575" cap="rnd">
              <a:solidFill>
                <a:schemeClr val="accent3"/>
              </a:solidFill>
              <a:round/>
            </a:ln>
            <a:effectLst/>
          </c:spPr>
          <c:marker>
            <c:symbol val="none"/>
          </c:marker>
          <c:val>
            <c:numRef>
              <c:f>SIG!$J$7:$J$24</c:f>
              <c:numCache>
                <c:formatCode>General</c:formatCode>
                <c:ptCount val="18"/>
                <c:pt idx="0">
                  <c:v>0.17392124557846697</c:v>
                </c:pt>
                <c:pt idx="1">
                  <c:v>0.17052227899868505</c:v>
                </c:pt>
                <c:pt idx="2">
                  <c:v>0.16996395184844948</c:v>
                </c:pt>
                <c:pt idx="3">
                  <c:v>0.16940803702831075</c:v>
                </c:pt>
                <c:pt idx="4">
                  <c:v>0.1688545241154612</c:v>
                </c:pt>
                <c:pt idx="5">
                  <c:v>0.16830340273212635</c:v>
                </c:pt>
                <c:pt idx="6">
                  <c:v>0.1677546625453703</c:v>
                </c:pt>
                <c:pt idx="7">
                  <c:v>0.16720829326690217</c:v>
                </c:pt>
                <c:pt idx="8">
                  <c:v>0.16666428465288297</c:v>
                </c:pt>
                <c:pt idx="9">
                  <c:v>0.16612262650373361</c:v>
                </c:pt>
                <c:pt idx="10">
                  <c:v>0.16558330866394383</c:v>
                </c:pt>
                <c:pt idx="11">
                  <c:v>0.16504632102188149</c:v>
                </c:pt>
                <c:pt idx="12">
                  <c:v>0.16451165350960334</c:v>
                </c:pt>
                <c:pt idx="13">
                  <c:v>0.16397929610266596</c:v>
                </c:pt>
                <c:pt idx="14">
                  <c:v>0.16344923881993795</c:v>
                </c:pt>
                <c:pt idx="15">
                  <c:v>0.16292147172341281</c:v>
                </c:pt>
                <c:pt idx="16">
                  <c:v>0.16239598491802262</c:v>
                </c:pt>
                <c:pt idx="17">
                  <c:v>0.16187276855145236</c:v>
                </c:pt>
              </c:numCache>
            </c:numRef>
          </c:val>
          <c:smooth val="0"/>
          <c:extLst>
            <c:ext xmlns:c16="http://schemas.microsoft.com/office/drawing/2014/chart" uri="{C3380CC4-5D6E-409C-BE32-E72D297353CC}">
              <c16:uniqueId val="{00000019-EAFA-4CC1-A2D6-832A44EDBBC2}"/>
            </c:ext>
          </c:extLst>
        </c:ser>
        <c:ser>
          <c:idx val="6"/>
          <c:order val="3"/>
          <c:tx>
            <c:strRef>
              <c:f>SIG!$H$6</c:f>
              <c:strCache>
                <c:ptCount val="1"/>
                <c:pt idx="0">
                  <c:v>CHN</c:v>
                </c:pt>
              </c:strCache>
            </c:strRef>
          </c:tx>
          <c:spPr>
            <a:ln w="28575" cap="rnd">
              <a:solidFill>
                <a:schemeClr val="accent3">
                  <a:lumMod val="60000"/>
                </a:schemeClr>
              </a:solidFill>
              <a:round/>
            </a:ln>
            <a:effectLst/>
          </c:spPr>
          <c:marker>
            <c:symbol val="none"/>
          </c:marker>
          <c:val>
            <c:numRef>
              <c:f>SIG!$H$7:$H$24</c:f>
              <c:numCache>
                <c:formatCode>General</c:formatCode>
                <c:ptCount val="18"/>
                <c:pt idx="0">
                  <c:v>0.57453528805100229</c:v>
                </c:pt>
                <c:pt idx="1">
                  <c:v>0.52797193285318145</c:v>
                </c:pt>
                <c:pt idx="2">
                  <c:v>0.48956793342388377</c:v>
                </c:pt>
                <c:pt idx="3">
                  <c:v>0.45445703404181825</c:v>
                </c:pt>
                <c:pt idx="4">
                  <c:v>0.42235685505689013</c:v>
                </c:pt>
                <c:pt idx="5">
                  <c:v>0.3930092305585341</c:v>
                </c:pt>
                <c:pt idx="6">
                  <c:v>0.36617813207460032</c:v>
                </c:pt>
                <c:pt idx="7">
                  <c:v>0.34164777031074162</c:v>
                </c:pt>
                <c:pt idx="8">
                  <c:v>0.31922085966352787</c:v>
                </c:pt>
                <c:pt idx="9">
                  <c:v>0.29871703154962093</c:v>
                </c:pt>
                <c:pt idx="10">
                  <c:v>0.27997138379020159</c:v>
                </c:pt>
                <c:pt idx="11">
                  <c:v>0.26283315438406046</c:v>
                </c:pt>
                <c:pt idx="12">
                  <c:v>0.24716450900316494</c:v>
                </c:pt>
                <c:pt idx="13">
                  <c:v>0.23283943245912675</c:v>
                </c:pt>
                <c:pt idx="14">
                  <c:v>0.2197427152251813</c:v>
                </c:pt>
                <c:pt idx="15">
                  <c:v>0.20776902686277549</c:v>
                </c:pt>
                <c:pt idx="16">
                  <c:v>0.19682206890078985</c:v>
                </c:pt>
                <c:pt idx="17">
                  <c:v>0.18681380035442169</c:v>
                </c:pt>
              </c:numCache>
            </c:numRef>
          </c:val>
          <c:smooth val="0"/>
          <c:extLst>
            <c:ext xmlns:c16="http://schemas.microsoft.com/office/drawing/2014/chart" uri="{C3380CC4-5D6E-409C-BE32-E72D297353CC}">
              <c16:uniqueId val="{0000001A-EAFA-4CC1-A2D6-832A44EDBBC2}"/>
            </c:ext>
          </c:extLst>
        </c:ser>
        <c:ser>
          <c:idx val="0"/>
          <c:order val="4"/>
          <c:tx>
            <c:strRef>
              <c:f>SIG!$J$6</c:f>
              <c:strCache>
                <c:ptCount val="1"/>
                <c:pt idx="0">
                  <c:v>BRZ</c:v>
                </c:pt>
              </c:strCache>
            </c:strRef>
          </c:tx>
          <c:marker>
            <c:symbol val="none"/>
          </c:marker>
          <c:val>
            <c:numRef>
              <c:f>SIG!$J$7:$J$24</c:f>
              <c:numCache>
                <c:formatCode>General</c:formatCode>
                <c:ptCount val="18"/>
                <c:pt idx="0">
                  <c:v>0.17392124557846697</c:v>
                </c:pt>
                <c:pt idx="1">
                  <c:v>0.17052227899868505</c:v>
                </c:pt>
                <c:pt idx="2">
                  <c:v>0.16996395184844948</c:v>
                </c:pt>
                <c:pt idx="3">
                  <c:v>0.16940803702831075</c:v>
                </c:pt>
                <c:pt idx="4">
                  <c:v>0.1688545241154612</c:v>
                </c:pt>
                <c:pt idx="5">
                  <c:v>0.16830340273212635</c:v>
                </c:pt>
                <c:pt idx="6">
                  <c:v>0.1677546625453703</c:v>
                </c:pt>
                <c:pt idx="7">
                  <c:v>0.16720829326690217</c:v>
                </c:pt>
                <c:pt idx="8">
                  <c:v>0.16666428465288297</c:v>
                </c:pt>
                <c:pt idx="9">
                  <c:v>0.16612262650373361</c:v>
                </c:pt>
                <c:pt idx="10">
                  <c:v>0.16558330866394383</c:v>
                </c:pt>
                <c:pt idx="11">
                  <c:v>0.16504632102188149</c:v>
                </c:pt>
                <c:pt idx="12">
                  <c:v>0.16451165350960334</c:v>
                </c:pt>
                <c:pt idx="13">
                  <c:v>0.16397929610266596</c:v>
                </c:pt>
                <c:pt idx="14">
                  <c:v>0.16344923881993795</c:v>
                </c:pt>
                <c:pt idx="15">
                  <c:v>0.16292147172341281</c:v>
                </c:pt>
                <c:pt idx="16">
                  <c:v>0.16239598491802262</c:v>
                </c:pt>
                <c:pt idx="17">
                  <c:v>0.16187276855145236</c:v>
                </c:pt>
              </c:numCache>
            </c:numRef>
          </c:val>
          <c:smooth val="0"/>
          <c:extLst>
            <c:ext xmlns:c16="http://schemas.microsoft.com/office/drawing/2014/chart" uri="{C3380CC4-5D6E-409C-BE32-E72D297353CC}">
              <c16:uniqueId val="{00000010-EAFA-4CC1-A2D6-832A44EDBBC2}"/>
            </c:ext>
          </c:extLst>
        </c:ser>
        <c:ser>
          <c:idx val="1"/>
          <c:order val="5"/>
          <c:tx>
            <c:strRef>
              <c:f>SIG!$F$6</c:f>
              <c:strCache>
                <c:ptCount val="1"/>
                <c:pt idx="0">
                  <c:v>UMB</c:v>
                </c:pt>
              </c:strCache>
            </c:strRef>
          </c:tx>
          <c:marker>
            <c:symbol val="none"/>
          </c:marker>
          <c:val>
            <c:numRef>
              <c:f>SIG!$F$7:$F$24</c:f>
              <c:numCache>
                <c:formatCode>General</c:formatCode>
                <c:ptCount val="18"/>
                <c:pt idx="0">
                  <c:v>0.29323623632260892</c:v>
                </c:pt>
                <c:pt idx="1">
                  <c:v>0.25955600174125171</c:v>
                </c:pt>
                <c:pt idx="2">
                  <c:v>0.22638921890985078</c:v>
                </c:pt>
                <c:pt idx="3">
                  <c:v>0.19789877134453815</c:v>
                </c:pt>
                <c:pt idx="4">
                  <c:v>0.1734253213087591</c:v>
                </c:pt>
                <c:pt idx="5">
                  <c:v>0.15240249408638151</c:v>
                </c:pt>
                <c:pt idx="6">
                  <c:v>0.13434377070345779</c:v>
                </c:pt>
                <c:pt idx="7">
                  <c:v>0.11883122870464316</c:v>
                </c:pt>
                <c:pt idx="8">
                  <c:v>0.10550587041865621</c:v>
                </c:pt>
                <c:pt idx="9">
                  <c:v>9.4059314885495432E-2</c:v>
                </c:pt>
                <c:pt idx="10">
                  <c:v>8.4226661176550199E-2</c:v>
                </c:pt>
                <c:pt idx="11">
                  <c:v>7.5780357947605168E-2</c:v>
                </c:pt>
                <c:pt idx="12">
                  <c:v>6.8524937351394644E-2</c:v>
                </c:pt>
                <c:pt idx="13">
                  <c:v>6.2292491439730258E-2</c:v>
                </c:pt>
                <c:pt idx="14">
                  <c:v>5.693878636822694E-2</c:v>
                </c:pt>
                <c:pt idx="15">
                  <c:v>5.2339924476943203E-2</c:v>
                </c:pt>
                <c:pt idx="16">
                  <c:v>4.8389476999424058E-2</c:v>
                </c:pt>
                <c:pt idx="17">
                  <c:v>4.4996021044111351E-2</c:v>
                </c:pt>
              </c:numCache>
            </c:numRef>
          </c:val>
          <c:smooth val="0"/>
          <c:extLst>
            <c:ext xmlns:c16="http://schemas.microsoft.com/office/drawing/2014/chart" uri="{C3380CC4-5D6E-409C-BE32-E72D297353CC}">
              <c16:uniqueId val="{00000012-EAFA-4CC1-A2D6-832A44EDBBC2}"/>
            </c:ext>
          </c:extLst>
        </c:ser>
        <c:ser>
          <c:idx val="2"/>
          <c:order val="6"/>
          <c:tx>
            <c:strRef>
              <c:f>SIG!$J$6</c:f>
              <c:strCache>
                <c:ptCount val="1"/>
                <c:pt idx="0">
                  <c:v>BRZ</c:v>
                </c:pt>
              </c:strCache>
            </c:strRef>
          </c:tx>
          <c:spPr>
            <a:ln w="28575" cap="rnd">
              <a:solidFill>
                <a:schemeClr val="accent3"/>
              </a:solidFill>
              <a:round/>
            </a:ln>
            <a:effectLst/>
          </c:spPr>
          <c:marker>
            <c:symbol val="none"/>
          </c:marker>
          <c:val>
            <c:numRef>
              <c:f>SIG!$J$7:$J$24</c:f>
              <c:numCache>
                <c:formatCode>General</c:formatCode>
                <c:ptCount val="18"/>
                <c:pt idx="0">
                  <c:v>0.17392124557846697</c:v>
                </c:pt>
                <c:pt idx="1">
                  <c:v>0.17052227899868505</c:v>
                </c:pt>
                <c:pt idx="2">
                  <c:v>0.16996395184844948</c:v>
                </c:pt>
                <c:pt idx="3">
                  <c:v>0.16940803702831075</c:v>
                </c:pt>
                <c:pt idx="4">
                  <c:v>0.1688545241154612</c:v>
                </c:pt>
                <c:pt idx="5">
                  <c:v>0.16830340273212635</c:v>
                </c:pt>
                <c:pt idx="6">
                  <c:v>0.1677546625453703</c:v>
                </c:pt>
                <c:pt idx="7">
                  <c:v>0.16720829326690217</c:v>
                </c:pt>
                <c:pt idx="8">
                  <c:v>0.16666428465288297</c:v>
                </c:pt>
                <c:pt idx="9">
                  <c:v>0.16612262650373361</c:v>
                </c:pt>
                <c:pt idx="10">
                  <c:v>0.16558330866394383</c:v>
                </c:pt>
                <c:pt idx="11">
                  <c:v>0.16504632102188149</c:v>
                </c:pt>
                <c:pt idx="12">
                  <c:v>0.16451165350960334</c:v>
                </c:pt>
                <c:pt idx="13">
                  <c:v>0.16397929610266596</c:v>
                </c:pt>
                <c:pt idx="14">
                  <c:v>0.16344923881993795</c:v>
                </c:pt>
                <c:pt idx="15">
                  <c:v>0.16292147172341281</c:v>
                </c:pt>
                <c:pt idx="16">
                  <c:v>0.16239598491802262</c:v>
                </c:pt>
                <c:pt idx="17">
                  <c:v>0.16187276855145236</c:v>
                </c:pt>
              </c:numCache>
            </c:numRef>
          </c:val>
          <c:smooth val="0"/>
          <c:extLst>
            <c:ext xmlns:c16="http://schemas.microsoft.com/office/drawing/2014/chart" uri="{C3380CC4-5D6E-409C-BE32-E72D297353CC}">
              <c16:uniqueId val="{00000014-EAFA-4CC1-A2D6-832A44EDBBC2}"/>
            </c:ext>
          </c:extLst>
        </c:ser>
        <c:ser>
          <c:idx val="8"/>
          <c:order val="7"/>
          <c:tx>
            <c:strRef>
              <c:f>SIG!$B$6</c:f>
              <c:strCache>
                <c:ptCount val="1"/>
                <c:pt idx="0">
                  <c:v>USA</c:v>
                </c:pt>
              </c:strCache>
            </c:strRef>
          </c:tx>
          <c:spPr>
            <a:ln w="28575" cap="rnd">
              <a:solidFill>
                <a:schemeClr val="accent2"/>
              </a:solidFill>
              <a:round/>
            </a:ln>
            <a:effectLst/>
          </c:spPr>
          <c:marker>
            <c:symbol val="none"/>
          </c:marker>
          <c:val>
            <c:numRef>
              <c:f>SIG!$B$7:$B$24</c:f>
              <c:numCache>
                <c:formatCode>General</c:formatCode>
                <c:ptCount val="18"/>
                <c:pt idx="0">
                  <c:v>0.31590040067192166</c:v>
                </c:pt>
                <c:pt idx="1">
                  <c:v>0.28092200054068611</c:v>
                </c:pt>
                <c:pt idx="2">
                  <c:v>0.25363525194614311</c:v>
                </c:pt>
                <c:pt idx="3">
                  <c:v>0.22943165672757182</c:v>
                </c:pt>
                <c:pt idx="4">
                  <c:v>0.20796284671253018</c:v>
                </c:pt>
                <c:pt idx="5">
                  <c:v>0.18891981615034759</c:v>
                </c:pt>
                <c:pt idx="6">
                  <c:v>0.17202847411796907</c:v>
                </c:pt>
                <c:pt idx="7">
                  <c:v>0.15704569946331895</c:v>
                </c:pt>
                <c:pt idx="8">
                  <c:v>0.14375584150403303</c:v>
                </c:pt>
                <c:pt idx="9">
                  <c:v>0.13196761611527447</c:v>
                </c:pt>
                <c:pt idx="10">
                  <c:v>0.12151135253127761</c:v>
                </c:pt>
                <c:pt idx="11">
                  <c:v>0.11223655123317207</c:v>
                </c:pt>
                <c:pt idx="12">
                  <c:v>0.10400971777317825</c:v>
                </c:pt>
                <c:pt idx="13">
                  <c:v>9.6712441356884712E-2</c:v>
                </c:pt>
                <c:pt idx="14">
                  <c:v>9.023969052817965E-2</c:v>
                </c:pt>
                <c:pt idx="15">
                  <c:v>8.449830142621903E-2</c:v>
                </c:pt>
                <c:pt idx="16">
                  <c:v>7.9405636855550354E-2</c:v>
                </c:pt>
                <c:pt idx="17">
                  <c:v>7.4888396869065732E-2</c:v>
                </c:pt>
              </c:numCache>
            </c:numRef>
          </c:val>
          <c:smooth val="0"/>
          <c:extLst>
            <c:ext xmlns:c16="http://schemas.microsoft.com/office/drawing/2014/chart" uri="{C3380CC4-5D6E-409C-BE32-E72D297353CC}">
              <c16:uniqueId val="{00000016-EAFA-4CC1-A2D6-832A44EDBBC2}"/>
            </c:ext>
          </c:extLst>
        </c:ser>
        <c:dLbls>
          <c:showLegendKey val="0"/>
          <c:showVal val="0"/>
          <c:showCatName val="0"/>
          <c:showSerName val="0"/>
          <c:showPercent val="0"/>
          <c:showBubbleSize val="0"/>
        </c:dLbls>
        <c:smooth val="0"/>
        <c:axId val="1648162768"/>
        <c:axId val="1648168592"/>
      </c:lineChart>
      <c:catAx>
        <c:axId val="16481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168592"/>
        <c:crosses val="autoZero"/>
        <c:auto val="1"/>
        <c:lblAlgn val="ctr"/>
        <c:lblOffset val="100"/>
        <c:noMultiLvlLbl val="0"/>
      </c:catAx>
      <c:valAx>
        <c:axId val="164816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162768"/>
        <c:crosses val="autoZero"/>
        <c:crossBetween val="between"/>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TFP_SSP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TFP_SSP!$M$2</c:f>
              <c:strCache>
                <c:ptCount val="1"/>
                <c:pt idx="0">
                  <c:v>USA</c:v>
                </c:pt>
              </c:strCache>
            </c:strRef>
          </c:tx>
          <c:spPr>
            <a:ln w="28575" cap="rnd">
              <a:solidFill>
                <a:schemeClr val="accent1"/>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TFP_SSP!$N$2:$X$2</c:f>
              <c:numCache>
                <c:formatCode>General</c:formatCode>
                <c:ptCount val="11"/>
                <c:pt idx="0">
                  <c:v>10.556889341262471</c:v>
                </c:pt>
                <c:pt idx="1">
                  <c:v>9.7768265418101574</c:v>
                </c:pt>
                <c:pt idx="2">
                  <c:v>10.540978910927659</c:v>
                </c:pt>
                <c:pt idx="3">
                  <c:v>11.447031720054103</c:v>
                </c:pt>
                <c:pt idx="4">
                  <c:v>12.530786178610201</c:v>
                </c:pt>
                <c:pt idx="5">
                  <c:v>13.619374105173588</c:v>
                </c:pt>
                <c:pt idx="6">
                  <c:v>14.56825916357379</c:v>
                </c:pt>
                <c:pt idx="7">
                  <c:v>15.589348204072278</c:v>
                </c:pt>
                <c:pt idx="8">
                  <c:v>16.542697252926253</c:v>
                </c:pt>
                <c:pt idx="9">
                  <c:v>17.451950234909173</c:v>
                </c:pt>
                <c:pt idx="10">
                  <c:v>18.260916804159866</c:v>
                </c:pt>
              </c:numCache>
            </c:numRef>
          </c:val>
          <c:smooth val="0"/>
          <c:extLst>
            <c:ext xmlns:c16="http://schemas.microsoft.com/office/drawing/2014/chart" uri="{C3380CC4-5D6E-409C-BE32-E72D297353CC}">
              <c16:uniqueId val="{00000000-BD95-41CB-81D0-40CF1C10D413}"/>
            </c:ext>
          </c:extLst>
        </c:ser>
        <c:ser>
          <c:idx val="1"/>
          <c:order val="1"/>
          <c:tx>
            <c:strRef>
              <c:f>TFP_SSP!$M$3</c:f>
              <c:strCache>
                <c:ptCount val="1"/>
                <c:pt idx="0">
                  <c:v>RUS</c:v>
                </c:pt>
              </c:strCache>
            </c:strRef>
          </c:tx>
          <c:spPr>
            <a:ln w="28575" cap="rnd">
              <a:solidFill>
                <a:schemeClr val="accent2"/>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TFP_SSP!$N$3:$X$3</c:f>
              <c:numCache>
                <c:formatCode>General</c:formatCode>
                <c:ptCount val="11"/>
                <c:pt idx="0">
                  <c:v>4.3549282715038435</c:v>
                </c:pt>
                <c:pt idx="1">
                  <c:v>4.77366689718147</c:v>
                </c:pt>
                <c:pt idx="2">
                  <c:v>4.9590072584494536</c:v>
                </c:pt>
                <c:pt idx="3">
                  <c:v>5.6779540218112201</c:v>
                </c:pt>
                <c:pt idx="4">
                  <c:v>6.790995020436573</c:v>
                </c:pt>
                <c:pt idx="5">
                  <c:v>7.6175795345387476</c:v>
                </c:pt>
                <c:pt idx="6">
                  <c:v>8.6449809208760495</c:v>
                </c:pt>
                <c:pt idx="7">
                  <c:v>10.095023626080742</c:v>
                </c:pt>
                <c:pt idx="8">
                  <c:v>10.99049568105506</c:v>
                </c:pt>
                <c:pt idx="9">
                  <c:v>11.864182304635598</c:v>
                </c:pt>
                <c:pt idx="10">
                  <c:v>12.85939799663597</c:v>
                </c:pt>
              </c:numCache>
            </c:numRef>
          </c:val>
          <c:smooth val="0"/>
          <c:extLst>
            <c:ext xmlns:c16="http://schemas.microsoft.com/office/drawing/2014/chart" uri="{C3380CC4-5D6E-409C-BE32-E72D297353CC}">
              <c16:uniqueId val="{00000001-BD95-41CB-81D0-40CF1C10D413}"/>
            </c:ext>
          </c:extLst>
        </c:ser>
        <c:ser>
          <c:idx val="2"/>
          <c:order val="2"/>
          <c:tx>
            <c:strRef>
              <c:f>TFP_SSP!$M$4</c:f>
              <c:strCache>
                <c:ptCount val="1"/>
                <c:pt idx="0">
                  <c:v>JAP</c:v>
                </c:pt>
              </c:strCache>
            </c:strRef>
          </c:tx>
          <c:spPr>
            <a:ln w="28575" cap="rnd">
              <a:solidFill>
                <a:schemeClr val="accent3"/>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TFP_SSP!$N$4:$X$4</c:f>
              <c:numCache>
                <c:formatCode>General</c:formatCode>
                <c:ptCount val="11"/>
                <c:pt idx="0">
                  <c:v>8.4010830777714425</c:v>
                </c:pt>
                <c:pt idx="1">
                  <c:v>8.0554339670980113</c:v>
                </c:pt>
                <c:pt idx="2">
                  <c:v>9.0771421273482105</c:v>
                </c:pt>
                <c:pt idx="3">
                  <c:v>10.379626830450016</c:v>
                </c:pt>
                <c:pt idx="4">
                  <c:v>11.152819856295324</c:v>
                </c:pt>
                <c:pt idx="5">
                  <c:v>11.907722025236684</c:v>
                </c:pt>
                <c:pt idx="6">
                  <c:v>12.905771906429928</c:v>
                </c:pt>
                <c:pt idx="7">
                  <c:v>13.947967078325156</c:v>
                </c:pt>
                <c:pt idx="8">
                  <c:v>14.764187174403547</c:v>
                </c:pt>
                <c:pt idx="9">
                  <c:v>15.508037480897825</c:v>
                </c:pt>
                <c:pt idx="10">
                  <c:v>16.188209985270358</c:v>
                </c:pt>
              </c:numCache>
            </c:numRef>
          </c:val>
          <c:smooth val="0"/>
          <c:extLst>
            <c:ext xmlns:c16="http://schemas.microsoft.com/office/drawing/2014/chart" uri="{C3380CC4-5D6E-409C-BE32-E72D297353CC}">
              <c16:uniqueId val="{00000002-BD95-41CB-81D0-40CF1C10D413}"/>
            </c:ext>
          </c:extLst>
        </c:ser>
        <c:ser>
          <c:idx val="3"/>
          <c:order val="3"/>
          <c:tx>
            <c:strRef>
              <c:f>TFP_SSP!$M$5</c:f>
              <c:strCache>
                <c:ptCount val="1"/>
                <c:pt idx="0">
                  <c:v>CAN</c:v>
                </c:pt>
              </c:strCache>
            </c:strRef>
          </c:tx>
          <c:spPr>
            <a:ln w="28575" cap="rnd">
              <a:solidFill>
                <a:schemeClr val="accent4"/>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TFP_SSP!$N$5:$X$5</c:f>
              <c:numCache>
                <c:formatCode>General</c:formatCode>
                <c:ptCount val="11"/>
                <c:pt idx="0">
                  <c:v>9.5781593456098886</c:v>
                </c:pt>
                <c:pt idx="1">
                  <c:v>9.0995970293376107</c:v>
                </c:pt>
                <c:pt idx="2">
                  <c:v>9.6281380524651219</c:v>
                </c:pt>
                <c:pt idx="3">
                  <c:v>10.656048344948976</c:v>
                </c:pt>
                <c:pt idx="4">
                  <c:v>12.196854713698235</c:v>
                </c:pt>
                <c:pt idx="5">
                  <c:v>13.629333239433693</c:v>
                </c:pt>
                <c:pt idx="6">
                  <c:v>14.792096606755969</c:v>
                </c:pt>
                <c:pt idx="7">
                  <c:v>16.242982768179608</c:v>
                </c:pt>
                <c:pt idx="8">
                  <c:v>17.308949446858602</c:v>
                </c:pt>
                <c:pt idx="9">
                  <c:v>17.932451303845649</c:v>
                </c:pt>
                <c:pt idx="10">
                  <c:v>18.413348463411317</c:v>
                </c:pt>
              </c:numCache>
            </c:numRef>
          </c:val>
          <c:smooth val="0"/>
          <c:extLst>
            <c:ext xmlns:c16="http://schemas.microsoft.com/office/drawing/2014/chart" uri="{C3380CC4-5D6E-409C-BE32-E72D297353CC}">
              <c16:uniqueId val="{00000003-BD95-41CB-81D0-40CF1C10D413}"/>
            </c:ext>
          </c:extLst>
        </c:ser>
        <c:ser>
          <c:idx val="4"/>
          <c:order val="4"/>
          <c:tx>
            <c:strRef>
              <c:f>TFP_SSP!$M$6</c:f>
              <c:strCache>
                <c:ptCount val="1"/>
                <c:pt idx="0">
                  <c:v>UMB</c:v>
                </c:pt>
              </c:strCache>
            </c:strRef>
          </c:tx>
          <c:spPr>
            <a:ln w="28575" cap="rnd">
              <a:solidFill>
                <a:schemeClr val="accent5"/>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TFP_SSP!$N$6:$X$6</c:f>
              <c:numCache>
                <c:formatCode>General</c:formatCode>
                <c:ptCount val="11"/>
                <c:pt idx="0">
                  <c:v>3.5411273245098083</c:v>
                </c:pt>
                <c:pt idx="1">
                  <c:v>3.6463552791605838</c:v>
                </c:pt>
                <c:pt idx="2">
                  <c:v>4.4144877561874249</c:v>
                </c:pt>
                <c:pt idx="3">
                  <c:v>5.4099029111997217</c:v>
                </c:pt>
                <c:pt idx="4">
                  <c:v>6.4986933265675999</c:v>
                </c:pt>
                <c:pt idx="5">
                  <c:v>7.4721406237317725</c:v>
                </c:pt>
                <c:pt idx="6">
                  <c:v>8.3263284329105662</c:v>
                </c:pt>
                <c:pt idx="7">
                  <c:v>9.3118131139810671</c:v>
                </c:pt>
                <c:pt idx="8">
                  <c:v>10.029688516588511</c:v>
                </c:pt>
                <c:pt idx="9">
                  <c:v>10.480189424586936</c:v>
                </c:pt>
                <c:pt idx="10">
                  <c:v>10.858216426255797</c:v>
                </c:pt>
              </c:numCache>
            </c:numRef>
          </c:val>
          <c:smooth val="0"/>
          <c:extLst>
            <c:ext xmlns:c16="http://schemas.microsoft.com/office/drawing/2014/chart" uri="{C3380CC4-5D6E-409C-BE32-E72D297353CC}">
              <c16:uniqueId val="{00000004-BD95-41CB-81D0-40CF1C10D413}"/>
            </c:ext>
          </c:extLst>
        </c:ser>
        <c:ser>
          <c:idx val="5"/>
          <c:order val="5"/>
          <c:tx>
            <c:strRef>
              <c:f>TFP_SSP!$M$7</c:f>
              <c:strCache>
                <c:ptCount val="1"/>
                <c:pt idx="0">
                  <c:v>EU</c:v>
                </c:pt>
              </c:strCache>
            </c:strRef>
          </c:tx>
          <c:spPr>
            <a:ln w="28575" cap="rnd">
              <a:solidFill>
                <a:schemeClr val="accent6"/>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TFP_SSP!$N$7:$X$7</c:f>
              <c:numCache>
                <c:formatCode>General</c:formatCode>
                <c:ptCount val="11"/>
                <c:pt idx="0">
                  <c:v>7.6294208298458903</c:v>
                </c:pt>
                <c:pt idx="1">
                  <c:v>7.5074763787819805</c:v>
                </c:pt>
                <c:pt idx="2">
                  <c:v>8.5114236517262274</c:v>
                </c:pt>
                <c:pt idx="3">
                  <c:v>9.7857276278338201</c:v>
                </c:pt>
                <c:pt idx="4">
                  <c:v>10.980466024011411</c:v>
                </c:pt>
                <c:pt idx="5">
                  <c:v>12.167174868485265</c:v>
                </c:pt>
                <c:pt idx="6">
                  <c:v>13.477296881060152</c:v>
                </c:pt>
                <c:pt idx="7">
                  <c:v>14.983189428542751</c:v>
                </c:pt>
                <c:pt idx="8">
                  <c:v>16.14984480685597</c:v>
                </c:pt>
                <c:pt idx="9">
                  <c:v>17.160301717942883</c:v>
                </c:pt>
                <c:pt idx="10">
                  <c:v>18.11710844059677</c:v>
                </c:pt>
              </c:numCache>
            </c:numRef>
          </c:val>
          <c:smooth val="0"/>
          <c:extLst>
            <c:ext xmlns:c16="http://schemas.microsoft.com/office/drawing/2014/chart" uri="{C3380CC4-5D6E-409C-BE32-E72D297353CC}">
              <c16:uniqueId val="{00000005-BD95-41CB-81D0-40CF1C10D413}"/>
            </c:ext>
          </c:extLst>
        </c:ser>
        <c:ser>
          <c:idx val="6"/>
          <c:order val="6"/>
          <c:tx>
            <c:strRef>
              <c:f>TFP_SSP!$M$8</c:f>
              <c:strCache>
                <c:ptCount val="1"/>
                <c:pt idx="0">
                  <c:v>CHN</c:v>
                </c:pt>
              </c:strCache>
            </c:strRef>
          </c:tx>
          <c:spPr>
            <a:ln w="28575" cap="rnd">
              <a:solidFill>
                <a:schemeClr val="accent1">
                  <a:lumMod val="6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TFP_SSP!$N$8:$X$8</c:f>
              <c:numCache>
                <c:formatCode>General</c:formatCode>
                <c:ptCount val="11"/>
                <c:pt idx="0">
                  <c:v>2.6407597749816145</c:v>
                </c:pt>
                <c:pt idx="1">
                  <c:v>3.7853442737123992</c:v>
                </c:pt>
                <c:pt idx="2">
                  <c:v>5.8828988367518686</c:v>
                </c:pt>
                <c:pt idx="3">
                  <c:v>7.6173060157686665</c:v>
                </c:pt>
                <c:pt idx="4">
                  <c:v>8.7171925092613396</c:v>
                </c:pt>
                <c:pt idx="5">
                  <c:v>9.3559763474889461</c:v>
                </c:pt>
                <c:pt idx="6">
                  <c:v>9.7139351553781434</c:v>
                </c:pt>
                <c:pt idx="7">
                  <c:v>10.297399239179917</c:v>
                </c:pt>
                <c:pt idx="8">
                  <c:v>10.943934376353315</c:v>
                </c:pt>
                <c:pt idx="9">
                  <c:v>11.614289588997698</c:v>
                </c:pt>
                <c:pt idx="10">
                  <c:v>12.367612090218641</c:v>
                </c:pt>
              </c:numCache>
            </c:numRef>
          </c:val>
          <c:smooth val="0"/>
          <c:extLst>
            <c:ext xmlns:c16="http://schemas.microsoft.com/office/drawing/2014/chart" uri="{C3380CC4-5D6E-409C-BE32-E72D297353CC}">
              <c16:uniqueId val="{00000006-BD95-41CB-81D0-40CF1C10D413}"/>
            </c:ext>
          </c:extLst>
        </c:ser>
        <c:ser>
          <c:idx val="7"/>
          <c:order val="7"/>
          <c:tx>
            <c:strRef>
              <c:f>TFP_SSP!$M$9</c:f>
              <c:strCache>
                <c:ptCount val="1"/>
                <c:pt idx="0">
                  <c:v>IND</c:v>
                </c:pt>
              </c:strCache>
            </c:strRef>
          </c:tx>
          <c:spPr>
            <a:ln w="28575" cap="rnd">
              <a:solidFill>
                <a:schemeClr val="accent2">
                  <a:lumMod val="6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TFP_SSP!$N$9:$X$9</c:f>
              <c:numCache>
                <c:formatCode>General</c:formatCode>
                <c:ptCount val="11"/>
                <c:pt idx="0">
                  <c:v>1.4810766875405337</c:v>
                </c:pt>
                <c:pt idx="1">
                  <c:v>1.8981024837780622</c:v>
                </c:pt>
                <c:pt idx="2">
                  <c:v>3.3938544063962612</c:v>
                </c:pt>
                <c:pt idx="3">
                  <c:v>5.1275912898847986</c:v>
                </c:pt>
                <c:pt idx="4">
                  <c:v>6.9977858940405087</c:v>
                </c:pt>
                <c:pt idx="5">
                  <c:v>8.7014017283505112</c:v>
                </c:pt>
                <c:pt idx="6">
                  <c:v>10.332421208585691</c:v>
                </c:pt>
                <c:pt idx="7">
                  <c:v>11.967310843662382</c:v>
                </c:pt>
                <c:pt idx="8">
                  <c:v>13.586151917837251</c:v>
                </c:pt>
                <c:pt idx="9">
                  <c:v>15.278567122643571</c:v>
                </c:pt>
                <c:pt idx="10">
                  <c:v>16.989811932838727</c:v>
                </c:pt>
              </c:numCache>
            </c:numRef>
          </c:val>
          <c:smooth val="0"/>
          <c:extLst>
            <c:ext xmlns:c16="http://schemas.microsoft.com/office/drawing/2014/chart" uri="{C3380CC4-5D6E-409C-BE32-E72D297353CC}">
              <c16:uniqueId val="{00000007-BD95-41CB-81D0-40CF1C10D413}"/>
            </c:ext>
          </c:extLst>
        </c:ser>
        <c:ser>
          <c:idx val="8"/>
          <c:order val="8"/>
          <c:tx>
            <c:strRef>
              <c:f>TFP_SSP!$M$10</c:f>
              <c:strCache>
                <c:ptCount val="1"/>
                <c:pt idx="0">
                  <c:v>BRZ</c:v>
                </c:pt>
              </c:strCache>
            </c:strRef>
          </c:tx>
          <c:spPr>
            <a:ln w="28575" cap="rnd">
              <a:solidFill>
                <a:schemeClr val="accent3">
                  <a:lumMod val="6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TFP_SSP!$N$10:$X$10</c:f>
              <c:numCache>
                <c:formatCode>General</c:formatCode>
                <c:ptCount val="11"/>
                <c:pt idx="0">
                  <c:v>2.7499839235690189</c:v>
                </c:pt>
                <c:pt idx="1">
                  <c:v>3.0555632482888782</c:v>
                </c:pt>
                <c:pt idx="2">
                  <c:v>3.6940576230357287</c:v>
                </c:pt>
                <c:pt idx="3">
                  <c:v>4.4787653040365241</c:v>
                </c:pt>
                <c:pt idx="4">
                  <c:v>5.6932381279878479</c:v>
                </c:pt>
                <c:pt idx="5">
                  <c:v>7.2411796743189312</c:v>
                </c:pt>
                <c:pt idx="6">
                  <c:v>8.8255211116778831</c:v>
                </c:pt>
                <c:pt idx="7">
                  <c:v>10.386789124694081</c:v>
                </c:pt>
                <c:pt idx="8">
                  <c:v>12.151848241655259</c:v>
                </c:pt>
                <c:pt idx="9">
                  <c:v>13.930899864226642</c:v>
                </c:pt>
                <c:pt idx="10">
                  <c:v>15.789609309673828</c:v>
                </c:pt>
              </c:numCache>
            </c:numRef>
          </c:val>
          <c:smooth val="0"/>
          <c:extLst>
            <c:ext xmlns:c16="http://schemas.microsoft.com/office/drawing/2014/chart" uri="{C3380CC4-5D6E-409C-BE32-E72D297353CC}">
              <c16:uniqueId val="{00000008-BD95-41CB-81D0-40CF1C10D413}"/>
            </c:ext>
          </c:extLst>
        </c:ser>
        <c:ser>
          <c:idx val="9"/>
          <c:order val="9"/>
          <c:tx>
            <c:strRef>
              <c:f>TFP_SSP!$M$11</c:f>
              <c:strCache>
                <c:ptCount val="1"/>
                <c:pt idx="0">
                  <c:v>SAF</c:v>
                </c:pt>
              </c:strCache>
            </c:strRef>
          </c:tx>
          <c:spPr>
            <a:ln w="28575" cap="rnd">
              <a:solidFill>
                <a:schemeClr val="accent4">
                  <a:lumMod val="6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TFP_SSP!$N$11:$X$11</c:f>
              <c:numCache>
                <c:formatCode>General</c:formatCode>
                <c:ptCount val="11"/>
                <c:pt idx="0">
                  <c:v>2.617989438882387</c:v>
                </c:pt>
                <c:pt idx="1">
                  <c:v>2.6861434873893173</c:v>
                </c:pt>
                <c:pt idx="2">
                  <c:v>2.8720182635134877</c:v>
                </c:pt>
                <c:pt idx="3">
                  <c:v>3.4676023188623377</c:v>
                </c:pt>
                <c:pt idx="4">
                  <c:v>4.4953754192461464</c:v>
                </c:pt>
                <c:pt idx="5">
                  <c:v>5.9029886185380169</c:v>
                </c:pt>
                <c:pt idx="6">
                  <c:v>7.4119403244079454</c:v>
                </c:pt>
                <c:pt idx="7">
                  <c:v>9.072516205976795</c:v>
                </c:pt>
                <c:pt idx="8">
                  <c:v>10.788651784487449</c:v>
                </c:pt>
                <c:pt idx="9">
                  <c:v>12.518265098950996</c:v>
                </c:pt>
                <c:pt idx="10">
                  <c:v>14.20806602989518</c:v>
                </c:pt>
              </c:numCache>
            </c:numRef>
          </c:val>
          <c:smooth val="0"/>
          <c:extLst>
            <c:ext xmlns:c16="http://schemas.microsoft.com/office/drawing/2014/chart" uri="{C3380CC4-5D6E-409C-BE32-E72D297353CC}">
              <c16:uniqueId val="{00000009-BD95-41CB-81D0-40CF1C10D413}"/>
            </c:ext>
          </c:extLst>
        </c:ser>
        <c:ser>
          <c:idx val="10"/>
          <c:order val="10"/>
          <c:tx>
            <c:strRef>
              <c:f>TFP_SSP!$M$12</c:f>
              <c:strCache>
                <c:ptCount val="1"/>
                <c:pt idx="0">
                  <c:v>OECD</c:v>
                </c:pt>
              </c:strCache>
            </c:strRef>
          </c:tx>
          <c:spPr>
            <a:ln w="28575" cap="rnd">
              <a:solidFill>
                <a:schemeClr val="accent5">
                  <a:lumMod val="6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TFP_SSP!$N$12:$X$12</c:f>
              <c:numCache>
                <c:formatCode>General</c:formatCode>
                <c:ptCount val="11"/>
                <c:pt idx="0">
                  <c:v>6.1390903004612234</c:v>
                </c:pt>
                <c:pt idx="1">
                  <c:v>6.1490144149768193</c:v>
                </c:pt>
                <c:pt idx="2">
                  <c:v>7.0750057859592408</c:v>
                </c:pt>
                <c:pt idx="3">
                  <c:v>8.4529795267992842</c:v>
                </c:pt>
                <c:pt idx="4">
                  <c:v>9.8185542146613098</c:v>
                </c:pt>
                <c:pt idx="5">
                  <c:v>11.160508415274666</c:v>
                </c:pt>
                <c:pt idx="6">
                  <c:v>12.578260381948132</c:v>
                </c:pt>
                <c:pt idx="7">
                  <c:v>14.221926084880867</c:v>
                </c:pt>
                <c:pt idx="8">
                  <c:v>15.939815920941417</c:v>
                </c:pt>
                <c:pt idx="9">
                  <c:v>17.741358864589223</c:v>
                </c:pt>
                <c:pt idx="10">
                  <c:v>19.61991075856103</c:v>
                </c:pt>
              </c:numCache>
            </c:numRef>
          </c:val>
          <c:smooth val="0"/>
          <c:extLst>
            <c:ext xmlns:c16="http://schemas.microsoft.com/office/drawing/2014/chart" uri="{C3380CC4-5D6E-409C-BE32-E72D297353CC}">
              <c16:uniqueId val="{0000000A-BD95-41CB-81D0-40CF1C10D413}"/>
            </c:ext>
          </c:extLst>
        </c:ser>
        <c:ser>
          <c:idx val="11"/>
          <c:order val="11"/>
          <c:tx>
            <c:strRef>
              <c:f>TFP_SSP!$M$13</c:f>
              <c:strCache>
                <c:ptCount val="1"/>
                <c:pt idx="0">
                  <c:v>REF</c:v>
                </c:pt>
              </c:strCache>
            </c:strRef>
          </c:tx>
          <c:spPr>
            <a:ln w="28575" cap="rnd">
              <a:solidFill>
                <a:schemeClr val="accent6">
                  <a:lumMod val="6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TFP_SSP!$N$13:$X$13</c:f>
              <c:numCache>
                <c:formatCode>General</c:formatCode>
                <c:ptCount val="11"/>
                <c:pt idx="0">
                  <c:v>2.1914491683356161</c:v>
                </c:pt>
                <c:pt idx="1">
                  <c:v>2.3018805693677664</c:v>
                </c:pt>
                <c:pt idx="2">
                  <c:v>2.2498951808133638</c:v>
                </c:pt>
                <c:pt idx="3">
                  <c:v>2.3925917864732242</c:v>
                </c:pt>
                <c:pt idx="4">
                  <c:v>2.6567083790431614</c:v>
                </c:pt>
                <c:pt idx="5">
                  <c:v>2.8476620448553858</c:v>
                </c:pt>
                <c:pt idx="6">
                  <c:v>3.1250165465612407</c:v>
                </c:pt>
                <c:pt idx="7">
                  <c:v>3.5667429969829332</c:v>
                </c:pt>
                <c:pt idx="8">
                  <c:v>3.9247351366719463</c:v>
                </c:pt>
                <c:pt idx="9">
                  <c:v>4.3221920358296364</c:v>
                </c:pt>
                <c:pt idx="10">
                  <c:v>4.7854408414475449</c:v>
                </c:pt>
              </c:numCache>
            </c:numRef>
          </c:val>
          <c:smooth val="0"/>
          <c:extLst>
            <c:ext xmlns:c16="http://schemas.microsoft.com/office/drawing/2014/chart" uri="{C3380CC4-5D6E-409C-BE32-E72D297353CC}">
              <c16:uniqueId val="{0000000B-BD95-41CB-81D0-40CF1C10D413}"/>
            </c:ext>
          </c:extLst>
        </c:ser>
        <c:ser>
          <c:idx val="12"/>
          <c:order val="12"/>
          <c:tx>
            <c:strRef>
              <c:f>TFP_SSP!$M$14</c:f>
              <c:strCache>
                <c:ptCount val="1"/>
                <c:pt idx="0">
                  <c:v>ASIA</c:v>
                </c:pt>
              </c:strCache>
            </c:strRef>
          </c:tx>
          <c:spPr>
            <a:ln w="28575" cap="rnd">
              <a:solidFill>
                <a:schemeClr val="accent1">
                  <a:lumMod val="80000"/>
                  <a:lumOff val="2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TFP_SSP!$N$14:$X$14</c:f>
              <c:numCache>
                <c:formatCode>General</c:formatCode>
                <c:ptCount val="11"/>
                <c:pt idx="0">
                  <c:v>1.9943827924718032</c:v>
                </c:pt>
                <c:pt idx="1">
                  <c:v>2.2478802990963951</c:v>
                </c:pt>
                <c:pt idx="2">
                  <c:v>2.9694466165991615</c:v>
                </c:pt>
                <c:pt idx="3">
                  <c:v>3.7033192976085583</c:v>
                </c:pt>
                <c:pt idx="4">
                  <c:v>4.535222373036393</c:v>
                </c:pt>
                <c:pt idx="5">
                  <c:v>5.4122912246742976</c:v>
                </c:pt>
                <c:pt idx="6">
                  <c:v>6.3129734681810508</c:v>
                </c:pt>
                <c:pt idx="7">
                  <c:v>7.3489486020970025</c:v>
                </c:pt>
                <c:pt idx="8">
                  <c:v>8.5565911774853127</c:v>
                </c:pt>
                <c:pt idx="9">
                  <c:v>9.9935855984121549</c:v>
                </c:pt>
                <c:pt idx="10">
                  <c:v>11.687704944729941</c:v>
                </c:pt>
              </c:numCache>
            </c:numRef>
          </c:val>
          <c:smooth val="0"/>
          <c:extLst>
            <c:ext xmlns:c16="http://schemas.microsoft.com/office/drawing/2014/chart" uri="{C3380CC4-5D6E-409C-BE32-E72D297353CC}">
              <c16:uniqueId val="{0000000C-BD95-41CB-81D0-40CF1C10D413}"/>
            </c:ext>
          </c:extLst>
        </c:ser>
        <c:ser>
          <c:idx val="13"/>
          <c:order val="13"/>
          <c:tx>
            <c:strRef>
              <c:f>TFP_SSP!$M$15</c:f>
              <c:strCache>
                <c:ptCount val="1"/>
                <c:pt idx="0">
                  <c:v>MAF</c:v>
                </c:pt>
              </c:strCache>
            </c:strRef>
          </c:tx>
          <c:spPr>
            <a:ln w="28575" cap="rnd">
              <a:solidFill>
                <a:schemeClr val="accent2">
                  <a:lumMod val="80000"/>
                  <a:lumOff val="2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TFP_SSP!$N$15:$X$15</c:f>
              <c:numCache>
                <c:formatCode>General</c:formatCode>
                <c:ptCount val="11"/>
                <c:pt idx="0">
                  <c:v>1.5749379130132628</c:v>
                </c:pt>
                <c:pt idx="1">
                  <c:v>1.6128351147599591</c:v>
                </c:pt>
                <c:pt idx="2">
                  <c:v>2.0208048937382919</c:v>
                </c:pt>
                <c:pt idx="3">
                  <c:v>2.5738254691915405</c:v>
                </c:pt>
                <c:pt idx="4">
                  <c:v>3.2129211835660998</c:v>
                </c:pt>
                <c:pt idx="5">
                  <c:v>3.9116685063334686</c:v>
                </c:pt>
                <c:pt idx="6">
                  <c:v>4.7168804687889603</c:v>
                </c:pt>
                <c:pt idx="7">
                  <c:v>5.6961289630691176</c:v>
                </c:pt>
                <c:pt idx="8">
                  <c:v>6.7934346724543291</c:v>
                </c:pt>
                <c:pt idx="9">
                  <c:v>8.0929412837577352</c:v>
                </c:pt>
                <c:pt idx="10">
                  <c:v>9.5949080927646868</c:v>
                </c:pt>
              </c:numCache>
            </c:numRef>
          </c:val>
          <c:smooth val="0"/>
          <c:extLst>
            <c:ext xmlns:c16="http://schemas.microsoft.com/office/drawing/2014/chart" uri="{C3380CC4-5D6E-409C-BE32-E72D297353CC}">
              <c16:uniqueId val="{0000000D-BD95-41CB-81D0-40CF1C10D413}"/>
            </c:ext>
          </c:extLst>
        </c:ser>
        <c:ser>
          <c:idx val="14"/>
          <c:order val="14"/>
          <c:tx>
            <c:strRef>
              <c:f>TFP_SSP!$M$16</c:f>
              <c:strCache>
                <c:ptCount val="1"/>
                <c:pt idx="0">
                  <c:v>LAM</c:v>
                </c:pt>
              </c:strCache>
            </c:strRef>
          </c:tx>
          <c:spPr>
            <a:ln w="28575" cap="rnd">
              <a:solidFill>
                <a:schemeClr val="accent3">
                  <a:lumMod val="80000"/>
                  <a:lumOff val="20000"/>
                </a:schemeClr>
              </a:solidFill>
              <a:round/>
            </a:ln>
            <a:effectLst/>
          </c:spPr>
          <c:marker>
            <c:symbol val="none"/>
          </c:marker>
          <c:cat>
            <c:numRef>
              <c:f>TFP_SSP!$N$1:$X$1</c:f>
              <c:numCache>
                <c:formatCode>General</c:formatCode>
                <c:ptCount val="11"/>
                <c:pt idx="0">
                  <c:v>2005</c:v>
                </c:pt>
                <c:pt idx="1">
                  <c:v>2010</c:v>
                </c:pt>
                <c:pt idx="2">
                  <c:v>2020</c:v>
                </c:pt>
                <c:pt idx="3">
                  <c:v>2030</c:v>
                </c:pt>
                <c:pt idx="4">
                  <c:v>2040</c:v>
                </c:pt>
                <c:pt idx="5">
                  <c:v>2050</c:v>
                </c:pt>
                <c:pt idx="6">
                  <c:v>2060</c:v>
                </c:pt>
                <c:pt idx="7">
                  <c:v>2070</c:v>
                </c:pt>
                <c:pt idx="8">
                  <c:v>2080</c:v>
                </c:pt>
                <c:pt idx="9">
                  <c:v>2090</c:v>
                </c:pt>
                <c:pt idx="10">
                  <c:v>2100</c:v>
                </c:pt>
              </c:numCache>
            </c:numRef>
          </c:cat>
          <c:val>
            <c:numRef>
              <c:f>TFP_SSP!$N$16:$X$16</c:f>
              <c:numCache>
                <c:formatCode>General</c:formatCode>
                <c:ptCount val="11"/>
                <c:pt idx="0">
                  <c:v>3.3281857528996701</c:v>
                </c:pt>
                <c:pt idx="1">
                  <c:v>3.5005753234937598</c:v>
                </c:pt>
                <c:pt idx="2">
                  <c:v>4.3845017946152849</c:v>
                </c:pt>
                <c:pt idx="3">
                  <c:v>5.4320505972008393</c:v>
                </c:pt>
                <c:pt idx="4">
                  <c:v>6.6923407140662965</c:v>
                </c:pt>
                <c:pt idx="5">
                  <c:v>8.1444099132620558</c:v>
                </c:pt>
                <c:pt idx="6">
                  <c:v>9.5602472546203661</c:v>
                </c:pt>
                <c:pt idx="7">
                  <c:v>11.074607388446783</c:v>
                </c:pt>
                <c:pt idx="8">
                  <c:v>12.71348870224678</c:v>
                </c:pt>
                <c:pt idx="9">
                  <c:v>14.506688563001378</c:v>
                </c:pt>
                <c:pt idx="10">
                  <c:v>16.419643310858262</c:v>
                </c:pt>
              </c:numCache>
            </c:numRef>
          </c:val>
          <c:smooth val="0"/>
          <c:extLst>
            <c:ext xmlns:c16="http://schemas.microsoft.com/office/drawing/2014/chart" uri="{C3380CC4-5D6E-409C-BE32-E72D297353CC}">
              <c16:uniqueId val="{0000000E-BD95-41CB-81D0-40CF1C10D413}"/>
            </c:ext>
          </c:extLst>
        </c:ser>
        <c:dLbls>
          <c:showLegendKey val="0"/>
          <c:showVal val="0"/>
          <c:showCatName val="0"/>
          <c:showSerName val="0"/>
          <c:showPercent val="0"/>
          <c:showBubbleSize val="0"/>
        </c:dLbls>
        <c:smooth val="0"/>
        <c:axId val="266843680"/>
        <c:axId val="266837440"/>
      </c:lineChart>
      <c:catAx>
        <c:axId val="26684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6837440"/>
        <c:crosses val="autoZero"/>
        <c:auto val="1"/>
        <c:lblAlgn val="ctr"/>
        <c:lblOffset val="100"/>
        <c:noMultiLvlLbl val="0"/>
      </c:catAx>
      <c:valAx>
        <c:axId val="2668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684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SIG!$B$6</c:f>
              <c:strCache>
                <c:ptCount val="1"/>
                <c:pt idx="0">
                  <c:v>USA</c:v>
                </c:pt>
              </c:strCache>
            </c:strRef>
          </c:tx>
          <c:spPr>
            <a:ln w="28575" cap="rnd">
              <a:solidFill>
                <a:schemeClr val="accent1"/>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SIG!$B$7:$B$24</c:f>
              <c:numCache>
                <c:formatCode>General</c:formatCode>
                <c:ptCount val="18"/>
                <c:pt idx="0">
                  <c:v>0.31590040067192166</c:v>
                </c:pt>
                <c:pt idx="1">
                  <c:v>0.28092200054068611</c:v>
                </c:pt>
                <c:pt idx="2">
                  <c:v>0.25363525194614311</c:v>
                </c:pt>
                <c:pt idx="3">
                  <c:v>0.22943165672757182</c:v>
                </c:pt>
                <c:pt idx="4">
                  <c:v>0.20796284671253018</c:v>
                </c:pt>
                <c:pt idx="5">
                  <c:v>0.18891981615034759</c:v>
                </c:pt>
                <c:pt idx="6">
                  <c:v>0.17202847411796907</c:v>
                </c:pt>
                <c:pt idx="7">
                  <c:v>0.15704569946331895</c:v>
                </c:pt>
                <c:pt idx="8">
                  <c:v>0.14375584150403303</c:v>
                </c:pt>
                <c:pt idx="9">
                  <c:v>0.13196761611527447</c:v>
                </c:pt>
                <c:pt idx="10">
                  <c:v>0.12151135253127761</c:v>
                </c:pt>
                <c:pt idx="11">
                  <c:v>0.11223655123317207</c:v>
                </c:pt>
                <c:pt idx="12">
                  <c:v>0.10400971777317825</c:v>
                </c:pt>
                <c:pt idx="13">
                  <c:v>9.6712441356884712E-2</c:v>
                </c:pt>
                <c:pt idx="14">
                  <c:v>9.023969052817965E-2</c:v>
                </c:pt>
                <c:pt idx="15">
                  <c:v>8.449830142621903E-2</c:v>
                </c:pt>
                <c:pt idx="16">
                  <c:v>7.9405636855550354E-2</c:v>
                </c:pt>
                <c:pt idx="17">
                  <c:v>7.4888396869065732E-2</c:v>
                </c:pt>
              </c:numCache>
            </c:numRef>
          </c:val>
          <c:smooth val="0"/>
          <c:extLst>
            <c:ext xmlns:c16="http://schemas.microsoft.com/office/drawing/2014/chart" uri="{C3380CC4-5D6E-409C-BE32-E72D297353CC}">
              <c16:uniqueId val="{00000000-E0CC-4AAE-9D70-E02583D78DE2}"/>
            </c:ext>
          </c:extLst>
        </c:ser>
        <c:ser>
          <c:idx val="1"/>
          <c:order val="1"/>
          <c:tx>
            <c:strRef>
              <c:f>SIG!$C$6</c:f>
              <c:strCache>
                <c:ptCount val="1"/>
                <c:pt idx="0">
                  <c:v>RUS</c:v>
                </c:pt>
              </c:strCache>
            </c:strRef>
          </c:tx>
          <c:spPr>
            <a:ln w="28575" cap="rnd">
              <a:solidFill>
                <a:schemeClr val="accent2"/>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SIG!$C$7:$C$24</c:f>
              <c:numCache>
                <c:formatCode>General</c:formatCode>
                <c:ptCount val="18"/>
                <c:pt idx="0">
                  <c:v>0.52190418009305106</c:v>
                </c:pt>
                <c:pt idx="1">
                  <c:v>0.4791587820775256</c:v>
                </c:pt>
                <c:pt idx="2">
                  <c:v>0.43723031617790775</c:v>
                </c:pt>
                <c:pt idx="3">
                  <c:v>0.39902919087632965</c:v>
                </c:pt>
                <c:pt idx="4">
                  <c:v>0.36422405448520384</c:v>
                </c:pt>
                <c:pt idx="5">
                  <c:v>0.33251301169152925</c:v>
                </c:pt>
                <c:pt idx="6">
                  <c:v>0.30362100495545863</c:v>
                </c:pt>
                <c:pt idx="7">
                  <c:v>0.27729742869628693</c:v>
                </c:pt>
                <c:pt idx="8">
                  <c:v>0.25331395557161374</c:v>
                </c:pt>
                <c:pt idx="9">
                  <c:v>0.23146255599510263</c:v>
                </c:pt>
                <c:pt idx="10">
                  <c:v>0.21155369371438759</c:v>
                </c:pt>
                <c:pt idx="11">
                  <c:v>0.19341468179779875</c:v>
                </c:pt>
                <c:pt idx="12">
                  <c:v>0.17688818476994683</c:v>
                </c:pt>
                <c:pt idx="13">
                  <c:v>0.16183085390388041</c:v>
                </c:pt>
                <c:pt idx="14">
                  <c:v>0.14811208383251556</c:v>
                </c:pt>
                <c:pt idx="15">
                  <c:v>0.13561287969434255</c:v>
                </c:pt>
                <c:pt idx="16">
                  <c:v>0.12422482498717762</c:v>
                </c:pt>
                <c:pt idx="17">
                  <c:v>0.11384914117725316</c:v>
                </c:pt>
              </c:numCache>
            </c:numRef>
          </c:val>
          <c:smooth val="0"/>
          <c:extLst>
            <c:ext xmlns:c16="http://schemas.microsoft.com/office/drawing/2014/chart" uri="{C3380CC4-5D6E-409C-BE32-E72D297353CC}">
              <c16:uniqueId val="{00000001-E0CC-4AAE-9D70-E02583D78DE2}"/>
            </c:ext>
          </c:extLst>
        </c:ser>
        <c:ser>
          <c:idx val="2"/>
          <c:order val="2"/>
          <c:tx>
            <c:strRef>
              <c:f>SIG!$D$6</c:f>
              <c:strCache>
                <c:ptCount val="1"/>
                <c:pt idx="0">
                  <c:v>JAP</c:v>
                </c:pt>
              </c:strCache>
            </c:strRef>
          </c:tx>
          <c:spPr>
            <a:ln w="28575" cap="rnd">
              <a:solidFill>
                <a:schemeClr val="accent3"/>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SIG!$D$7:$D$24</c:f>
              <c:numCache>
                <c:formatCode>General</c:formatCode>
                <c:ptCount val="18"/>
                <c:pt idx="0">
                  <c:v>0.26274549699103</c:v>
                </c:pt>
                <c:pt idx="1">
                  <c:v>0.25438085057284521</c:v>
                </c:pt>
                <c:pt idx="2">
                  <c:v>0.24645359964651162</c:v>
                </c:pt>
                <c:pt idx="3">
                  <c:v>0.23879471544154521</c:v>
                </c:pt>
                <c:pt idx="4">
                  <c:v>0.23139511275327587</c:v>
                </c:pt>
                <c:pt idx="5">
                  <c:v>0.22424601394476565</c:v>
                </c:pt>
                <c:pt idx="6">
                  <c:v>0.21733893853450517</c:v>
                </c:pt>
                <c:pt idx="7">
                  <c:v>0.21066569313660499</c:v>
                </c:pt>
                <c:pt idx="8">
                  <c:v>0.20421836174154831</c:v>
                </c:pt>
                <c:pt idx="9">
                  <c:v>0.19798929632597662</c:v>
                </c:pt>
                <c:pt idx="10">
                  <c:v>0.19197110778036819</c:v>
                </c:pt>
                <c:pt idx="11">
                  <c:v>0.18615665714384866</c:v>
                </c:pt>
                <c:pt idx="12">
                  <c:v>0.18053904713573549</c:v>
                </c:pt>
                <c:pt idx="13">
                  <c:v>0.17511161397377067</c:v>
                </c:pt>
                <c:pt idx="14">
                  <c:v>0.16986791946933688</c:v>
                </c:pt>
                <c:pt idx="15">
                  <c:v>0.16480174339027945</c:v>
                </c:pt>
                <c:pt idx="16">
                  <c:v>0.15990707608227517</c:v>
                </c:pt>
                <c:pt idx="17">
                  <c:v>0.15517811133999498</c:v>
                </c:pt>
              </c:numCache>
            </c:numRef>
          </c:val>
          <c:smooth val="0"/>
          <c:extLst>
            <c:ext xmlns:c16="http://schemas.microsoft.com/office/drawing/2014/chart" uri="{C3380CC4-5D6E-409C-BE32-E72D297353CC}">
              <c16:uniqueId val="{00000002-E0CC-4AAE-9D70-E02583D78DE2}"/>
            </c:ext>
          </c:extLst>
        </c:ser>
        <c:ser>
          <c:idx val="3"/>
          <c:order val="3"/>
          <c:tx>
            <c:strRef>
              <c:f>SIG!$E$6</c:f>
              <c:strCache>
                <c:ptCount val="1"/>
                <c:pt idx="0">
                  <c:v>CAN</c:v>
                </c:pt>
              </c:strCache>
            </c:strRef>
          </c:tx>
          <c:spPr>
            <a:ln w="28575" cap="rnd">
              <a:solidFill>
                <a:schemeClr val="accent4"/>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SIG!$E$7:$E$24</c:f>
              <c:numCache>
                <c:formatCode>General</c:formatCode>
                <c:ptCount val="18"/>
                <c:pt idx="0">
                  <c:v>0.30459727529878367</c:v>
                </c:pt>
                <c:pt idx="1">
                  <c:v>0.26051704625667271</c:v>
                </c:pt>
                <c:pt idx="2">
                  <c:v>0.22830281340839995</c:v>
                </c:pt>
                <c:pt idx="3">
                  <c:v>0.20024809761506399</c:v>
                </c:pt>
                <c:pt idx="4">
                  <c:v>0.17581582005775281</c:v>
                </c:pt>
                <c:pt idx="5">
                  <c:v>0.15453824978989478</c:v>
                </c:pt>
                <c:pt idx="6">
                  <c:v>0.13600804950702516</c:v>
                </c:pt>
                <c:pt idx="7">
                  <c:v>0.11987047749101566</c:v>
                </c:pt>
                <c:pt idx="8">
                  <c:v>0.10581659644297105</c:v>
                </c:pt>
                <c:pt idx="9">
                  <c:v>9.3577359194849483E-2</c:v>
                </c:pt>
                <c:pt idx="10">
                  <c:v>8.2918458076809282E-2</c:v>
                </c:pt>
                <c:pt idx="11">
                  <c:v>7.3635839336691697E-2</c:v>
                </c:pt>
                <c:pt idx="12">
                  <c:v>6.5551796739791682E-2</c:v>
                </c:pt>
                <c:pt idx="13">
                  <c:v>5.8511569564882848E-2</c:v>
                </c:pt>
                <c:pt idx="14">
                  <c:v>5.2380379868612367E-2</c:v>
                </c:pt>
                <c:pt idx="15">
                  <c:v>4.7040852299725378E-2</c:v>
                </c:pt>
                <c:pt idx="16">
                  <c:v>4.2390767068102728E-2</c:v>
                </c:pt>
                <c:pt idx="17">
                  <c:v>3.8341103051504635E-2</c:v>
                </c:pt>
              </c:numCache>
            </c:numRef>
          </c:val>
          <c:smooth val="0"/>
          <c:extLst>
            <c:ext xmlns:c16="http://schemas.microsoft.com/office/drawing/2014/chart" uri="{C3380CC4-5D6E-409C-BE32-E72D297353CC}">
              <c16:uniqueId val="{00000003-E0CC-4AAE-9D70-E02583D78DE2}"/>
            </c:ext>
          </c:extLst>
        </c:ser>
        <c:ser>
          <c:idx val="4"/>
          <c:order val="4"/>
          <c:tx>
            <c:strRef>
              <c:f>SIG!$F$6</c:f>
              <c:strCache>
                <c:ptCount val="1"/>
                <c:pt idx="0">
                  <c:v>UMB</c:v>
                </c:pt>
              </c:strCache>
            </c:strRef>
          </c:tx>
          <c:spPr>
            <a:ln w="28575" cap="rnd">
              <a:solidFill>
                <a:schemeClr val="accent5"/>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SIG!$F$7:$F$24</c:f>
              <c:numCache>
                <c:formatCode>General</c:formatCode>
                <c:ptCount val="18"/>
                <c:pt idx="0">
                  <c:v>0.29323623632260892</c:v>
                </c:pt>
                <c:pt idx="1">
                  <c:v>0.25955600174125171</c:v>
                </c:pt>
                <c:pt idx="2">
                  <c:v>0.22638921890985078</c:v>
                </c:pt>
                <c:pt idx="3">
                  <c:v>0.19789877134453815</c:v>
                </c:pt>
                <c:pt idx="4">
                  <c:v>0.1734253213087591</c:v>
                </c:pt>
                <c:pt idx="5">
                  <c:v>0.15240249408638151</c:v>
                </c:pt>
                <c:pt idx="6">
                  <c:v>0.13434377070345779</c:v>
                </c:pt>
                <c:pt idx="7">
                  <c:v>0.11883122870464316</c:v>
                </c:pt>
                <c:pt idx="8">
                  <c:v>0.10550587041865621</c:v>
                </c:pt>
                <c:pt idx="9">
                  <c:v>9.4059314885495432E-2</c:v>
                </c:pt>
                <c:pt idx="10">
                  <c:v>8.4226661176550199E-2</c:v>
                </c:pt>
                <c:pt idx="11">
                  <c:v>7.5780357947605168E-2</c:v>
                </c:pt>
                <c:pt idx="12">
                  <c:v>6.8524937351394644E-2</c:v>
                </c:pt>
                <c:pt idx="13">
                  <c:v>6.2292491439730258E-2</c:v>
                </c:pt>
                <c:pt idx="14">
                  <c:v>5.693878636822694E-2</c:v>
                </c:pt>
                <c:pt idx="15">
                  <c:v>5.2339924476943203E-2</c:v>
                </c:pt>
                <c:pt idx="16">
                  <c:v>4.8389476999424058E-2</c:v>
                </c:pt>
                <c:pt idx="17">
                  <c:v>4.4996021044111351E-2</c:v>
                </c:pt>
              </c:numCache>
            </c:numRef>
          </c:val>
          <c:smooth val="0"/>
          <c:extLst>
            <c:ext xmlns:c16="http://schemas.microsoft.com/office/drawing/2014/chart" uri="{C3380CC4-5D6E-409C-BE32-E72D297353CC}">
              <c16:uniqueId val="{00000004-E0CC-4AAE-9D70-E02583D78DE2}"/>
            </c:ext>
          </c:extLst>
        </c:ser>
        <c:ser>
          <c:idx val="5"/>
          <c:order val="5"/>
          <c:tx>
            <c:strRef>
              <c:f>SIG!$G$6</c:f>
              <c:strCache>
                <c:ptCount val="1"/>
                <c:pt idx="0">
                  <c:v>EU</c:v>
                </c:pt>
              </c:strCache>
            </c:strRef>
          </c:tx>
          <c:spPr>
            <a:ln w="28575" cap="rnd">
              <a:solidFill>
                <a:schemeClr val="accent6"/>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SIG!$G$7:$G$24</c:f>
              <c:numCache>
                <c:formatCode>General</c:formatCode>
                <c:ptCount val="18"/>
                <c:pt idx="0">
                  <c:v>0.18623734740511408</c:v>
                </c:pt>
                <c:pt idx="1">
                  <c:v>0.16584707503466961</c:v>
                </c:pt>
                <c:pt idx="2">
                  <c:v>0.1463211877598567</c:v>
                </c:pt>
                <c:pt idx="3">
                  <c:v>0.12916101541003241</c:v>
                </c:pt>
                <c:pt idx="4">
                  <c:v>0.11407993300229352</c:v>
                </c:pt>
                <c:pt idx="5">
                  <c:v>0.10082604242634362</c:v>
                </c:pt>
                <c:pt idx="6">
                  <c:v>8.9177965010553514E-2</c:v>
                </c:pt>
                <c:pt idx="7">
                  <c:v>7.8941143851758364E-2</c:v>
                </c:pt>
                <c:pt idx="8">
                  <c:v>6.9944594146903225E-2</c:v>
                </c:pt>
                <c:pt idx="9">
                  <c:v>6.2038047247586756E-2</c:v>
                </c:pt>
                <c:pt idx="10">
                  <c:v>5.5089440734875067E-2</c:v>
                </c:pt>
                <c:pt idx="11">
                  <c:v>4.8982712591306661E-2</c:v>
                </c:pt>
                <c:pt idx="12">
                  <c:v>4.3615862626320355E-2</c:v>
                </c:pt>
                <c:pt idx="13">
                  <c:v>3.8899248775250396E-2</c:v>
                </c:pt>
                <c:pt idx="14">
                  <c:v>3.4754089815107594E-2</c:v>
                </c:pt>
                <c:pt idx="15">
                  <c:v>3.1111149488128237E-2</c:v>
                </c:pt>
                <c:pt idx="16">
                  <c:v>2.7909580054111829E-2</c:v>
                </c:pt>
                <c:pt idx="17">
                  <c:v>2.5095905955495115E-2</c:v>
                </c:pt>
              </c:numCache>
            </c:numRef>
          </c:val>
          <c:smooth val="0"/>
          <c:extLst>
            <c:ext xmlns:c16="http://schemas.microsoft.com/office/drawing/2014/chart" uri="{C3380CC4-5D6E-409C-BE32-E72D297353CC}">
              <c16:uniqueId val="{00000005-E0CC-4AAE-9D70-E02583D78DE2}"/>
            </c:ext>
          </c:extLst>
        </c:ser>
        <c:ser>
          <c:idx val="6"/>
          <c:order val="6"/>
          <c:tx>
            <c:strRef>
              <c:f>SIG!$H$6</c:f>
              <c:strCache>
                <c:ptCount val="1"/>
                <c:pt idx="0">
                  <c:v>CHN</c:v>
                </c:pt>
              </c:strCache>
            </c:strRef>
          </c:tx>
          <c:spPr>
            <a:ln w="28575" cap="rnd">
              <a:solidFill>
                <a:schemeClr val="accent1">
                  <a:lumMod val="6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SIG!$H$7:$H$24</c:f>
              <c:numCache>
                <c:formatCode>General</c:formatCode>
                <c:ptCount val="18"/>
                <c:pt idx="0">
                  <c:v>0.57453528805100229</c:v>
                </c:pt>
                <c:pt idx="1">
                  <c:v>0.52797193285318145</c:v>
                </c:pt>
                <c:pt idx="2">
                  <c:v>0.48956793342388377</c:v>
                </c:pt>
                <c:pt idx="3">
                  <c:v>0.45445703404181825</c:v>
                </c:pt>
                <c:pt idx="4">
                  <c:v>0.42235685505689013</c:v>
                </c:pt>
                <c:pt idx="5">
                  <c:v>0.3930092305585341</c:v>
                </c:pt>
                <c:pt idx="6">
                  <c:v>0.36617813207460032</c:v>
                </c:pt>
                <c:pt idx="7">
                  <c:v>0.34164777031074162</c:v>
                </c:pt>
                <c:pt idx="8">
                  <c:v>0.31922085966352787</c:v>
                </c:pt>
                <c:pt idx="9">
                  <c:v>0.29871703154962093</c:v>
                </c:pt>
                <c:pt idx="10">
                  <c:v>0.27997138379020159</c:v>
                </c:pt>
                <c:pt idx="11">
                  <c:v>0.26283315438406046</c:v>
                </c:pt>
                <c:pt idx="12">
                  <c:v>0.24716450900316494</c:v>
                </c:pt>
                <c:pt idx="13">
                  <c:v>0.23283943245912675</c:v>
                </c:pt>
                <c:pt idx="14">
                  <c:v>0.2197427152251813</c:v>
                </c:pt>
                <c:pt idx="15">
                  <c:v>0.20776902686277549</c:v>
                </c:pt>
                <c:pt idx="16">
                  <c:v>0.19682206890078985</c:v>
                </c:pt>
                <c:pt idx="17">
                  <c:v>0.18681380035442169</c:v>
                </c:pt>
              </c:numCache>
            </c:numRef>
          </c:val>
          <c:smooth val="0"/>
          <c:extLst>
            <c:ext xmlns:c16="http://schemas.microsoft.com/office/drawing/2014/chart" uri="{C3380CC4-5D6E-409C-BE32-E72D297353CC}">
              <c16:uniqueId val="{00000006-E0CC-4AAE-9D70-E02583D78DE2}"/>
            </c:ext>
          </c:extLst>
        </c:ser>
        <c:ser>
          <c:idx val="7"/>
          <c:order val="7"/>
          <c:tx>
            <c:strRef>
              <c:f>SIG!$I$6</c:f>
              <c:strCache>
                <c:ptCount val="1"/>
                <c:pt idx="0">
                  <c:v>IND</c:v>
                </c:pt>
              </c:strCache>
            </c:strRef>
          </c:tx>
          <c:spPr>
            <a:ln w="28575" cap="rnd">
              <a:solidFill>
                <a:schemeClr val="accent2">
                  <a:lumMod val="6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SIG!$I$7:$I$24</c:f>
              <c:numCache>
                <c:formatCode>General</c:formatCode>
                <c:ptCount val="18"/>
                <c:pt idx="0">
                  <c:v>0.30104248771725278</c:v>
                </c:pt>
                <c:pt idx="1">
                  <c:v>0.28105354532715465</c:v>
                </c:pt>
                <c:pt idx="2">
                  <c:v>0.26312821699857908</c:v>
                </c:pt>
                <c:pt idx="3">
                  <c:v>0.24635506180732708</c:v>
                </c:pt>
                <c:pt idx="4">
                  <c:v>0.23066002236856104</c:v>
                </c:pt>
                <c:pt idx="5">
                  <c:v>0.21597380142946801</c:v>
                </c:pt>
                <c:pt idx="6">
                  <c:v>0.20223155590575675</c:v>
                </c:pt>
                <c:pt idx="7">
                  <c:v>0.18937261058434551</c:v>
                </c:pt>
                <c:pt idx="8">
                  <c:v>0.17734019022817155</c:v>
                </c:pt>
                <c:pt idx="9">
                  <c:v>0.16608116890030256</c:v>
                </c:pt>
                <c:pt idx="10">
                  <c:v>0.15554583540055802</c:v>
                </c:pt>
                <c:pt idx="11">
                  <c:v>0.14568767377898764</c:v>
                </c:pt>
                <c:pt idx="12">
                  <c:v>0.13646315795712408</c:v>
                </c:pt>
                <c:pt idx="13">
                  <c:v>0.12783155955021377</c:v>
                </c:pt>
                <c:pt idx="14">
                  <c:v>0.11975476804191704</c:v>
                </c:pt>
                <c:pt idx="15">
                  <c:v>0.11219712251750653</c:v>
                </c:pt>
                <c:pt idx="16">
                  <c:v>0.10512525421262725</c:v>
                </c:pt>
                <c:pt idx="17">
                  <c:v>9.8507939182433751E-2</c:v>
                </c:pt>
              </c:numCache>
            </c:numRef>
          </c:val>
          <c:smooth val="0"/>
          <c:extLst>
            <c:ext xmlns:c16="http://schemas.microsoft.com/office/drawing/2014/chart" uri="{C3380CC4-5D6E-409C-BE32-E72D297353CC}">
              <c16:uniqueId val="{00000007-E0CC-4AAE-9D70-E02583D78DE2}"/>
            </c:ext>
          </c:extLst>
        </c:ser>
        <c:ser>
          <c:idx val="8"/>
          <c:order val="8"/>
          <c:tx>
            <c:strRef>
              <c:f>SIG!$J$6</c:f>
              <c:strCache>
                <c:ptCount val="1"/>
                <c:pt idx="0">
                  <c:v>BRZ</c:v>
                </c:pt>
              </c:strCache>
            </c:strRef>
          </c:tx>
          <c:spPr>
            <a:ln w="28575" cap="rnd">
              <a:solidFill>
                <a:schemeClr val="accent3">
                  <a:lumMod val="6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SIG!$J$7:$J$24</c:f>
              <c:numCache>
                <c:formatCode>General</c:formatCode>
                <c:ptCount val="18"/>
                <c:pt idx="0">
                  <c:v>0.17392124557846697</c:v>
                </c:pt>
                <c:pt idx="1">
                  <c:v>0.17052227899868505</c:v>
                </c:pt>
                <c:pt idx="2">
                  <c:v>0.16996395184844948</c:v>
                </c:pt>
                <c:pt idx="3">
                  <c:v>0.16940803702831075</c:v>
                </c:pt>
                <c:pt idx="4">
                  <c:v>0.1688545241154612</c:v>
                </c:pt>
                <c:pt idx="5">
                  <c:v>0.16830340273212635</c:v>
                </c:pt>
                <c:pt idx="6">
                  <c:v>0.1677546625453703</c:v>
                </c:pt>
                <c:pt idx="7">
                  <c:v>0.16720829326690217</c:v>
                </c:pt>
                <c:pt idx="8">
                  <c:v>0.16666428465288297</c:v>
                </c:pt>
                <c:pt idx="9">
                  <c:v>0.16612262650373361</c:v>
                </c:pt>
                <c:pt idx="10">
                  <c:v>0.16558330866394383</c:v>
                </c:pt>
                <c:pt idx="11">
                  <c:v>0.16504632102188149</c:v>
                </c:pt>
                <c:pt idx="12">
                  <c:v>0.16451165350960334</c:v>
                </c:pt>
                <c:pt idx="13">
                  <c:v>0.16397929610266596</c:v>
                </c:pt>
                <c:pt idx="14">
                  <c:v>0.16344923881993795</c:v>
                </c:pt>
                <c:pt idx="15">
                  <c:v>0.16292147172341281</c:v>
                </c:pt>
                <c:pt idx="16">
                  <c:v>0.16239598491802262</c:v>
                </c:pt>
                <c:pt idx="17">
                  <c:v>0.16187276855145236</c:v>
                </c:pt>
              </c:numCache>
            </c:numRef>
          </c:val>
          <c:smooth val="0"/>
          <c:extLst>
            <c:ext xmlns:c16="http://schemas.microsoft.com/office/drawing/2014/chart" uri="{C3380CC4-5D6E-409C-BE32-E72D297353CC}">
              <c16:uniqueId val="{00000008-E0CC-4AAE-9D70-E02583D78DE2}"/>
            </c:ext>
          </c:extLst>
        </c:ser>
        <c:ser>
          <c:idx val="9"/>
          <c:order val="9"/>
          <c:tx>
            <c:strRef>
              <c:f>SIG!$K$6</c:f>
              <c:strCache>
                <c:ptCount val="1"/>
                <c:pt idx="0">
                  <c:v>SAF</c:v>
                </c:pt>
              </c:strCache>
            </c:strRef>
          </c:tx>
          <c:spPr>
            <a:ln w="28575" cap="rnd">
              <a:solidFill>
                <a:schemeClr val="accent4">
                  <a:lumMod val="6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SIG!$K$7:$K$24</c:f>
              <c:numCache>
                <c:formatCode>General</c:formatCode>
                <c:ptCount val="18"/>
                <c:pt idx="0">
                  <c:v>0.69963952124255724</c:v>
                </c:pt>
                <c:pt idx="1">
                  <c:v>0.657903254887653</c:v>
                </c:pt>
                <c:pt idx="2">
                  <c:v>0.62280040988855856</c:v>
                </c:pt>
                <c:pt idx="3">
                  <c:v>0.58960010094883952</c:v>
                </c:pt>
                <c:pt idx="4">
                  <c:v>0.55819921268120154</c:v>
                </c:pt>
                <c:pt idx="5">
                  <c:v>0.52850021844030526</c:v>
                </c:pt>
                <c:pt idx="6">
                  <c:v>0.50041087741902557</c:v>
                </c:pt>
                <c:pt idx="7">
                  <c:v>0.47384394816176267</c:v>
                </c:pt>
                <c:pt idx="8">
                  <c:v>0.44871691760502175</c:v>
                </c:pt>
                <c:pt idx="9">
                  <c:v>0.42495174480369824</c:v>
                </c:pt>
                <c:pt idx="10">
                  <c:v>0.40247461854711974</c:v>
                </c:pt>
                <c:pt idx="11">
                  <c:v>0.38121572811203619</c:v>
                </c:pt>
                <c:pt idx="12">
                  <c:v>0.3611090464405472</c:v>
                </c:pt>
                <c:pt idx="13">
                  <c:v>0.34209212506955178</c:v>
                </c:pt>
                <c:pt idx="14">
                  <c:v>0.32410590017479812</c:v>
                </c:pt>
                <c:pt idx="15">
                  <c:v>0.30709450912713554</c:v>
                </c:pt>
                <c:pt idx="16">
                  <c:v>0.29100511699121778</c:v>
                </c:pt>
                <c:pt idx="17">
                  <c:v>0.27578775242778908</c:v>
                </c:pt>
              </c:numCache>
            </c:numRef>
          </c:val>
          <c:smooth val="0"/>
          <c:extLst>
            <c:ext xmlns:c16="http://schemas.microsoft.com/office/drawing/2014/chart" uri="{C3380CC4-5D6E-409C-BE32-E72D297353CC}">
              <c16:uniqueId val="{00000009-E0CC-4AAE-9D70-E02583D78DE2}"/>
            </c:ext>
          </c:extLst>
        </c:ser>
        <c:ser>
          <c:idx val="10"/>
          <c:order val="10"/>
          <c:tx>
            <c:strRef>
              <c:f>SIG!$L$6</c:f>
              <c:strCache>
                <c:ptCount val="1"/>
                <c:pt idx="0">
                  <c:v>OEU</c:v>
                </c:pt>
              </c:strCache>
            </c:strRef>
          </c:tx>
          <c:spPr>
            <a:ln w="28575" cap="rnd">
              <a:solidFill>
                <a:schemeClr val="accent5">
                  <a:lumMod val="6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SIG!$L$7:$L$24</c:f>
              <c:numCache>
                <c:formatCode>General</c:formatCode>
                <c:ptCount val="18"/>
                <c:pt idx="0">
                  <c:v>0.26025041966252693</c:v>
                </c:pt>
                <c:pt idx="1">
                  <c:v>0.24911712564196198</c:v>
                </c:pt>
                <c:pt idx="2">
                  <c:v>0.23802523489242544</c:v>
                </c:pt>
                <c:pt idx="3">
                  <c:v>0.227458463763101</c:v>
                </c:pt>
                <c:pt idx="4">
                  <c:v>0.21739195169398504</c:v>
                </c:pt>
                <c:pt idx="5">
                  <c:v>0.20780201509013094</c:v>
                </c:pt>
                <c:pt idx="6">
                  <c:v>0.19866609160099163</c:v>
                </c:pt>
                <c:pt idx="7">
                  <c:v>0.18996268703772654</c:v>
                </c:pt>
                <c:pt idx="8">
                  <c:v>0.18167132480358414</c:v>
                </c:pt>
                <c:pt idx="9">
                  <c:v>0.17377249771838518</c:v>
                </c:pt>
                <c:pt idx="10">
                  <c:v>0.16624762212376265</c:v>
                </c:pt>
                <c:pt idx="11">
                  <c:v>0.15907899416118218</c:v>
                </c:pt>
                <c:pt idx="12">
                  <c:v>0.15224974811987682</c:v>
                </c:pt>
                <c:pt idx="13">
                  <c:v>0.14574381675670198</c:v>
                </c:pt>
                <c:pt idx="14">
                  <c:v>0.13954589349455343</c:v>
                </c:pt>
                <c:pt idx="15">
                  <c:v>0.13364139641041325</c:v>
                </c:pt>
                <c:pt idx="16">
                  <c:v>0.1280164339282972</c:v>
                </c:pt>
                <c:pt idx="17">
                  <c:v>0.1226577721363894</c:v>
                </c:pt>
              </c:numCache>
            </c:numRef>
          </c:val>
          <c:smooth val="0"/>
          <c:extLst>
            <c:ext xmlns:c16="http://schemas.microsoft.com/office/drawing/2014/chart" uri="{C3380CC4-5D6E-409C-BE32-E72D297353CC}">
              <c16:uniqueId val="{0000000A-E0CC-4AAE-9D70-E02583D78DE2}"/>
            </c:ext>
          </c:extLst>
        </c:ser>
        <c:ser>
          <c:idx val="11"/>
          <c:order val="11"/>
          <c:tx>
            <c:strRef>
              <c:f>SIG!$M$6</c:f>
              <c:strCache>
                <c:ptCount val="1"/>
                <c:pt idx="0">
                  <c:v>REF</c:v>
                </c:pt>
              </c:strCache>
            </c:strRef>
          </c:tx>
          <c:spPr>
            <a:ln w="28575" cap="rnd">
              <a:solidFill>
                <a:schemeClr val="accent6">
                  <a:lumMod val="6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SIG!$M$7:$M$24</c:f>
              <c:numCache>
                <c:formatCode>General</c:formatCode>
                <c:ptCount val="18"/>
                <c:pt idx="0">
                  <c:v>0.42700220985473109</c:v>
                </c:pt>
                <c:pt idx="1">
                  <c:v>0.35858932694391732</c:v>
                </c:pt>
                <c:pt idx="2">
                  <c:v>0.29988021022252476</c:v>
                </c:pt>
                <c:pt idx="3">
                  <c:v>0.25128159558058988</c:v>
                </c:pt>
                <c:pt idx="4">
                  <c:v>0.21105231813593903</c:v>
                </c:pt>
                <c:pt idx="5">
                  <c:v>0.17775106509317826</c:v>
                </c:pt>
                <c:pt idx="6">
                  <c:v>0.15018473716835404</c:v>
                </c:pt>
                <c:pt idx="7">
                  <c:v>0.12736570287306226</c:v>
                </c:pt>
                <c:pt idx="8">
                  <c:v>0.10847641418761535</c:v>
                </c:pt>
                <c:pt idx="9">
                  <c:v>9.2840115892740896E-2</c:v>
                </c:pt>
                <c:pt idx="10">
                  <c:v>7.9896599149589936E-2</c:v>
                </c:pt>
                <c:pt idx="11">
                  <c:v>6.9182130640432229E-2</c:v>
                </c:pt>
                <c:pt idx="12">
                  <c:v>6.0312838182145834E-2</c:v>
                </c:pt>
                <c:pt idx="13">
                  <c:v>5.2970957561246979E-2</c:v>
                </c:pt>
                <c:pt idx="14">
                  <c:v>4.6893447849503368E-2</c:v>
                </c:pt>
                <c:pt idx="15">
                  <c:v>4.1862567315815821E-2</c:v>
                </c:pt>
                <c:pt idx="16">
                  <c:v>3.7698072293236039E-2</c:v>
                </c:pt>
                <c:pt idx="17">
                  <c:v>3.425075950634713E-2</c:v>
                </c:pt>
              </c:numCache>
            </c:numRef>
          </c:val>
          <c:smooth val="0"/>
          <c:extLst>
            <c:ext xmlns:c16="http://schemas.microsoft.com/office/drawing/2014/chart" uri="{C3380CC4-5D6E-409C-BE32-E72D297353CC}">
              <c16:uniqueId val="{0000000B-E0CC-4AAE-9D70-E02583D78DE2}"/>
            </c:ext>
          </c:extLst>
        </c:ser>
        <c:ser>
          <c:idx val="12"/>
          <c:order val="12"/>
          <c:tx>
            <c:strRef>
              <c:f>SIG!$N$6</c:f>
              <c:strCache>
                <c:ptCount val="1"/>
                <c:pt idx="0">
                  <c:v>ASIA</c:v>
                </c:pt>
              </c:strCache>
            </c:strRef>
          </c:tx>
          <c:spPr>
            <a:ln w="28575" cap="rnd">
              <a:solidFill>
                <a:schemeClr val="accent1">
                  <a:lumMod val="80000"/>
                  <a:lumOff val="2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SIG!$N$7:$N$24</c:f>
              <c:numCache>
                <c:formatCode>General</c:formatCode>
                <c:ptCount val="18"/>
                <c:pt idx="0">
                  <c:v>0.25003938637268042</c:v>
                </c:pt>
                <c:pt idx="1">
                  <c:v>0.23879243655762117</c:v>
                </c:pt>
                <c:pt idx="2">
                  <c:v>0.22847881559881375</c:v>
                </c:pt>
                <c:pt idx="3">
                  <c:v>0.21862724942670173</c:v>
                </c:pt>
                <c:pt idx="4">
                  <c:v>0.20921703778220427</c:v>
                </c:pt>
                <c:pt idx="5">
                  <c:v>0.20022840778701531</c:v>
                </c:pt>
                <c:pt idx="6">
                  <c:v>0.1916424723965339</c:v>
                </c:pt>
                <c:pt idx="7">
                  <c:v>0.18344119071412207</c:v>
                </c:pt>
                <c:pt idx="8">
                  <c:v>0.17560733008330118</c:v>
                </c:pt>
                <c:pt idx="9">
                  <c:v>0.16812442987823492</c:v>
                </c:pt>
                <c:pt idx="10">
                  <c:v>0.16097676691641472</c:v>
                </c:pt>
                <c:pt idx="11">
                  <c:v>0.15414932242087173</c:v>
                </c:pt>
                <c:pt idx="12">
                  <c:v>0.14762775046249704</c:v>
                </c:pt>
                <c:pt idx="13">
                  <c:v>0.14139834781615937</c:v>
                </c:pt>
                <c:pt idx="14">
                  <c:v>0.13544802516728227</c:v>
                </c:pt>
                <c:pt idx="15">
                  <c:v>0.12976427960837933</c:v>
                </c:pt>
                <c:pt idx="16">
                  <c:v>0.12433516836775693</c:v>
                </c:pt>
                <c:pt idx="17">
                  <c:v>0.11914928371518252</c:v>
                </c:pt>
              </c:numCache>
            </c:numRef>
          </c:val>
          <c:smooth val="0"/>
          <c:extLst>
            <c:ext xmlns:c16="http://schemas.microsoft.com/office/drawing/2014/chart" uri="{C3380CC4-5D6E-409C-BE32-E72D297353CC}">
              <c16:uniqueId val="{0000000C-E0CC-4AAE-9D70-E02583D78DE2}"/>
            </c:ext>
          </c:extLst>
        </c:ser>
        <c:ser>
          <c:idx val="13"/>
          <c:order val="13"/>
          <c:tx>
            <c:strRef>
              <c:f>SIG!$O$6</c:f>
              <c:strCache>
                <c:ptCount val="1"/>
                <c:pt idx="0">
                  <c:v>MAF</c:v>
                </c:pt>
              </c:strCache>
            </c:strRef>
          </c:tx>
          <c:spPr>
            <a:ln w="28575" cap="rnd">
              <a:solidFill>
                <a:schemeClr val="accent2">
                  <a:lumMod val="80000"/>
                  <a:lumOff val="2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SIG!$O$7:$O$24</c:f>
              <c:numCache>
                <c:formatCode>General</c:formatCode>
                <c:ptCount val="18"/>
                <c:pt idx="0">
                  <c:v>0.29405463382306019</c:v>
                </c:pt>
                <c:pt idx="1">
                  <c:v>0.29009167752318082</c:v>
                </c:pt>
                <c:pt idx="2">
                  <c:v>0.28874986040582162</c:v>
                </c:pt>
                <c:pt idx="3">
                  <c:v>0.28741464884332391</c:v>
                </c:pt>
                <c:pt idx="4">
                  <c:v>0.28608601031757885</c:v>
                </c:pt>
                <c:pt idx="5">
                  <c:v>0.28476391247055916</c:v>
                </c:pt>
                <c:pt idx="6">
                  <c:v>0.28344832310353107</c:v>
                </c:pt>
                <c:pt idx="7">
                  <c:v>0.28213921017627008</c:v>
                </c:pt>
                <c:pt idx="8">
                  <c:v>0.28083654180628065</c:v>
                </c:pt>
                <c:pt idx="9">
                  <c:v>0.27954028626801997</c:v>
                </c:pt>
                <c:pt idx="10">
                  <c:v>0.27825041199212475</c:v>
                </c:pt>
                <c:pt idx="11">
                  <c:v>0.27696688756464305</c:v>
                </c:pt>
                <c:pt idx="12">
                  <c:v>0.27568968172626862</c:v>
                </c:pt>
                <c:pt idx="13">
                  <c:v>0.27441876337158</c:v>
                </c:pt>
                <c:pt idx="14">
                  <c:v>0.27315410154828285</c:v>
                </c:pt>
                <c:pt idx="15">
                  <c:v>0.27189566545645599</c:v>
                </c:pt>
                <c:pt idx="16">
                  <c:v>0.27064342444780159</c:v>
                </c:pt>
                <c:pt idx="17">
                  <c:v>0.26939734802489834</c:v>
                </c:pt>
              </c:numCache>
            </c:numRef>
          </c:val>
          <c:smooth val="0"/>
          <c:extLst>
            <c:ext xmlns:c16="http://schemas.microsoft.com/office/drawing/2014/chart" uri="{C3380CC4-5D6E-409C-BE32-E72D297353CC}">
              <c16:uniqueId val="{0000000D-E0CC-4AAE-9D70-E02583D78DE2}"/>
            </c:ext>
          </c:extLst>
        </c:ser>
        <c:ser>
          <c:idx val="14"/>
          <c:order val="14"/>
          <c:tx>
            <c:strRef>
              <c:f>SIG!$P$6</c:f>
              <c:strCache>
                <c:ptCount val="1"/>
                <c:pt idx="0">
                  <c:v>LAM</c:v>
                </c:pt>
              </c:strCache>
            </c:strRef>
          </c:tx>
          <c:spPr>
            <a:ln w="28575" cap="rnd">
              <a:solidFill>
                <a:schemeClr val="accent3">
                  <a:lumMod val="80000"/>
                  <a:lumOff val="20000"/>
                </a:schemeClr>
              </a:solidFill>
              <a:round/>
            </a:ln>
            <a:effectLst/>
          </c:spPr>
          <c:marker>
            <c:symbol val="none"/>
          </c:marker>
          <c:cat>
            <c:numRef>
              <c:f>SIG!$A$7:$A$24</c:f>
              <c:numCache>
                <c:formatCode>0_);[Red]\(0\)</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SIG!$P$7:$P$24</c:f>
              <c:numCache>
                <c:formatCode>General</c:formatCode>
                <c:ptCount val="18"/>
                <c:pt idx="0">
                  <c:v>0.22818703937187013</c:v>
                </c:pt>
                <c:pt idx="1">
                  <c:v>0.21519155247880589</c:v>
                </c:pt>
                <c:pt idx="2">
                  <c:v>0.20618126911341536</c:v>
                </c:pt>
                <c:pt idx="3">
                  <c:v>0.19756229106977896</c:v>
                </c:pt>
                <c:pt idx="4">
                  <c:v>0.18931762444785785</c:v>
                </c:pt>
                <c:pt idx="5">
                  <c:v>0.18143101337140813</c:v>
                </c:pt>
                <c:pt idx="6">
                  <c:v>0.17388690793653164</c:v>
                </c:pt>
                <c:pt idx="7">
                  <c:v>0.16667043355218136</c:v>
                </c:pt>
                <c:pt idx="8">
                  <c:v>0.15976736161216987</c:v>
                </c:pt>
                <c:pt idx="9">
                  <c:v>0.15316408144085614</c:v>
                </c:pt>
                <c:pt idx="10">
                  <c:v>0.14684757345719565</c:v>
                </c:pt>
                <c:pt idx="11">
                  <c:v>0.14080538350424249</c:v>
                </c:pt>
                <c:pt idx="12">
                  <c:v>0.13502559829348884</c:v>
                </c:pt>
                <c:pt idx="13">
                  <c:v>0.12949682191562617</c:v>
                </c:pt>
                <c:pt idx="14">
                  <c:v>0.12420815337141461</c:v>
                </c:pt>
                <c:pt idx="15">
                  <c:v>0.11914916507835838</c:v>
                </c:pt>
                <c:pt idx="16">
                  <c:v>0.11430988231080966</c:v>
                </c:pt>
                <c:pt idx="17">
                  <c:v>0.10968076353296283</c:v>
                </c:pt>
              </c:numCache>
            </c:numRef>
          </c:val>
          <c:smooth val="0"/>
          <c:extLst>
            <c:ext xmlns:c16="http://schemas.microsoft.com/office/drawing/2014/chart" uri="{C3380CC4-5D6E-409C-BE32-E72D297353CC}">
              <c16:uniqueId val="{0000000E-E0CC-4AAE-9D70-E02583D78DE2}"/>
            </c:ext>
          </c:extLst>
        </c:ser>
        <c:dLbls>
          <c:showLegendKey val="0"/>
          <c:showVal val="0"/>
          <c:showCatName val="0"/>
          <c:showSerName val="0"/>
          <c:showPercent val="0"/>
          <c:showBubbleSize val="0"/>
        </c:dLbls>
        <c:smooth val="0"/>
        <c:axId val="105913600"/>
        <c:axId val="105908608"/>
      </c:lineChart>
      <c:catAx>
        <c:axId val="105913600"/>
        <c:scaling>
          <c:orientation val="minMax"/>
        </c:scaling>
        <c:delete val="0"/>
        <c:axPos val="b"/>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908608"/>
        <c:crosses val="autoZero"/>
        <c:auto val="1"/>
        <c:lblAlgn val="ctr"/>
        <c:lblOffset val="100"/>
        <c:noMultiLvlLbl val="0"/>
      </c:catAx>
      <c:valAx>
        <c:axId val="1059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913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POP!$I$6</c:f>
              <c:strCache>
                <c:ptCount val="1"/>
                <c:pt idx="0">
                  <c:v>IND</c:v>
                </c:pt>
              </c:strCache>
            </c:strRef>
          </c:tx>
          <c:spPr>
            <a:ln w="28575" cap="rnd">
              <a:solidFill>
                <a:schemeClr val="accent1"/>
              </a:solidFill>
              <a:round/>
            </a:ln>
            <a:effectLst/>
          </c:spPr>
          <c:marker>
            <c:symbol val="none"/>
          </c:marker>
          <c:val>
            <c:numRef>
              <c:f>POP!$O$7:$O$74</c:f>
              <c:numCache>
                <c:formatCode>0.0000_ </c:formatCode>
                <c:ptCount val="68"/>
                <c:pt idx="0">
                  <c:v>1.3371866609999998</c:v>
                </c:pt>
                <c:pt idx="1">
                  <c:v>1.4947266530000001</c:v>
                </c:pt>
                <c:pt idx="2">
                  <c:v>1.6543931979999997</c:v>
                </c:pt>
                <c:pt idx="3">
                  <c:v>1.8144425869999998</c:v>
                </c:pt>
                <c:pt idx="4">
                  <c:v>1.9803730789999998</c:v>
                </c:pt>
                <c:pt idx="5">
                  <c:v>2.1488273269999998</c:v>
                </c:pt>
                <c:pt idx="6">
                  <c:v>2.3142383079999993</c:v>
                </c:pt>
                <c:pt idx="7">
                  <c:v>2.4717446909999996</c:v>
                </c:pt>
                <c:pt idx="8">
                  <c:v>2.6185425589999998</c:v>
                </c:pt>
                <c:pt idx="9">
                  <c:v>2.7531465299999995</c:v>
                </c:pt>
                <c:pt idx="10">
                  <c:v>2.8748961789999998</c:v>
                </c:pt>
                <c:pt idx="11">
                  <c:v>2.9822197280000005</c:v>
                </c:pt>
                <c:pt idx="12">
                  <c:v>3.0729721110000008</c:v>
                </c:pt>
                <c:pt idx="13">
                  <c:v>3.1454525950000005</c:v>
                </c:pt>
                <c:pt idx="14">
                  <c:v>3.1989896780000002</c:v>
                </c:pt>
                <c:pt idx="15">
                  <c:v>3.2334391800000004</c:v>
                </c:pt>
                <c:pt idx="16">
                  <c:v>3.249004358000001</c:v>
                </c:pt>
                <c:pt idx="17">
                  <c:v>3.2463702450000014</c:v>
                </c:pt>
                <c:pt idx="18">
                  <c:v>3.2902062052000001</c:v>
                </c:pt>
                <c:pt idx="19">
                  <c:v>3.3153912031999999</c:v>
                </c:pt>
                <c:pt idx="20">
                  <c:v>3.3405762012000002</c:v>
                </c:pt>
                <c:pt idx="21">
                  <c:v>3.3657611992000001</c:v>
                </c:pt>
                <c:pt idx="22">
                  <c:v>3.3909461971999999</c:v>
                </c:pt>
                <c:pt idx="23">
                  <c:v>3.4161311952000002</c:v>
                </c:pt>
                <c:pt idx="24">
                  <c:v>3.4413161932</c:v>
                </c:pt>
                <c:pt idx="25">
                  <c:v>3.4665011911999999</c:v>
                </c:pt>
                <c:pt idx="26">
                  <c:v>3.4916861892000002</c:v>
                </c:pt>
                <c:pt idx="27">
                  <c:v>3.5168711872</c:v>
                </c:pt>
                <c:pt idx="28">
                  <c:v>3.5168711872</c:v>
                </c:pt>
                <c:pt idx="29">
                  <c:v>3.5168711872</c:v>
                </c:pt>
                <c:pt idx="30">
                  <c:v>3.5168711872</c:v>
                </c:pt>
                <c:pt idx="31">
                  <c:v>3.5168711872</c:v>
                </c:pt>
                <c:pt idx="32">
                  <c:v>3.5168711872</c:v>
                </c:pt>
                <c:pt idx="33">
                  <c:v>3.5168711872</c:v>
                </c:pt>
                <c:pt idx="34">
                  <c:v>3.5168711872</c:v>
                </c:pt>
                <c:pt idx="35">
                  <c:v>3.5168711872</c:v>
                </c:pt>
                <c:pt idx="36">
                  <c:v>3.5168711872</c:v>
                </c:pt>
                <c:pt idx="37">
                  <c:v>3.5168711872</c:v>
                </c:pt>
                <c:pt idx="38">
                  <c:v>3.5168711872</c:v>
                </c:pt>
                <c:pt idx="39">
                  <c:v>3.5168711872</c:v>
                </c:pt>
                <c:pt idx="40">
                  <c:v>3.5168711872</c:v>
                </c:pt>
                <c:pt idx="41">
                  <c:v>3.5168711872</c:v>
                </c:pt>
                <c:pt idx="42">
                  <c:v>3.5168711872</c:v>
                </c:pt>
                <c:pt idx="43">
                  <c:v>3.5168711872</c:v>
                </c:pt>
                <c:pt idx="44">
                  <c:v>3.5168711872</c:v>
                </c:pt>
                <c:pt idx="45">
                  <c:v>3.5168711872</c:v>
                </c:pt>
                <c:pt idx="46">
                  <c:v>3.5168711872</c:v>
                </c:pt>
                <c:pt idx="47">
                  <c:v>3.5168711872</c:v>
                </c:pt>
                <c:pt idx="48">
                  <c:v>3.5168711872</c:v>
                </c:pt>
                <c:pt idx="49">
                  <c:v>3.5168711872</c:v>
                </c:pt>
                <c:pt idx="50">
                  <c:v>3.5168711872</c:v>
                </c:pt>
                <c:pt idx="51">
                  <c:v>3.5168711872</c:v>
                </c:pt>
                <c:pt idx="52">
                  <c:v>3.5168711872</c:v>
                </c:pt>
                <c:pt idx="53">
                  <c:v>3.5168711872</c:v>
                </c:pt>
                <c:pt idx="54">
                  <c:v>3.5168711872</c:v>
                </c:pt>
                <c:pt idx="55">
                  <c:v>3.5168711872</c:v>
                </c:pt>
                <c:pt idx="56">
                  <c:v>3.5168711872</c:v>
                </c:pt>
                <c:pt idx="57">
                  <c:v>3.5168711872</c:v>
                </c:pt>
                <c:pt idx="58">
                  <c:v>3.5168711872</c:v>
                </c:pt>
                <c:pt idx="59">
                  <c:v>3.5168711872</c:v>
                </c:pt>
                <c:pt idx="60">
                  <c:v>3.5168711872</c:v>
                </c:pt>
                <c:pt idx="61">
                  <c:v>3.5168711872</c:v>
                </c:pt>
                <c:pt idx="62">
                  <c:v>3.5168711872</c:v>
                </c:pt>
                <c:pt idx="63">
                  <c:v>3.5168711872</c:v>
                </c:pt>
                <c:pt idx="64">
                  <c:v>3.5168711872</c:v>
                </c:pt>
                <c:pt idx="65">
                  <c:v>3.5168711872</c:v>
                </c:pt>
                <c:pt idx="66">
                  <c:v>3.5168711872</c:v>
                </c:pt>
                <c:pt idx="67">
                  <c:v>3.5168711872</c:v>
                </c:pt>
              </c:numCache>
            </c:numRef>
          </c:val>
          <c:smooth val="0"/>
          <c:extLst>
            <c:ext xmlns:c16="http://schemas.microsoft.com/office/drawing/2014/chart" uri="{C3380CC4-5D6E-409C-BE32-E72D297353CC}">
              <c16:uniqueId val="{00000000-87C6-4E68-AF82-2A0A9BC93EDB}"/>
            </c:ext>
          </c:extLst>
        </c:ser>
        <c:dLbls>
          <c:showLegendKey val="0"/>
          <c:showVal val="0"/>
          <c:showCatName val="0"/>
          <c:showSerName val="0"/>
          <c:showPercent val="0"/>
          <c:showBubbleSize val="0"/>
        </c:dLbls>
        <c:smooth val="0"/>
        <c:axId val="1808943440"/>
        <c:axId val="1808937616"/>
      </c:lineChart>
      <c:catAx>
        <c:axId val="18089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08937616"/>
        <c:crosses val="autoZero"/>
        <c:auto val="1"/>
        <c:lblAlgn val="ctr"/>
        <c:lblOffset val="100"/>
        <c:noMultiLvlLbl val="0"/>
      </c:catAx>
      <c:valAx>
        <c:axId val="1808937616"/>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0894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POP!$B$6</c:f>
              <c:strCache>
                <c:ptCount val="1"/>
                <c:pt idx="0">
                  <c:v>USA</c:v>
                </c:pt>
              </c:strCache>
            </c:strRef>
          </c:tx>
          <c:spPr>
            <a:ln w="28575" cap="rnd">
              <a:solidFill>
                <a:schemeClr val="accent1"/>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POP!$B$7:$B$24</c:f>
              <c:numCache>
                <c:formatCode>0.0000_ </c:formatCode>
                <c:ptCount val="18"/>
                <c:pt idx="0">
                  <c:v>0.31992916199999999</c:v>
                </c:pt>
                <c:pt idx="1">
                  <c:v>0.33143153399999997</c:v>
                </c:pt>
                <c:pt idx="2">
                  <c:v>0.34325584600000003</c:v>
                </c:pt>
                <c:pt idx="3">
                  <c:v>0.35471166999999998</c:v>
                </c:pt>
                <c:pt idx="4">
                  <c:v>0.36503387199999998</c:v>
                </c:pt>
                <c:pt idx="5">
                  <c:v>0.374068752</c:v>
                </c:pt>
                <c:pt idx="6">
                  <c:v>0.38205885299999998</c:v>
                </c:pt>
                <c:pt idx="7">
                  <c:v>0.38959166299999998</c:v>
                </c:pt>
                <c:pt idx="8">
                  <c:v>0.39701803099999999</c:v>
                </c:pt>
                <c:pt idx="9">
                  <c:v>0.404562225</c:v>
                </c:pt>
                <c:pt idx="10">
                  <c:v>0.41205450799999999</c:v>
                </c:pt>
                <c:pt idx="11">
                  <c:v>0.41916163099999998</c:v>
                </c:pt>
                <c:pt idx="12">
                  <c:v>0.42549357100000001</c:v>
                </c:pt>
                <c:pt idx="13">
                  <c:v>0.43096444500000003</c:v>
                </c:pt>
                <c:pt idx="14">
                  <c:v>0.43566582100000001</c:v>
                </c:pt>
                <c:pt idx="15">
                  <c:v>0.43987294699999996</c:v>
                </c:pt>
                <c:pt idx="16">
                  <c:v>0.44383515000000001</c:v>
                </c:pt>
                <c:pt idx="17">
                  <c:v>0.44748315599999999</c:v>
                </c:pt>
              </c:numCache>
            </c:numRef>
          </c:val>
          <c:smooth val="0"/>
          <c:extLst>
            <c:ext xmlns:c16="http://schemas.microsoft.com/office/drawing/2014/chart" uri="{C3380CC4-5D6E-409C-BE32-E72D297353CC}">
              <c16:uniqueId val="{00000000-7B46-4C6B-845C-6B81FA9E2E15}"/>
            </c:ext>
          </c:extLst>
        </c:ser>
        <c:ser>
          <c:idx val="1"/>
          <c:order val="1"/>
          <c:tx>
            <c:strRef>
              <c:f>POP!$C$6</c:f>
              <c:strCache>
                <c:ptCount val="1"/>
                <c:pt idx="0">
                  <c:v>RUS</c:v>
                </c:pt>
              </c:strCache>
            </c:strRef>
          </c:tx>
          <c:spPr>
            <a:ln w="28575" cap="rnd">
              <a:solidFill>
                <a:schemeClr val="accent2"/>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POP!$C$7:$C$24</c:f>
              <c:numCache>
                <c:formatCode>0.0000_ </c:formatCode>
                <c:ptCount val="18"/>
                <c:pt idx="0">
                  <c:v>0.14388800399999999</c:v>
                </c:pt>
                <c:pt idx="1">
                  <c:v>0.143786842</c:v>
                </c:pt>
                <c:pt idx="2">
                  <c:v>0.14260688399999999</c:v>
                </c:pt>
                <c:pt idx="3">
                  <c:v>0.140543418</c:v>
                </c:pt>
                <c:pt idx="4">
                  <c:v>0.138076421</c:v>
                </c:pt>
                <c:pt idx="5">
                  <c:v>0.135836501</c:v>
                </c:pt>
                <c:pt idx="6">
                  <c:v>0.134127418</c:v>
                </c:pt>
                <c:pt idx="7">
                  <c:v>0.132730511</c:v>
                </c:pt>
                <c:pt idx="8">
                  <c:v>0.13130957500000001</c:v>
                </c:pt>
                <c:pt idx="9">
                  <c:v>0.12969594400000001</c:v>
                </c:pt>
                <c:pt idx="10">
                  <c:v>0.127958458</c:v>
                </c:pt>
                <c:pt idx="11">
                  <c:v>0.126393174</c:v>
                </c:pt>
                <c:pt idx="12">
                  <c:v>0.12526318</c:v>
                </c:pt>
                <c:pt idx="13">
                  <c:v>0.124675359</c:v>
                </c:pt>
                <c:pt idx="14">
                  <c:v>0.12452036900000001</c:v>
                </c:pt>
                <c:pt idx="15">
                  <c:v>0.12451282300000001</c:v>
                </c:pt>
                <c:pt idx="16">
                  <c:v>0.124381965</c:v>
                </c:pt>
                <c:pt idx="17">
                  <c:v>0.124012605</c:v>
                </c:pt>
              </c:numCache>
            </c:numRef>
          </c:val>
          <c:smooth val="0"/>
          <c:extLst>
            <c:ext xmlns:c16="http://schemas.microsoft.com/office/drawing/2014/chart" uri="{C3380CC4-5D6E-409C-BE32-E72D297353CC}">
              <c16:uniqueId val="{00000001-7B46-4C6B-845C-6B81FA9E2E15}"/>
            </c:ext>
          </c:extLst>
        </c:ser>
        <c:ser>
          <c:idx val="2"/>
          <c:order val="2"/>
          <c:tx>
            <c:strRef>
              <c:f>POP!$D$6</c:f>
              <c:strCache>
                <c:ptCount val="1"/>
                <c:pt idx="0">
                  <c:v>JAP</c:v>
                </c:pt>
              </c:strCache>
            </c:strRef>
          </c:tx>
          <c:spPr>
            <a:ln w="28575" cap="rnd">
              <a:solidFill>
                <a:schemeClr val="accent3"/>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POP!$D$7:$D$24</c:f>
              <c:numCache>
                <c:formatCode>0.0000_ </c:formatCode>
                <c:ptCount val="18"/>
                <c:pt idx="0">
                  <c:v>0.127974958</c:v>
                </c:pt>
                <c:pt idx="1">
                  <c:v>0.12649564699999999</c:v>
                </c:pt>
                <c:pt idx="2">
                  <c:v>0.12430980800000001</c:v>
                </c:pt>
                <c:pt idx="3">
                  <c:v>0.12158050500000001</c:v>
                </c:pt>
                <c:pt idx="4">
                  <c:v>0.11849978999999999</c:v>
                </c:pt>
                <c:pt idx="5">
                  <c:v>0.115212067</c:v>
                </c:pt>
                <c:pt idx="6">
                  <c:v>0.11192323799999999</c:v>
                </c:pt>
                <c:pt idx="7">
                  <c:v>0.108794446</c:v>
                </c:pt>
                <c:pt idx="8">
                  <c:v>0.105805496</c:v>
                </c:pt>
                <c:pt idx="9">
                  <c:v>0.102747177</c:v>
                </c:pt>
                <c:pt idx="10">
                  <c:v>9.954347999999999E-2</c:v>
                </c:pt>
                <c:pt idx="11">
                  <c:v>9.6369241999999994E-2</c:v>
                </c:pt>
                <c:pt idx="12">
                  <c:v>9.3477601999999993E-2</c:v>
                </c:pt>
                <c:pt idx="13">
                  <c:v>9.1100642999999995E-2</c:v>
                </c:pt>
                <c:pt idx="14">
                  <c:v>8.9125917999999998E-2</c:v>
                </c:pt>
                <c:pt idx="15">
                  <c:v>8.7442977000000005E-2</c:v>
                </c:pt>
                <c:pt idx="16">
                  <c:v>8.5934291999999995E-2</c:v>
                </c:pt>
                <c:pt idx="17">
                  <c:v>8.4532388E-2</c:v>
                </c:pt>
              </c:numCache>
            </c:numRef>
          </c:val>
          <c:smooth val="0"/>
          <c:extLst>
            <c:ext xmlns:c16="http://schemas.microsoft.com/office/drawing/2014/chart" uri="{C3380CC4-5D6E-409C-BE32-E72D297353CC}">
              <c16:uniqueId val="{00000002-7B46-4C6B-845C-6B81FA9E2E15}"/>
            </c:ext>
          </c:extLst>
        </c:ser>
        <c:ser>
          <c:idx val="3"/>
          <c:order val="3"/>
          <c:tx>
            <c:strRef>
              <c:f>POP!$E$6</c:f>
              <c:strCache>
                <c:ptCount val="1"/>
                <c:pt idx="0">
                  <c:v>CAN</c:v>
                </c:pt>
              </c:strCache>
            </c:strRef>
          </c:tx>
          <c:spPr>
            <a:ln w="28575" cap="rnd">
              <a:solidFill>
                <a:schemeClr val="accent4"/>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POP!$E$7:$E$24</c:f>
              <c:numCache>
                <c:formatCode>0.0000_ </c:formatCode>
                <c:ptCount val="18"/>
                <c:pt idx="0">
                  <c:v>3.5949709000000003E-2</c:v>
                </c:pt>
                <c:pt idx="1">
                  <c:v>3.7603205000000001E-2</c:v>
                </c:pt>
                <c:pt idx="2">
                  <c:v>3.9172921999999999E-2</c:v>
                </c:pt>
                <c:pt idx="3">
                  <c:v>4.0617535000000003E-2</c:v>
                </c:pt>
                <c:pt idx="4">
                  <c:v>4.1888356000000002E-2</c:v>
                </c:pt>
                <c:pt idx="5">
                  <c:v>4.3004685000000001E-2</c:v>
                </c:pt>
                <c:pt idx="6">
                  <c:v>4.4011309999999998E-2</c:v>
                </c:pt>
                <c:pt idx="7">
                  <c:v>4.4948601999999997E-2</c:v>
                </c:pt>
                <c:pt idx="8">
                  <c:v>4.5804729000000002E-2</c:v>
                </c:pt>
                <c:pt idx="9">
                  <c:v>4.6629078999999997E-2</c:v>
                </c:pt>
                <c:pt idx="10">
                  <c:v>4.7447272999999998E-2</c:v>
                </c:pt>
                <c:pt idx="11">
                  <c:v>4.8239730000000001E-2</c:v>
                </c:pt>
                <c:pt idx="12">
                  <c:v>4.8958953999999999E-2</c:v>
                </c:pt>
                <c:pt idx="13">
                  <c:v>4.9597228E-2</c:v>
                </c:pt>
                <c:pt idx="14">
                  <c:v>5.0160737999999996E-2</c:v>
                </c:pt>
                <c:pt idx="15">
                  <c:v>5.0675266000000004E-2</c:v>
                </c:pt>
                <c:pt idx="16">
                  <c:v>5.1161563E-2</c:v>
                </c:pt>
                <c:pt idx="17">
                  <c:v>5.1621993000000005E-2</c:v>
                </c:pt>
              </c:numCache>
            </c:numRef>
          </c:val>
          <c:smooth val="0"/>
          <c:extLst>
            <c:ext xmlns:c16="http://schemas.microsoft.com/office/drawing/2014/chart" uri="{C3380CC4-5D6E-409C-BE32-E72D297353CC}">
              <c16:uniqueId val="{00000003-7B46-4C6B-845C-6B81FA9E2E15}"/>
            </c:ext>
          </c:extLst>
        </c:ser>
        <c:ser>
          <c:idx val="4"/>
          <c:order val="4"/>
          <c:tx>
            <c:strRef>
              <c:f>POP!$F$6</c:f>
              <c:strCache>
                <c:ptCount val="1"/>
                <c:pt idx="0">
                  <c:v>UMB</c:v>
                </c:pt>
              </c:strCache>
            </c:strRef>
          </c:tx>
          <c:spPr>
            <a:ln w="28575" cap="rnd">
              <a:solidFill>
                <a:schemeClr val="accent5"/>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POP!$F$7:$F$24</c:f>
              <c:numCache>
                <c:formatCode>0.0000_ </c:formatCode>
                <c:ptCount val="18"/>
                <c:pt idx="0">
                  <c:v>8.6921640000000008E-2</c:v>
                </c:pt>
                <c:pt idx="1">
                  <c:v>8.8275286999999994E-2</c:v>
                </c:pt>
                <c:pt idx="2">
                  <c:v>8.9359259999999996E-2</c:v>
                </c:pt>
                <c:pt idx="3">
                  <c:v>9.0176988E-2</c:v>
                </c:pt>
                <c:pt idx="4">
                  <c:v>9.0772123999999996E-2</c:v>
                </c:pt>
                <c:pt idx="5">
                  <c:v>9.1299874000000017E-2</c:v>
                </c:pt>
                <c:pt idx="6">
                  <c:v>9.1844787999999997E-2</c:v>
                </c:pt>
                <c:pt idx="7">
                  <c:v>9.2385491E-2</c:v>
                </c:pt>
                <c:pt idx="8">
                  <c:v>9.2800026000000008E-2</c:v>
                </c:pt>
                <c:pt idx="9">
                  <c:v>9.3068980000000009E-2</c:v>
                </c:pt>
                <c:pt idx="10">
                  <c:v>9.3236365000000002E-2</c:v>
                </c:pt>
                <c:pt idx="11">
                  <c:v>9.3391233000000004E-2</c:v>
                </c:pt>
                <c:pt idx="12">
                  <c:v>9.3598428999999997E-2</c:v>
                </c:pt>
                <c:pt idx="13">
                  <c:v>9.3868318000000006E-2</c:v>
                </c:pt>
                <c:pt idx="14">
                  <c:v>9.4196334000000007E-2</c:v>
                </c:pt>
                <c:pt idx="15">
                  <c:v>9.4559354999999998E-2</c:v>
                </c:pt>
                <c:pt idx="16">
                  <c:v>9.4892062999999999E-2</c:v>
                </c:pt>
                <c:pt idx="17">
                  <c:v>9.5128129000000006E-2</c:v>
                </c:pt>
              </c:numCache>
            </c:numRef>
          </c:val>
          <c:smooth val="0"/>
          <c:extLst>
            <c:ext xmlns:c16="http://schemas.microsoft.com/office/drawing/2014/chart" uri="{C3380CC4-5D6E-409C-BE32-E72D297353CC}">
              <c16:uniqueId val="{00000004-7B46-4C6B-845C-6B81FA9E2E15}"/>
            </c:ext>
          </c:extLst>
        </c:ser>
        <c:ser>
          <c:idx val="5"/>
          <c:order val="5"/>
          <c:tx>
            <c:strRef>
              <c:f>POP!$G$6</c:f>
              <c:strCache>
                <c:ptCount val="1"/>
                <c:pt idx="0">
                  <c:v>EU</c:v>
                </c:pt>
              </c:strCache>
            </c:strRef>
          </c:tx>
          <c:spPr>
            <a:ln w="28575" cap="rnd">
              <a:solidFill>
                <a:schemeClr val="accent6"/>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POP!$G$7:$G$24</c:f>
              <c:numCache>
                <c:formatCode>0.0000_ </c:formatCode>
                <c:ptCount val="18"/>
                <c:pt idx="0">
                  <c:v>0.50749195199999997</c:v>
                </c:pt>
                <c:pt idx="1">
                  <c:v>0.510945015</c:v>
                </c:pt>
                <c:pt idx="2">
                  <c:v>0.51225956900000003</c:v>
                </c:pt>
                <c:pt idx="3">
                  <c:v>0.51251474600000002</c:v>
                </c:pt>
                <c:pt idx="4">
                  <c:v>0.51160072700000003</c:v>
                </c:pt>
                <c:pt idx="5">
                  <c:v>0.50968692700000007</c:v>
                </c:pt>
                <c:pt idx="6">
                  <c:v>0.506762465</c:v>
                </c:pt>
                <c:pt idx="7">
                  <c:v>0.50276287600000014</c:v>
                </c:pt>
                <c:pt idx="8">
                  <c:v>0.49766121400000007</c:v>
                </c:pt>
                <c:pt idx="9">
                  <c:v>0.49186724800000003</c:v>
                </c:pt>
                <c:pt idx="10">
                  <c:v>0.48609135099999995</c:v>
                </c:pt>
                <c:pt idx="11">
                  <c:v>0.48090510599999997</c:v>
                </c:pt>
                <c:pt idx="12">
                  <c:v>0.47648204399999994</c:v>
                </c:pt>
                <c:pt idx="13">
                  <c:v>0.472757759</c:v>
                </c:pt>
                <c:pt idx="14">
                  <c:v>0.46959984599999999</c:v>
                </c:pt>
                <c:pt idx="15">
                  <c:v>0.46690835200000003</c:v>
                </c:pt>
                <c:pt idx="16">
                  <c:v>0.46447534899999993</c:v>
                </c:pt>
                <c:pt idx="17">
                  <c:v>0.46201554600000005</c:v>
                </c:pt>
              </c:numCache>
            </c:numRef>
          </c:val>
          <c:smooth val="0"/>
          <c:extLst>
            <c:ext xmlns:c16="http://schemas.microsoft.com/office/drawing/2014/chart" uri="{C3380CC4-5D6E-409C-BE32-E72D297353CC}">
              <c16:uniqueId val="{00000005-7B46-4C6B-845C-6B81FA9E2E15}"/>
            </c:ext>
          </c:extLst>
        </c:ser>
        <c:ser>
          <c:idx val="6"/>
          <c:order val="6"/>
          <c:tx>
            <c:strRef>
              <c:f>POP!$H$6</c:f>
              <c:strCache>
                <c:ptCount val="1"/>
                <c:pt idx="0">
                  <c:v>CHN</c:v>
                </c:pt>
              </c:strCache>
            </c:strRef>
          </c:tx>
          <c:spPr>
            <a:ln w="28575" cap="rnd">
              <a:solidFill>
                <a:schemeClr val="accent1">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POP!$H$7:$H$24</c:f>
              <c:numCache>
                <c:formatCode>0.0000_ </c:formatCode>
                <c:ptCount val="18"/>
                <c:pt idx="0">
                  <c:v>1.3970285530000002</c:v>
                </c:pt>
                <c:pt idx="1">
                  <c:v>1.424548266</c:v>
                </c:pt>
                <c:pt idx="2">
                  <c:v>1.438835697</c:v>
                </c:pt>
                <c:pt idx="3">
                  <c:v>1.441181813</c:v>
                </c:pt>
                <c:pt idx="4">
                  <c:v>1.433508888</c:v>
                </c:pt>
                <c:pt idx="5">
                  <c:v>1.4174728139999999</c:v>
                </c:pt>
                <c:pt idx="6">
                  <c:v>1.3943610249999998</c:v>
                </c:pt>
                <c:pt idx="7">
                  <c:v>1.364456723</c:v>
                </c:pt>
                <c:pt idx="8">
                  <c:v>1.328500912</c:v>
                </c:pt>
                <c:pt idx="9">
                  <c:v>1.288706557</c:v>
                </c:pt>
                <c:pt idx="10">
                  <c:v>1.2481179439999999</c:v>
                </c:pt>
                <c:pt idx="11">
                  <c:v>1.2089088270000001</c:v>
                </c:pt>
                <c:pt idx="12">
                  <c:v>1.1715096149999999</c:v>
                </c:pt>
                <c:pt idx="13">
                  <c:v>1.1357542169999999</c:v>
                </c:pt>
                <c:pt idx="14">
                  <c:v>1.10247545</c:v>
                </c:pt>
                <c:pt idx="15">
                  <c:v>1.0725185959999999</c:v>
                </c:pt>
                <c:pt idx="16">
                  <c:v>1.0458009020000001</c:v>
                </c:pt>
                <c:pt idx="17">
                  <c:v>1.020665216</c:v>
                </c:pt>
              </c:numCache>
            </c:numRef>
          </c:val>
          <c:smooth val="0"/>
          <c:extLst>
            <c:ext xmlns:c16="http://schemas.microsoft.com/office/drawing/2014/chart" uri="{C3380CC4-5D6E-409C-BE32-E72D297353CC}">
              <c16:uniqueId val="{00000006-7B46-4C6B-845C-6B81FA9E2E15}"/>
            </c:ext>
          </c:extLst>
        </c:ser>
        <c:ser>
          <c:idx val="7"/>
          <c:order val="7"/>
          <c:tx>
            <c:strRef>
              <c:f>POP!$I$6</c:f>
              <c:strCache>
                <c:ptCount val="1"/>
                <c:pt idx="0">
                  <c:v>IND</c:v>
                </c:pt>
              </c:strCache>
            </c:strRef>
          </c:tx>
          <c:spPr>
            <a:ln w="28575" cap="rnd">
              <a:solidFill>
                <a:schemeClr val="accent2">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POP!$I$7:$I$24</c:f>
              <c:numCache>
                <c:formatCode>0.0000_ </c:formatCode>
                <c:ptCount val="18"/>
                <c:pt idx="0">
                  <c:v>1.3090539800000001</c:v>
                </c:pt>
                <c:pt idx="1">
                  <c:v>1.3831977529999999</c:v>
                </c:pt>
                <c:pt idx="2">
                  <c:v>1.4518290039999999</c:v>
                </c:pt>
                <c:pt idx="3">
                  <c:v>1.5129852069999998</c:v>
                </c:pt>
                <c:pt idx="4">
                  <c:v>1.564570223</c:v>
                </c:pt>
                <c:pt idx="5">
                  <c:v>1.6053555740000001</c:v>
                </c:pt>
                <c:pt idx="6">
                  <c:v>1.6364963079999999</c:v>
                </c:pt>
                <c:pt idx="7">
                  <c:v>1.6589781619999999</c:v>
                </c:pt>
                <c:pt idx="8">
                  <c:v>1.673078321</c:v>
                </c:pt>
                <c:pt idx="9">
                  <c:v>1.6785681110000001</c:v>
                </c:pt>
                <c:pt idx="10">
                  <c:v>1.675744291</c:v>
                </c:pt>
                <c:pt idx="11">
                  <c:v>1.6651793910000001</c:v>
                </c:pt>
                <c:pt idx="12">
                  <c:v>1.648425091</c:v>
                </c:pt>
                <c:pt idx="13">
                  <c:v>1.6269270020000002</c:v>
                </c:pt>
                <c:pt idx="14">
                  <c:v>1.602017424</c:v>
                </c:pt>
                <c:pt idx="15">
                  <c:v>1.574797201</c:v>
                </c:pt>
                <c:pt idx="16">
                  <c:v>1.5459588980000001</c:v>
                </c:pt>
                <c:pt idx="17">
                  <c:v>1.5165973799999999</c:v>
                </c:pt>
              </c:numCache>
            </c:numRef>
          </c:val>
          <c:smooth val="0"/>
          <c:extLst>
            <c:ext xmlns:c16="http://schemas.microsoft.com/office/drawing/2014/chart" uri="{C3380CC4-5D6E-409C-BE32-E72D297353CC}">
              <c16:uniqueId val="{00000007-7B46-4C6B-845C-6B81FA9E2E15}"/>
            </c:ext>
          </c:extLst>
        </c:ser>
        <c:ser>
          <c:idx val="8"/>
          <c:order val="8"/>
          <c:tx>
            <c:strRef>
              <c:f>POP!$J$6</c:f>
              <c:strCache>
                <c:ptCount val="1"/>
                <c:pt idx="0">
                  <c:v>BRZ</c:v>
                </c:pt>
              </c:strCache>
            </c:strRef>
          </c:tx>
          <c:spPr>
            <a:ln w="28575" cap="rnd">
              <a:solidFill>
                <a:schemeClr val="accent3">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POP!$J$7:$J$24</c:f>
              <c:numCache>
                <c:formatCode>0.0000_ </c:formatCode>
                <c:ptCount val="18"/>
                <c:pt idx="0">
                  <c:v>0.205962108</c:v>
                </c:pt>
                <c:pt idx="1">
                  <c:v>0.213863046</c:v>
                </c:pt>
                <c:pt idx="2">
                  <c:v>0.220370552</c:v>
                </c:pt>
                <c:pt idx="3">
                  <c:v>0.225472214</c:v>
                </c:pt>
                <c:pt idx="4">
                  <c:v>0.22920258199999999</c:v>
                </c:pt>
                <c:pt idx="5">
                  <c:v>0.23160165599999999</c:v>
                </c:pt>
                <c:pt idx="6">
                  <c:v>0.23272427900000001</c:v>
                </c:pt>
                <c:pt idx="7">
                  <c:v>0.23268804399999998</c:v>
                </c:pt>
                <c:pt idx="8">
                  <c:v>0.23153760699999998</c:v>
                </c:pt>
                <c:pt idx="9">
                  <c:v>0.22929339400000001</c:v>
                </c:pt>
                <c:pt idx="10">
                  <c:v>0.226036562</c:v>
                </c:pt>
                <c:pt idx="11">
                  <c:v>0.22189531299999998</c:v>
                </c:pt>
                <c:pt idx="12">
                  <c:v>0.217053157</c:v>
                </c:pt>
                <c:pt idx="13">
                  <c:v>0.211763066</c:v>
                </c:pt>
                <c:pt idx="14">
                  <c:v>0.20625795800000002</c:v>
                </c:pt>
                <c:pt idx="15">
                  <c:v>0.20077450499999999</c:v>
                </c:pt>
                <c:pt idx="16">
                  <c:v>0.19547114499999999</c:v>
                </c:pt>
                <c:pt idx="17">
                  <c:v>0.19042305200000001</c:v>
                </c:pt>
              </c:numCache>
            </c:numRef>
          </c:val>
          <c:smooth val="0"/>
          <c:extLst>
            <c:ext xmlns:c16="http://schemas.microsoft.com/office/drawing/2014/chart" uri="{C3380CC4-5D6E-409C-BE32-E72D297353CC}">
              <c16:uniqueId val="{00000008-7B46-4C6B-845C-6B81FA9E2E15}"/>
            </c:ext>
          </c:extLst>
        </c:ser>
        <c:ser>
          <c:idx val="9"/>
          <c:order val="9"/>
          <c:tx>
            <c:strRef>
              <c:f>POP!$K$6</c:f>
              <c:strCache>
                <c:ptCount val="1"/>
                <c:pt idx="0">
                  <c:v>SAF</c:v>
                </c:pt>
              </c:strCache>
            </c:strRef>
          </c:tx>
          <c:spPr>
            <a:ln w="28575" cap="rnd">
              <a:solidFill>
                <a:schemeClr val="accent4">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POP!$K$7:$K$24</c:f>
              <c:numCache>
                <c:formatCode>0.0000_ </c:formatCode>
                <c:ptCount val="18"/>
                <c:pt idx="0">
                  <c:v>5.5291224999999999E-2</c:v>
                </c:pt>
                <c:pt idx="1">
                  <c:v>5.8721229E-2</c:v>
                </c:pt>
                <c:pt idx="2">
                  <c:v>6.1790036E-2</c:v>
                </c:pt>
                <c:pt idx="3">
                  <c:v>6.4465552999999995E-2</c:v>
                </c:pt>
                <c:pt idx="4">
                  <c:v>6.6880283999999998E-2</c:v>
                </c:pt>
                <c:pt idx="5">
                  <c:v>6.9076390000000001E-2</c:v>
                </c:pt>
                <c:pt idx="6">
                  <c:v>7.104589E-2</c:v>
                </c:pt>
                <c:pt idx="7">
                  <c:v>7.2754582999999998E-2</c:v>
                </c:pt>
                <c:pt idx="8">
                  <c:v>7.419513400000001E-2</c:v>
                </c:pt>
                <c:pt idx="9">
                  <c:v>7.5366857000000009E-2</c:v>
                </c:pt>
                <c:pt idx="10">
                  <c:v>7.6287421000000008E-2</c:v>
                </c:pt>
                <c:pt idx="11">
                  <c:v>7.696255199999999E-2</c:v>
                </c:pt>
                <c:pt idx="12">
                  <c:v>7.7391683999999988E-2</c:v>
                </c:pt>
                <c:pt idx="13">
                  <c:v>7.7593422000000009E-2</c:v>
                </c:pt>
                <c:pt idx="14">
                  <c:v>7.7582109999999996E-2</c:v>
                </c:pt>
                <c:pt idx="15">
                  <c:v>7.7379500000000004E-2</c:v>
                </c:pt>
                <c:pt idx="16">
                  <c:v>7.7008160999999992E-2</c:v>
                </c:pt>
                <c:pt idx="17">
                  <c:v>7.6487698000000007E-2</c:v>
                </c:pt>
              </c:numCache>
            </c:numRef>
          </c:val>
          <c:smooth val="0"/>
          <c:extLst>
            <c:ext xmlns:c16="http://schemas.microsoft.com/office/drawing/2014/chart" uri="{C3380CC4-5D6E-409C-BE32-E72D297353CC}">
              <c16:uniqueId val="{00000009-7B46-4C6B-845C-6B81FA9E2E15}"/>
            </c:ext>
          </c:extLst>
        </c:ser>
        <c:ser>
          <c:idx val="10"/>
          <c:order val="10"/>
          <c:tx>
            <c:strRef>
              <c:f>POP!$L$6</c:f>
              <c:strCache>
                <c:ptCount val="1"/>
                <c:pt idx="0">
                  <c:v>OEU</c:v>
                </c:pt>
              </c:strCache>
            </c:strRef>
          </c:tx>
          <c:spPr>
            <a:ln w="28575" cap="rnd">
              <a:solidFill>
                <a:schemeClr val="accent5">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POP!$L$7:$L$24</c:f>
              <c:numCache>
                <c:formatCode>0.0000_ </c:formatCode>
                <c:ptCount val="18"/>
                <c:pt idx="0">
                  <c:v>9.6289550999999987E-2</c:v>
                </c:pt>
                <c:pt idx="1">
                  <c:v>0.101697368</c:v>
                </c:pt>
                <c:pt idx="2">
                  <c:v>0.10378593599999998</c:v>
                </c:pt>
                <c:pt idx="3">
                  <c:v>0.10581130600000001</c:v>
                </c:pt>
                <c:pt idx="4">
                  <c:v>0.10796115399999999</c:v>
                </c:pt>
                <c:pt idx="5">
                  <c:v>0.10960388299999999</c:v>
                </c:pt>
                <c:pt idx="6">
                  <c:v>0.11072118699999998</c:v>
                </c:pt>
                <c:pt idx="7">
                  <c:v>0.11131453600000001</c:v>
                </c:pt>
                <c:pt idx="8">
                  <c:v>0.11140360000000001</c:v>
                </c:pt>
                <c:pt idx="9">
                  <c:v>0.110974302</c:v>
                </c:pt>
                <c:pt idx="10">
                  <c:v>0.11006643499999998</c:v>
                </c:pt>
                <c:pt idx="11">
                  <c:v>0.10875328500000001</c:v>
                </c:pt>
                <c:pt idx="12">
                  <c:v>0.10714232499999998</c:v>
                </c:pt>
                <c:pt idx="13">
                  <c:v>0.10532247300000001</c:v>
                </c:pt>
                <c:pt idx="14">
                  <c:v>0.10336589500000001</c:v>
                </c:pt>
                <c:pt idx="15">
                  <c:v>0.10129827</c:v>
                </c:pt>
                <c:pt idx="16">
                  <c:v>9.9169819999999992E-2</c:v>
                </c:pt>
                <c:pt idx="17">
                  <c:v>9.7030926999999975E-2</c:v>
                </c:pt>
              </c:numCache>
            </c:numRef>
          </c:val>
          <c:smooth val="0"/>
          <c:extLst>
            <c:ext xmlns:c16="http://schemas.microsoft.com/office/drawing/2014/chart" uri="{C3380CC4-5D6E-409C-BE32-E72D297353CC}">
              <c16:uniqueId val="{0000000A-7B46-4C6B-845C-6B81FA9E2E15}"/>
            </c:ext>
          </c:extLst>
        </c:ser>
        <c:ser>
          <c:idx val="11"/>
          <c:order val="11"/>
          <c:tx>
            <c:strRef>
              <c:f>POP!$M$6</c:f>
              <c:strCache>
                <c:ptCount val="1"/>
                <c:pt idx="0">
                  <c:v>REF</c:v>
                </c:pt>
              </c:strCache>
            </c:strRef>
          </c:tx>
          <c:spPr>
            <a:ln w="28575" cap="rnd">
              <a:solidFill>
                <a:schemeClr val="accent6">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POP!$M$7:$M$24</c:f>
              <c:numCache>
                <c:formatCode>0.0000_ </c:formatCode>
                <c:ptCount val="18"/>
                <c:pt idx="0">
                  <c:v>9.3177430999999991E-2</c:v>
                </c:pt>
                <c:pt idx="1">
                  <c:v>9.8159996999999999E-2</c:v>
                </c:pt>
                <c:pt idx="2">
                  <c:v>0.10225266899999998</c:v>
                </c:pt>
                <c:pt idx="3">
                  <c:v>0.10554835800000002</c:v>
                </c:pt>
                <c:pt idx="4">
                  <c:v>0.10843928500000001</c:v>
                </c:pt>
                <c:pt idx="5">
                  <c:v>0.111145461</c:v>
                </c:pt>
                <c:pt idx="6">
                  <c:v>0.113591467</c:v>
                </c:pt>
                <c:pt idx="7">
                  <c:v>0.115540844</c:v>
                </c:pt>
                <c:pt idx="8">
                  <c:v>0.11687348299999999</c:v>
                </c:pt>
                <c:pt idx="9">
                  <c:v>0.11764075600000003</c:v>
                </c:pt>
                <c:pt idx="10">
                  <c:v>0.11800670699999999</c:v>
                </c:pt>
                <c:pt idx="11">
                  <c:v>0.11811242799999999</c:v>
                </c:pt>
                <c:pt idx="12">
                  <c:v>0.11801993900000002</c:v>
                </c:pt>
                <c:pt idx="13">
                  <c:v>0.11776572599999999</c:v>
                </c:pt>
                <c:pt idx="14">
                  <c:v>0.11736940100000001</c:v>
                </c:pt>
                <c:pt idx="15">
                  <c:v>0.116827448</c:v>
                </c:pt>
                <c:pt idx="16">
                  <c:v>0.11610654499999999</c:v>
                </c:pt>
                <c:pt idx="17">
                  <c:v>0.115165897</c:v>
                </c:pt>
              </c:numCache>
            </c:numRef>
          </c:val>
          <c:smooth val="0"/>
          <c:extLst>
            <c:ext xmlns:c16="http://schemas.microsoft.com/office/drawing/2014/chart" uri="{C3380CC4-5D6E-409C-BE32-E72D297353CC}">
              <c16:uniqueId val="{0000000B-7B46-4C6B-845C-6B81FA9E2E15}"/>
            </c:ext>
          </c:extLst>
        </c:ser>
        <c:ser>
          <c:idx val="12"/>
          <c:order val="12"/>
          <c:tx>
            <c:strRef>
              <c:f>POP!$N$6</c:f>
              <c:strCache>
                <c:ptCount val="1"/>
                <c:pt idx="0">
                  <c:v>ASIA</c:v>
                </c:pt>
              </c:strCache>
            </c:strRef>
          </c:tx>
          <c:spPr>
            <a:ln w="28575" cap="rnd">
              <a:solidFill>
                <a:schemeClr val="accent1">
                  <a:lumMod val="80000"/>
                  <a:lumOff val="2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POP!$N$7:$N$24</c:f>
              <c:numCache>
                <c:formatCode>0.0000_ </c:formatCode>
                <c:ptCount val="18"/>
                <c:pt idx="0">
                  <c:v>1.1120572799999999</c:v>
                </c:pt>
                <c:pt idx="1">
                  <c:v>1.1774256599999999</c:v>
                </c:pt>
                <c:pt idx="2">
                  <c:v>1.2385909269999997</c:v>
                </c:pt>
                <c:pt idx="3">
                  <c:v>1.2930819600000001</c:v>
                </c:pt>
                <c:pt idx="4">
                  <c:v>1.3405409009999996</c:v>
                </c:pt>
                <c:pt idx="5">
                  <c:v>1.3810189939999999</c:v>
                </c:pt>
                <c:pt idx="6">
                  <c:v>1.4144347329999998</c:v>
                </c:pt>
                <c:pt idx="7">
                  <c:v>1.4403289069999998</c:v>
                </c:pt>
                <c:pt idx="8">
                  <c:v>1.45877638</c:v>
                </c:pt>
                <c:pt idx="9">
                  <c:v>1.4702615929999994</c:v>
                </c:pt>
                <c:pt idx="10">
                  <c:v>1.4755919559999999</c:v>
                </c:pt>
                <c:pt idx="11">
                  <c:v>1.4755804440000007</c:v>
                </c:pt>
                <c:pt idx="12">
                  <c:v>1.4708710149999997</c:v>
                </c:pt>
                <c:pt idx="13">
                  <c:v>1.46199334</c:v>
                </c:pt>
                <c:pt idx="14">
                  <c:v>1.4496615989999997</c:v>
                </c:pt>
                <c:pt idx="15">
                  <c:v>1.4346856069999998</c:v>
                </c:pt>
                <c:pt idx="16">
                  <c:v>1.41766043</c:v>
                </c:pt>
                <c:pt idx="17">
                  <c:v>1.3993739960000005</c:v>
                </c:pt>
              </c:numCache>
            </c:numRef>
          </c:val>
          <c:smooth val="0"/>
          <c:extLst>
            <c:ext xmlns:c16="http://schemas.microsoft.com/office/drawing/2014/chart" uri="{C3380CC4-5D6E-409C-BE32-E72D297353CC}">
              <c16:uniqueId val="{0000000C-7B46-4C6B-845C-6B81FA9E2E15}"/>
            </c:ext>
          </c:extLst>
        </c:ser>
        <c:ser>
          <c:idx val="14"/>
          <c:order val="13"/>
          <c:tx>
            <c:strRef>
              <c:f>POP!$P$6</c:f>
              <c:strCache>
                <c:ptCount val="1"/>
                <c:pt idx="0">
                  <c:v>LAM</c:v>
                </c:pt>
              </c:strCache>
            </c:strRef>
          </c:tx>
          <c:spPr>
            <a:ln w="28575" cap="rnd">
              <a:solidFill>
                <a:schemeClr val="accent3">
                  <a:lumMod val="80000"/>
                  <a:lumOff val="2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POP!$P$7:$P$24</c:f>
              <c:numCache>
                <c:formatCode>0.0000_ </c:formatCode>
                <c:ptCount val="18"/>
                <c:pt idx="0">
                  <c:v>0.40839152999999995</c:v>
                </c:pt>
                <c:pt idx="1">
                  <c:v>0.42093858399999995</c:v>
                </c:pt>
                <c:pt idx="2">
                  <c:v>0.44235103199999992</c:v>
                </c:pt>
                <c:pt idx="3">
                  <c:v>0.46162679599999989</c:v>
                </c:pt>
                <c:pt idx="4">
                  <c:v>0.47845607099999998</c:v>
                </c:pt>
                <c:pt idx="5">
                  <c:v>0.49280105699999993</c:v>
                </c:pt>
                <c:pt idx="6">
                  <c:v>0.504624038</c:v>
                </c:pt>
                <c:pt idx="7">
                  <c:v>0.51387059000000013</c:v>
                </c:pt>
                <c:pt idx="8">
                  <c:v>0.52058348700000001</c:v>
                </c:pt>
                <c:pt idx="9">
                  <c:v>0.52476386799999986</c:v>
                </c:pt>
                <c:pt idx="10">
                  <c:v>0.52650670799999999</c:v>
                </c:pt>
                <c:pt idx="11">
                  <c:v>0.52597131699999999</c:v>
                </c:pt>
                <c:pt idx="12">
                  <c:v>0.52339726600000003</c:v>
                </c:pt>
                <c:pt idx="13">
                  <c:v>0.51909147699999991</c:v>
                </c:pt>
                <c:pt idx="14">
                  <c:v>0.51332466599999993</c:v>
                </c:pt>
                <c:pt idx="15">
                  <c:v>0.50639608400000002</c:v>
                </c:pt>
                <c:pt idx="16">
                  <c:v>0.49865489900000004</c:v>
                </c:pt>
                <c:pt idx="17">
                  <c:v>0.49037919100000005</c:v>
                </c:pt>
              </c:numCache>
            </c:numRef>
          </c:val>
          <c:smooth val="0"/>
          <c:extLst>
            <c:ext xmlns:c16="http://schemas.microsoft.com/office/drawing/2014/chart" uri="{C3380CC4-5D6E-409C-BE32-E72D297353CC}">
              <c16:uniqueId val="{0000000E-7B46-4C6B-845C-6B81FA9E2E15}"/>
            </c:ext>
          </c:extLst>
        </c:ser>
        <c:ser>
          <c:idx val="15"/>
          <c:order val="14"/>
          <c:tx>
            <c:strRef>
              <c:f>POP!$Q$6</c:f>
              <c:strCache>
                <c:ptCount val="1"/>
                <c:pt idx="0">
                  <c:v>Year</c:v>
                </c:pt>
              </c:strCache>
            </c:strRef>
          </c:tx>
          <c:spPr>
            <a:ln w="28575" cap="rnd">
              <a:solidFill>
                <a:schemeClr val="accent4">
                  <a:lumMod val="80000"/>
                  <a:lumOff val="2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POP!$Q$7:$Q$24</c:f>
              <c:numCache>
                <c:formatCode>General</c:formatCode>
                <c:ptCount val="18"/>
                <c:pt idx="0">
                  <c:v>2015</c:v>
                </c:pt>
                <c:pt idx="1">
                  <c:v>2020</c:v>
                </c:pt>
                <c:pt idx="2">
                  <c:v>2025</c:v>
                </c:pt>
                <c:pt idx="3">
                  <c:v>2030</c:v>
                </c:pt>
                <c:pt idx="4">
                  <c:v>2035</c:v>
                </c:pt>
                <c:pt idx="5">
                  <c:v>2040</c:v>
                </c:pt>
                <c:pt idx="6">
                  <c:v>2045</c:v>
                </c:pt>
                <c:pt idx="7">
                  <c:v>2050</c:v>
                </c:pt>
                <c:pt idx="8">
                  <c:v>2055</c:v>
                </c:pt>
                <c:pt idx="9">
                  <c:v>2060</c:v>
                </c:pt>
                <c:pt idx="10">
                  <c:v>2065</c:v>
                </c:pt>
                <c:pt idx="11">
                  <c:v>2070</c:v>
                </c:pt>
                <c:pt idx="12">
                  <c:v>2075</c:v>
                </c:pt>
                <c:pt idx="13">
                  <c:v>2080</c:v>
                </c:pt>
                <c:pt idx="14">
                  <c:v>2085</c:v>
                </c:pt>
                <c:pt idx="15">
                  <c:v>2090</c:v>
                </c:pt>
                <c:pt idx="16">
                  <c:v>2095</c:v>
                </c:pt>
                <c:pt idx="17">
                  <c:v>2100</c:v>
                </c:pt>
              </c:numCache>
            </c:numRef>
          </c:val>
          <c:smooth val="0"/>
          <c:extLst>
            <c:ext xmlns:c16="http://schemas.microsoft.com/office/drawing/2014/chart" uri="{C3380CC4-5D6E-409C-BE32-E72D297353CC}">
              <c16:uniqueId val="{0000000F-7B46-4C6B-845C-6B81FA9E2E15}"/>
            </c:ext>
          </c:extLst>
        </c:ser>
        <c:dLbls>
          <c:showLegendKey val="0"/>
          <c:showVal val="0"/>
          <c:showCatName val="0"/>
          <c:showSerName val="0"/>
          <c:showPercent val="0"/>
          <c:showBubbleSize val="0"/>
        </c:dLbls>
        <c:smooth val="0"/>
        <c:axId val="856248320"/>
        <c:axId val="856247488"/>
      </c:lineChart>
      <c:catAx>
        <c:axId val="85624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6247488"/>
        <c:crosses val="autoZero"/>
        <c:auto val="1"/>
        <c:lblAlgn val="ctr"/>
        <c:lblOffset val="100"/>
        <c:noMultiLvlLbl val="0"/>
      </c:catAx>
      <c:valAx>
        <c:axId val="856247488"/>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6248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POP!$B$6</c:f>
              <c:strCache>
                <c:ptCount val="1"/>
                <c:pt idx="0">
                  <c:v>USA</c:v>
                </c:pt>
              </c:strCache>
            </c:strRef>
          </c:tx>
          <c:spPr>
            <a:ln w="28575" cap="rnd">
              <a:solidFill>
                <a:schemeClr val="accent1"/>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POP!$B$7:$B$24</c:f>
              <c:numCache>
                <c:formatCode>0.0000_ </c:formatCode>
                <c:ptCount val="18"/>
                <c:pt idx="0">
                  <c:v>0.31992916199999999</c:v>
                </c:pt>
                <c:pt idx="1">
                  <c:v>0.33143153399999997</c:v>
                </c:pt>
                <c:pt idx="2">
                  <c:v>0.34325584600000003</c:v>
                </c:pt>
                <c:pt idx="3">
                  <c:v>0.35471166999999998</c:v>
                </c:pt>
                <c:pt idx="4">
                  <c:v>0.36503387199999998</c:v>
                </c:pt>
                <c:pt idx="5">
                  <c:v>0.374068752</c:v>
                </c:pt>
                <c:pt idx="6">
                  <c:v>0.38205885299999998</c:v>
                </c:pt>
                <c:pt idx="7">
                  <c:v>0.38959166299999998</c:v>
                </c:pt>
                <c:pt idx="8">
                  <c:v>0.39701803099999999</c:v>
                </c:pt>
                <c:pt idx="9">
                  <c:v>0.404562225</c:v>
                </c:pt>
                <c:pt idx="10">
                  <c:v>0.41205450799999999</c:v>
                </c:pt>
                <c:pt idx="11">
                  <c:v>0.41916163099999998</c:v>
                </c:pt>
                <c:pt idx="12">
                  <c:v>0.42549357100000001</c:v>
                </c:pt>
                <c:pt idx="13">
                  <c:v>0.43096444500000003</c:v>
                </c:pt>
                <c:pt idx="14">
                  <c:v>0.43566582100000001</c:v>
                </c:pt>
                <c:pt idx="15">
                  <c:v>0.43987294699999996</c:v>
                </c:pt>
                <c:pt idx="16">
                  <c:v>0.44383515000000001</c:v>
                </c:pt>
                <c:pt idx="17">
                  <c:v>0.44748315599999999</c:v>
                </c:pt>
              </c:numCache>
            </c:numRef>
          </c:val>
          <c:smooth val="0"/>
          <c:extLst>
            <c:ext xmlns:c16="http://schemas.microsoft.com/office/drawing/2014/chart" uri="{C3380CC4-5D6E-409C-BE32-E72D297353CC}">
              <c16:uniqueId val="{00000000-6B46-4C72-98B6-5DE2E10B32FD}"/>
            </c:ext>
          </c:extLst>
        </c:ser>
        <c:ser>
          <c:idx val="1"/>
          <c:order val="1"/>
          <c:tx>
            <c:strRef>
              <c:f>POP!$C$6</c:f>
              <c:strCache>
                <c:ptCount val="1"/>
                <c:pt idx="0">
                  <c:v>RUS</c:v>
                </c:pt>
              </c:strCache>
            </c:strRef>
          </c:tx>
          <c:spPr>
            <a:ln w="28575" cap="rnd">
              <a:solidFill>
                <a:schemeClr val="accent2"/>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POP!$C$7:$C$24</c:f>
              <c:numCache>
                <c:formatCode>0.0000_ </c:formatCode>
                <c:ptCount val="18"/>
                <c:pt idx="0">
                  <c:v>0.14388800399999999</c:v>
                </c:pt>
                <c:pt idx="1">
                  <c:v>0.143786842</c:v>
                </c:pt>
                <c:pt idx="2">
                  <c:v>0.14260688399999999</c:v>
                </c:pt>
                <c:pt idx="3">
                  <c:v>0.140543418</c:v>
                </c:pt>
                <c:pt idx="4">
                  <c:v>0.138076421</c:v>
                </c:pt>
                <c:pt idx="5">
                  <c:v>0.135836501</c:v>
                </c:pt>
                <c:pt idx="6">
                  <c:v>0.134127418</c:v>
                </c:pt>
                <c:pt idx="7">
                  <c:v>0.132730511</c:v>
                </c:pt>
                <c:pt idx="8">
                  <c:v>0.13130957500000001</c:v>
                </c:pt>
                <c:pt idx="9">
                  <c:v>0.12969594400000001</c:v>
                </c:pt>
                <c:pt idx="10">
                  <c:v>0.127958458</c:v>
                </c:pt>
                <c:pt idx="11">
                  <c:v>0.126393174</c:v>
                </c:pt>
                <c:pt idx="12">
                  <c:v>0.12526318</c:v>
                </c:pt>
                <c:pt idx="13">
                  <c:v>0.124675359</c:v>
                </c:pt>
                <c:pt idx="14">
                  <c:v>0.12452036900000001</c:v>
                </c:pt>
                <c:pt idx="15">
                  <c:v>0.12451282300000001</c:v>
                </c:pt>
                <c:pt idx="16">
                  <c:v>0.124381965</c:v>
                </c:pt>
                <c:pt idx="17">
                  <c:v>0.124012605</c:v>
                </c:pt>
              </c:numCache>
            </c:numRef>
          </c:val>
          <c:smooth val="0"/>
          <c:extLst>
            <c:ext xmlns:c16="http://schemas.microsoft.com/office/drawing/2014/chart" uri="{C3380CC4-5D6E-409C-BE32-E72D297353CC}">
              <c16:uniqueId val="{00000001-6B46-4C72-98B6-5DE2E10B32FD}"/>
            </c:ext>
          </c:extLst>
        </c:ser>
        <c:ser>
          <c:idx val="2"/>
          <c:order val="2"/>
          <c:tx>
            <c:strRef>
              <c:f>POP!$D$6</c:f>
              <c:strCache>
                <c:ptCount val="1"/>
                <c:pt idx="0">
                  <c:v>JAP</c:v>
                </c:pt>
              </c:strCache>
            </c:strRef>
          </c:tx>
          <c:spPr>
            <a:ln w="28575" cap="rnd">
              <a:solidFill>
                <a:schemeClr val="accent3"/>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POP!$D$7:$D$24</c:f>
              <c:numCache>
                <c:formatCode>0.0000_ </c:formatCode>
                <c:ptCount val="18"/>
                <c:pt idx="0">
                  <c:v>0.127974958</c:v>
                </c:pt>
                <c:pt idx="1">
                  <c:v>0.12649564699999999</c:v>
                </c:pt>
                <c:pt idx="2">
                  <c:v>0.12430980800000001</c:v>
                </c:pt>
                <c:pt idx="3">
                  <c:v>0.12158050500000001</c:v>
                </c:pt>
                <c:pt idx="4">
                  <c:v>0.11849978999999999</c:v>
                </c:pt>
                <c:pt idx="5">
                  <c:v>0.115212067</c:v>
                </c:pt>
                <c:pt idx="6">
                  <c:v>0.11192323799999999</c:v>
                </c:pt>
                <c:pt idx="7">
                  <c:v>0.108794446</c:v>
                </c:pt>
                <c:pt idx="8">
                  <c:v>0.105805496</c:v>
                </c:pt>
                <c:pt idx="9">
                  <c:v>0.102747177</c:v>
                </c:pt>
                <c:pt idx="10">
                  <c:v>9.954347999999999E-2</c:v>
                </c:pt>
                <c:pt idx="11">
                  <c:v>9.6369241999999994E-2</c:v>
                </c:pt>
                <c:pt idx="12">
                  <c:v>9.3477601999999993E-2</c:v>
                </c:pt>
                <c:pt idx="13">
                  <c:v>9.1100642999999995E-2</c:v>
                </c:pt>
                <c:pt idx="14">
                  <c:v>8.9125917999999998E-2</c:v>
                </c:pt>
                <c:pt idx="15">
                  <c:v>8.7442977000000005E-2</c:v>
                </c:pt>
                <c:pt idx="16">
                  <c:v>8.5934291999999995E-2</c:v>
                </c:pt>
                <c:pt idx="17">
                  <c:v>8.4532388E-2</c:v>
                </c:pt>
              </c:numCache>
            </c:numRef>
          </c:val>
          <c:smooth val="0"/>
          <c:extLst>
            <c:ext xmlns:c16="http://schemas.microsoft.com/office/drawing/2014/chart" uri="{C3380CC4-5D6E-409C-BE32-E72D297353CC}">
              <c16:uniqueId val="{00000002-6B46-4C72-98B6-5DE2E10B32FD}"/>
            </c:ext>
          </c:extLst>
        </c:ser>
        <c:ser>
          <c:idx val="3"/>
          <c:order val="3"/>
          <c:tx>
            <c:strRef>
              <c:f>POP!$E$6</c:f>
              <c:strCache>
                <c:ptCount val="1"/>
                <c:pt idx="0">
                  <c:v>CAN</c:v>
                </c:pt>
              </c:strCache>
            </c:strRef>
          </c:tx>
          <c:spPr>
            <a:ln w="28575" cap="rnd">
              <a:solidFill>
                <a:schemeClr val="accent4"/>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POP!$E$7:$E$24</c:f>
              <c:numCache>
                <c:formatCode>0.0000_ </c:formatCode>
                <c:ptCount val="18"/>
                <c:pt idx="0">
                  <c:v>3.5949709000000003E-2</c:v>
                </c:pt>
                <c:pt idx="1">
                  <c:v>3.7603205000000001E-2</c:v>
                </c:pt>
                <c:pt idx="2">
                  <c:v>3.9172921999999999E-2</c:v>
                </c:pt>
                <c:pt idx="3">
                  <c:v>4.0617535000000003E-2</c:v>
                </c:pt>
                <c:pt idx="4">
                  <c:v>4.1888356000000002E-2</c:v>
                </c:pt>
                <c:pt idx="5">
                  <c:v>4.3004685000000001E-2</c:v>
                </c:pt>
                <c:pt idx="6">
                  <c:v>4.4011309999999998E-2</c:v>
                </c:pt>
                <c:pt idx="7">
                  <c:v>4.4948601999999997E-2</c:v>
                </c:pt>
                <c:pt idx="8">
                  <c:v>4.5804729000000002E-2</c:v>
                </c:pt>
                <c:pt idx="9">
                  <c:v>4.6629078999999997E-2</c:v>
                </c:pt>
                <c:pt idx="10">
                  <c:v>4.7447272999999998E-2</c:v>
                </c:pt>
                <c:pt idx="11">
                  <c:v>4.8239730000000001E-2</c:v>
                </c:pt>
                <c:pt idx="12">
                  <c:v>4.8958953999999999E-2</c:v>
                </c:pt>
                <c:pt idx="13">
                  <c:v>4.9597228E-2</c:v>
                </c:pt>
                <c:pt idx="14">
                  <c:v>5.0160737999999996E-2</c:v>
                </c:pt>
                <c:pt idx="15">
                  <c:v>5.0675266000000004E-2</c:v>
                </c:pt>
                <c:pt idx="16">
                  <c:v>5.1161563E-2</c:v>
                </c:pt>
                <c:pt idx="17">
                  <c:v>5.1621993000000005E-2</c:v>
                </c:pt>
              </c:numCache>
            </c:numRef>
          </c:val>
          <c:smooth val="0"/>
          <c:extLst>
            <c:ext xmlns:c16="http://schemas.microsoft.com/office/drawing/2014/chart" uri="{C3380CC4-5D6E-409C-BE32-E72D297353CC}">
              <c16:uniqueId val="{00000003-6B46-4C72-98B6-5DE2E10B32FD}"/>
            </c:ext>
          </c:extLst>
        </c:ser>
        <c:ser>
          <c:idx val="4"/>
          <c:order val="4"/>
          <c:tx>
            <c:strRef>
              <c:f>POP!$F$6</c:f>
              <c:strCache>
                <c:ptCount val="1"/>
                <c:pt idx="0">
                  <c:v>UMB</c:v>
                </c:pt>
              </c:strCache>
            </c:strRef>
          </c:tx>
          <c:spPr>
            <a:ln w="28575" cap="rnd">
              <a:solidFill>
                <a:schemeClr val="accent5"/>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POP!$F$7:$F$24</c:f>
              <c:numCache>
                <c:formatCode>0.0000_ </c:formatCode>
                <c:ptCount val="18"/>
                <c:pt idx="0">
                  <c:v>8.6921640000000008E-2</c:v>
                </c:pt>
                <c:pt idx="1">
                  <c:v>8.8275286999999994E-2</c:v>
                </c:pt>
                <c:pt idx="2">
                  <c:v>8.9359259999999996E-2</c:v>
                </c:pt>
                <c:pt idx="3">
                  <c:v>9.0176988E-2</c:v>
                </c:pt>
                <c:pt idx="4">
                  <c:v>9.0772123999999996E-2</c:v>
                </c:pt>
                <c:pt idx="5">
                  <c:v>9.1299874000000017E-2</c:v>
                </c:pt>
                <c:pt idx="6">
                  <c:v>9.1844787999999997E-2</c:v>
                </c:pt>
                <c:pt idx="7">
                  <c:v>9.2385491E-2</c:v>
                </c:pt>
                <c:pt idx="8">
                  <c:v>9.2800026000000008E-2</c:v>
                </c:pt>
                <c:pt idx="9">
                  <c:v>9.3068980000000009E-2</c:v>
                </c:pt>
                <c:pt idx="10">
                  <c:v>9.3236365000000002E-2</c:v>
                </c:pt>
                <c:pt idx="11">
                  <c:v>9.3391233000000004E-2</c:v>
                </c:pt>
                <c:pt idx="12">
                  <c:v>9.3598428999999997E-2</c:v>
                </c:pt>
                <c:pt idx="13">
                  <c:v>9.3868318000000006E-2</c:v>
                </c:pt>
                <c:pt idx="14">
                  <c:v>9.4196334000000007E-2</c:v>
                </c:pt>
                <c:pt idx="15">
                  <c:v>9.4559354999999998E-2</c:v>
                </c:pt>
                <c:pt idx="16">
                  <c:v>9.4892062999999999E-2</c:v>
                </c:pt>
                <c:pt idx="17">
                  <c:v>9.5128129000000006E-2</c:v>
                </c:pt>
              </c:numCache>
            </c:numRef>
          </c:val>
          <c:smooth val="0"/>
          <c:extLst>
            <c:ext xmlns:c16="http://schemas.microsoft.com/office/drawing/2014/chart" uri="{C3380CC4-5D6E-409C-BE32-E72D297353CC}">
              <c16:uniqueId val="{00000004-6B46-4C72-98B6-5DE2E10B32FD}"/>
            </c:ext>
          </c:extLst>
        </c:ser>
        <c:ser>
          <c:idx val="5"/>
          <c:order val="5"/>
          <c:tx>
            <c:strRef>
              <c:f>POP!$G$6</c:f>
              <c:strCache>
                <c:ptCount val="1"/>
                <c:pt idx="0">
                  <c:v>EU</c:v>
                </c:pt>
              </c:strCache>
            </c:strRef>
          </c:tx>
          <c:spPr>
            <a:ln w="28575" cap="rnd">
              <a:solidFill>
                <a:schemeClr val="accent6"/>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POP!$G$7:$G$24</c:f>
              <c:numCache>
                <c:formatCode>0.0000_ </c:formatCode>
                <c:ptCount val="18"/>
                <c:pt idx="0">
                  <c:v>0.50749195199999997</c:v>
                </c:pt>
                <c:pt idx="1">
                  <c:v>0.510945015</c:v>
                </c:pt>
                <c:pt idx="2">
                  <c:v>0.51225956900000003</c:v>
                </c:pt>
                <c:pt idx="3">
                  <c:v>0.51251474600000002</c:v>
                </c:pt>
                <c:pt idx="4">
                  <c:v>0.51160072700000003</c:v>
                </c:pt>
                <c:pt idx="5">
                  <c:v>0.50968692700000007</c:v>
                </c:pt>
                <c:pt idx="6">
                  <c:v>0.506762465</c:v>
                </c:pt>
                <c:pt idx="7">
                  <c:v>0.50276287600000014</c:v>
                </c:pt>
                <c:pt idx="8">
                  <c:v>0.49766121400000007</c:v>
                </c:pt>
                <c:pt idx="9">
                  <c:v>0.49186724800000003</c:v>
                </c:pt>
                <c:pt idx="10">
                  <c:v>0.48609135099999995</c:v>
                </c:pt>
                <c:pt idx="11">
                  <c:v>0.48090510599999997</c:v>
                </c:pt>
                <c:pt idx="12">
                  <c:v>0.47648204399999994</c:v>
                </c:pt>
                <c:pt idx="13">
                  <c:v>0.472757759</c:v>
                </c:pt>
                <c:pt idx="14">
                  <c:v>0.46959984599999999</c:v>
                </c:pt>
                <c:pt idx="15">
                  <c:v>0.46690835200000003</c:v>
                </c:pt>
                <c:pt idx="16">
                  <c:v>0.46447534899999993</c:v>
                </c:pt>
                <c:pt idx="17">
                  <c:v>0.46201554600000005</c:v>
                </c:pt>
              </c:numCache>
            </c:numRef>
          </c:val>
          <c:smooth val="0"/>
          <c:extLst>
            <c:ext xmlns:c16="http://schemas.microsoft.com/office/drawing/2014/chart" uri="{C3380CC4-5D6E-409C-BE32-E72D297353CC}">
              <c16:uniqueId val="{00000005-6B46-4C72-98B6-5DE2E10B32FD}"/>
            </c:ext>
          </c:extLst>
        </c:ser>
        <c:ser>
          <c:idx val="6"/>
          <c:order val="6"/>
          <c:tx>
            <c:strRef>
              <c:f>POP!$H$6</c:f>
              <c:strCache>
                <c:ptCount val="1"/>
                <c:pt idx="0">
                  <c:v>CHN</c:v>
                </c:pt>
              </c:strCache>
            </c:strRef>
          </c:tx>
          <c:spPr>
            <a:ln w="28575" cap="rnd">
              <a:solidFill>
                <a:schemeClr val="accent1">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POP!$H$7:$H$24</c:f>
              <c:numCache>
                <c:formatCode>0.0000_ </c:formatCode>
                <c:ptCount val="18"/>
                <c:pt idx="0">
                  <c:v>1.3970285530000002</c:v>
                </c:pt>
                <c:pt idx="1">
                  <c:v>1.424548266</c:v>
                </c:pt>
                <c:pt idx="2">
                  <c:v>1.438835697</c:v>
                </c:pt>
                <c:pt idx="3">
                  <c:v>1.441181813</c:v>
                </c:pt>
                <c:pt idx="4">
                  <c:v>1.433508888</c:v>
                </c:pt>
                <c:pt idx="5">
                  <c:v>1.4174728139999999</c:v>
                </c:pt>
                <c:pt idx="6">
                  <c:v>1.3943610249999998</c:v>
                </c:pt>
                <c:pt idx="7">
                  <c:v>1.364456723</c:v>
                </c:pt>
                <c:pt idx="8">
                  <c:v>1.328500912</c:v>
                </c:pt>
                <c:pt idx="9">
                  <c:v>1.288706557</c:v>
                </c:pt>
                <c:pt idx="10">
                  <c:v>1.2481179439999999</c:v>
                </c:pt>
                <c:pt idx="11">
                  <c:v>1.2089088270000001</c:v>
                </c:pt>
                <c:pt idx="12">
                  <c:v>1.1715096149999999</c:v>
                </c:pt>
                <c:pt idx="13">
                  <c:v>1.1357542169999999</c:v>
                </c:pt>
                <c:pt idx="14">
                  <c:v>1.10247545</c:v>
                </c:pt>
                <c:pt idx="15">
                  <c:v>1.0725185959999999</c:v>
                </c:pt>
                <c:pt idx="16">
                  <c:v>1.0458009020000001</c:v>
                </c:pt>
                <c:pt idx="17">
                  <c:v>1.020665216</c:v>
                </c:pt>
              </c:numCache>
            </c:numRef>
          </c:val>
          <c:smooth val="0"/>
          <c:extLst>
            <c:ext xmlns:c16="http://schemas.microsoft.com/office/drawing/2014/chart" uri="{C3380CC4-5D6E-409C-BE32-E72D297353CC}">
              <c16:uniqueId val="{00000006-6B46-4C72-98B6-5DE2E10B32FD}"/>
            </c:ext>
          </c:extLst>
        </c:ser>
        <c:ser>
          <c:idx val="7"/>
          <c:order val="7"/>
          <c:tx>
            <c:strRef>
              <c:f>POP!$I$6</c:f>
              <c:strCache>
                <c:ptCount val="1"/>
                <c:pt idx="0">
                  <c:v>IND</c:v>
                </c:pt>
              </c:strCache>
            </c:strRef>
          </c:tx>
          <c:spPr>
            <a:ln w="28575" cap="rnd">
              <a:solidFill>
                <a:schemeClr val="accent2">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POP!$I$7:$I$24</c:f>
              <c:numCache>
                <c:formatCode>0.0000_ </c:formatCode>
                <c:ptCount val="18"/>
                <c:pt idx="0">
                  <c:v>1.3090539800000001</c:v>
                </c:pt>
                <c:pt idx="1">
                  <c:v>1.3831977529999999</c:v>
                </c:pt>
                <c:pt idx="2">
                  <c:v>1.4518290039999999</c:v>
                </c:pt>
                <c:pt idx="3">
                  <c:v>1.5129852069999998</c:v>
                </c:pt>
                <c:pt idx="4">
                  <c:v>1.564570223</c:v>
                </c:pt>
                <c:pt idx="5">
                  <c:v>1.6053555740000001</c:v>
                </c:pt>
                <c:pt idx="6">
                  <c:v>1.6364963079999999</c:v>
                </c:pt>
                <c:pt idx="7">
                  <c:v>1.6589781619999999</c:v>
                </c:pt>
                <c:pt idx="8">
                  <c:v>1.673078321</c:v>
                </c:pt>
                <c:pt idx="9">
                  <c:v>1.6785681110000001</c:v>
                </c:pt>
                <c:pt idx="10">
                  <c:v>1.675744291</c:v>
                </c:pt>
                <c:pt idx="11">
                  <c:v>1.6651793910000001</c:v>
                </c:pt>
                <c:pt idx="12">
                  <c:v>1.648425091</c:v>
                </c:pt>
                <c:pt idx="13">
                  <c:v>1.6269270020000002</c:v>
                </c:pt>
                <c:pt idx="14">
                  <c:v>1.602017424</c:v>
                </c:pt>
                <c:pt idx="15">
                  <c:v>1.574797201</c:v>
                </c:pt>
                <c:pt idx="16">
                  <c:v>1.5459588980000001</c:v>
                </c:pt>
                <c:pt idx="17">
                  <c:v>1.5165973799999999</c:v>
                </c:pt>
              </c:numCache>
            </c:numRef>
          </c:val>
          <c:smooth val="0"/>
          <c:extLst>
            <c:ext xmlns:c16="http://schemas.microsoft.com/office/drawing/2014/chart" uri="{C3380CC4-5D6E-409C-BE32-E72D297353CC}">
              <c16:uniqueId val="{00000007-6B46-4C72-98B6-5DE2E10B32FD}"/>
            </c:ext>
          </c:extLst>
        </c:ser>
        <c:ser>
          <c:idx val="8"/>
          <c:order val="8"/>
          <c:tx>
            <c:strRef>
              <c:f>POP!$J$6</c:f>
              <c:strCache>
                <c:ptCount val="1"/>
                <c:pt idx="0">
                  <c:v>BRZ</c:v>
                </c:pt>
              </c:strCache>
            </c:strRef>
          </c:tx>
          <c:spPr>
            <a:ln w="28575" cap="rnd">
              <a:solidFill>
                <a:schemeClr val="accent3">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POP!$J$7:$J$24</c:f>
              <c:numCache>
                <c:formatCode>0.0000_ </c:formatCode>
                <c:ptCount val="18"/>
                <c:pt idx="0">
                  <c:v>0.205962108</c:v>
                </c:pt>
                <c:pt idx="1">
                  <c:v>0.213863046</c:v>
                </c:pt>
                <c:pt idx="2">
                  <c:v>0.220370552</c:v>
                </c:pt>
                <c:pt idx="3">
                  <c:v>0.225472214</c:v>
                </c:pt>
                <c:pt idx="4">
                  <c:v>0.22920258199999999</c:v>
                </c:pt>
                <c:pt idx="5">
                  <c:v>0.23160165599999999</c:v>
                </c:pt>
                <c:pt idx="6">
                  <c:v>0.23272427900000001</c:v>
                </c:pt>
                <c:pt idx="7">
                  <c:v>0.23268804399999998</c:v>
                </c:pt>
                <c:pt idx="8">
                  <c:v>0.23153760699999998</c:v>
                </c:pt>
                <c:pt idx="9">
                  <c:v>0.22929339400000001</c:v>
                </c:pt>
                <c:pt idx="10">
                  <c:v>0.226036562</c:v>
                </c:pt>
                <c:pt idx="11">
                  <c:v>0.22189531299999998</c:v>
                </c:pt>
                <c:pt idx="12">
                  <c:v>0.217053157</c:v>
                </c:pt>
                <c:pt idx="13">
                  <c:v>0.211763066</c:v>
                </c:pt>
                <c:pt idx="14">
                  <c:v>0.20625795800000002</c:v>
                </c:pt>
                <c:pt idx="15">
                  <c:v>0.20077450499999999</c:v>
                </c:pt>
                <c:pt idx="16">
                  <c:v>0.19547114499999999</c:v>
                </c:pt>
                <c:pt idx="17">
                  <c:v>0.19042305200000001</c:v>
                </c:pt>
              </c:numCache>
            </c:numRef>
          </c:val>
          <c:smooth val="0"/>
          <c:extLst>
            <c:ext xmlns:c16="http://schemas.microsoft.com/office/drawing/2014/chart" uri="{C3380CC4-5D6E-409C-BE32-E72D297353CC}">
              <c16:uniqueId val="{00000008-6B46-4C72-98B6-5DE2E10B32FD}"/>
            </c:ext>
          </c:extLst>
        </c:ser>
        <c:ser>
          <c:idx val="9"/>
          <c:order val="9"/>
          <c:tx>
            <c:strRef>
              <c:f>POP!$K$6</c:f>
              <c:strCache>
                <c:ptCount val="1"/>
                <c:pt idx="0">
                  <c:v>SAF</c:v>
                </c:pt>
              </c:strCache>
            </c:strRef>
          </c:tx>
          <c:spPr>
            <a:ln w="28575" cap="rnd">
              <a:solidFill>
                <a:schemeClr val="accent4">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POP!$K$7:$K$24</c:f>
              <c:numCache>
                <c:formatCode>0.0000_ </c:formatCode>
                <c:ptCount val="18"/>
                <c:pt idx="0">
                  <c:v>5.5291224999999999E-2</c:v>
                </c:pt>
                <c:pt idx="1">
                  <c:v>5.8721229E-2</c:v>
                </c:pt>
                <c:pt idx="2">
                  <c:v>6.1790036E-2</c:v>
                </c:pt>
                <c:pt idx="3">
                  <c:v>6.4465552999999995E-2</c:v>
                </c:pt>
                <c:pt idx="4">
                  <c:v>6.6880283999999998E-2</c:v>
                </c:pt>
                <c:pt idx="5">
                  <c:v>6.9076390000000001E-2</c:v>
                </c:pt>
                <c:pt idx="6">
                  <c:v>7.104589E-2</c:v>
                </c:pt>
                <c:pt idx="7">
                  <c:v>7.2754582999999998E-2</c:v>
                </c:pt>
                <c:pt idx="8">
                  <c:v>7.419513400000001E-2</c:v>
                </c:pt>
                <c:pt idx="9">
                  <c:v>7.5366857000000009E-2</c:v>
                </c:pt>
                <c:pt idx="10">
                  <c:v>7.6287421000000008E-2</c:v>
                </c:pt>
                <c:pt idx="11">
                  <c:v>7.696255199999999E-2</c:v>
                </c:pt>
                <c:pt idx="12">
                  <c:v>7.7391683999999988E-2</c:v>
                </c:pt>
                <c:pt idx="13">
                  <c:v>7.7593422000000009E-2</c:v>
                </c:pt>
                <c:pt idx="14">
                  <c:v>7.7582109999999996E-2</c:v>
                </c:pt>
                <c:pt idx="15">
                  <c:v>7.7379500000000004E-2</c:v>
                </c:pt>
                <c:pt idx="16">
                  <c:v>7.7008160999999992E-2</c:v>
                </c:pt>
                <c:pt idx="17">
                  <c:v>7.6487698000000007E-2</c:v>
                </c:pt>
              </c:numCache>
            </c:numRef>
          </c:val>
          <c:smooth val="0"/>
          <c:extLst>
            <c:ext xmlns:c16="http://schemas.microsoft.com/office/drawing/2014/chart" uri="{C3380CC4-5D6E-409C-BE32-E72D297353CC}">
              <c16:uniqueId val="{00000009-6B46-4C72-98B6-5DE2E10B32FD}"/>
            </c:ext>
          </c:extLst>
        </c:ser>
        <c:ser>
          <c:idx val="10"/>
          <c:order val="10"/>
          <c:tx>
            <c:strRef>
              <c:f>POP!$L$6</c:f>
              <c:strCache>
                <c:ptCount val="1"/>
                <c:pt idx="0">
                  <c:v>OEU</c:v>
                </c:pt>
              </c:strCache>
            </c:strRef>
          </c:tx>
          <c:spPr>
            <a:ln w="28575" cap="rnd">
              <a:solidFill>
                <a:schemeClr val="accent5">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POP!$L$7:$L$24</c:f>
              <c:numCache>
                <c:formatCode>0.0000_ </c:formatCode>
                <c:ptCount val="18"/>
                <c:pt idx="0">
                  <c:v>9.6289550999999987E-2</c:v>
                </c:pt>
                <c:pt idx="1">
                  <c:v>0.101697368</c:v>
                </c:pt>
                <c:pt idx="2">
                  <c:v>0.10378593599999998</c:v>
                </c:pt>
                <c:pt idx="3">
                  <c:v>0.10581130600000001</c:v>
                </c:pt>
                <c:pt idx="4">
                  <c:v>0.10796115399999999</c:v>
                </c:pt>
                <c:pt idx="5">
                  <c:v>0.10960388299999999</c:v>
                </c:pt>
                <c:pt idx="6">
                  <c:v>0.11072118699999998</c:v>
                </c:pt>
                <c:pt idx="7">
                  <c:v>0.11131453600000001</c:v>
                </c:pt>
                <c:pt idx="8">
                  <c:v>0.11140360000000001</c:v>
                </c:pt>
                <c:pt idx="9">
                  <c:v>0.110974302</c:v>
                </c:pt>
                <c:pt idx="10">
                  <c:v>0.11006643499999998</c:v>
                </c:pt>
                <c:pt idx="11">
                  <c:v>0.10875328500000001</c:v>
                </c:pt>
                <c:pt idx="12">
                  <c:v>0.10714232499999998</c:v>
                </c:pt>
                <c:pt idx="13">
                  <c:v>0.10532247300000001</c:v>
                </c:pt>
                <c:pt idx="14">
                  <c:v>0.10336589500000001</c:v>
                </c:pt>
                <c:pt idx="15">
                  <c:v>0.10129827</c:v>
                </c:pt>
                <c:pt idx="16">
                  <c:v>9.9169819999999992E-2</c:v>
                </c:pt>
                <c:pt idx="17">
                  <c:v>9.7030926999999975E-2</c:v>
                </c:pt>
              </c:numCache>
            </c:numRef>
          </c:val>
          <c:smooth val="0"/>
          <c:extLst>
            <c:ext xmlns:c16="http://schemas.microsoft.com/office/drawing/2014/chart" uri="{C3380CC4-5D6E-409C-BE32-E72D297353CC}">
              <c16:uniqueId val="{0000000A-6B46-4C72-98B6-5DE2E10B32FD}"/>
            </c:ext>
          </c:extLst>
        </c:ser>
        <c:ser>
          <c:idx val="11"/>
          <c:order val="11"/>
          <c:tx>
            <c:strRef>
              <c:f>POP!$M$6</c:f>
              <c:strCache>
                <c:ptCount val="1"/>
                <c:pt idx="0">
                  <c:v>REF</c:v>
                </c:pt>
              </c:strCache>
            </c:strRef>
          </c:tx>
          <c:spPr>
            <a:ln w="28575" cap="rnd">
              <a:solidFill>
                <a:schemeClr val="accent6">
                  <a:lumMod val="6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POP!$M$7:$M$24</c:f>
              <c:numCache>
                <c:formatCode>0.0000_ </c:formatCode>
                <c:ptCount val="18"/>
                <c:pt idx="0">
                  <c:v>9.3177430999999991E-2</c:v>
                </c:pt>
                <c:pt idx="1">
                  <c:v>9.8159996999999999E-2</c:v>
                </c:pt>
                <c:pt idx="2">
                  <c:v>0.10225266899999998</c:v>
                </c:pt>
                <c:pt idx="3">
                  <c:v>0.10554835800000002</c:v>
                </c:pt>
                <c:pt idx="4">
                  <c:v>0.10843928500000001</c:v>
                </c:pt>
                <c:pt idx="5">
                  <c:v>0.111145461</c:v>
                </c:pt>
                <c:pt idx="6">
                  <c:v>0.113591467</c:v>
                </c:pt>
                <c:pt idx="7">
                  <c:v>0.115540844</c:v>
                </c:pt>
                <c:pt idx="8">
                  <c:v>0.11687348299999999</c:v>
                </c:pt>
                <c:pt idx="9">
                  <c:v>0.11764075600000003</c:v>
                </c:pt>
                <c:pt idx="10">
                  <c:v>0.11800670699999999</c:v>
                </c:pt>
                <c:pt idx="11">
                  <c:v>0.11811242799999999</c:v>
                </c:pt>
                <c:pt idx="12">
                  <c:v>0.11801993900000002</c:v>
                </c:pt>
                <c:pt idx="13">
                  <c:v>0.11776572599999999</c:v>
                </c:pt>
                <c:pt idx="14">
                  <c:v>0.11736940100000001</c:v>
                </c:pt>
                <c:pt idx="15">
                  <c:v>0.116827448</c:v>
                </c:pt>
                <c:pt idx="16">
                  <c:v>0.11610654499999999</c:v>
                </c:pt>
                <c:pt idx="17">
                  <c:v>0.115165897</c:v>
                </c:pt>
              </c:numCache>
            </c:numRef>
          </c:val>
          <c:smooth val="0"/>
          <c:extLst>
            <c:ext xmlns:c16="http://schemas.microsoft.com/office/drawing/2014/chart" uri="{C3380CC4-5D6E-409C-BE32-E72D297353CC}">
              <c16:uniqueId val="{0000000B-6B46-4C72-98B6-5DE2E10B32FD}"/>
            </c:ext>
          </c:extLst>
        </c:ser>
        <c:ser>
          <c:idx val="12"/>
          <c:order val="12"/>
          <c:tx>
            <c:strRef>
              <c:f>POP!$N$6</c:f>
              <c:strCache>
                <c:ptCount val="1"/>
                <c:pt idx="0">
                  <c:v>ASIA</c:v>
                </c:pt>
              </c:strCache>
            </c:strRef>
          </c:tx>
          <c:spPr>
            <a:ln w="28575" cap="rnd">
              <a:solidFill>
                <a:schemeClr val="accent1">
                  <a:lumMod val="80000"/>
                  <a:lumOff val="2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POP!$N$7:$N$24</c:f>
              <c:numCache>
                <c:formatCode>0.0000_ </c:formatCode>
                <c:ptCount val="18"/>
                <c:pt idx="0">
                  <c:v>1.1120572799999999</c:v>
                </c:pt>
                <c:pt idx="1">
                  <c:v>1.1774256599999999</c:v>
                </c:pt>
                <c:pt idx="2">
                  <c:v>1.2385909269999997</c:v>
                </c:pt>
                <c:pt idx="3">
                  <c:v>1.2930819600000001</c:v>
                </c:pt>
                <c:pt idx="4">
                  <c:v>1.3405409009999996</c:v>
                </c:pt>
                <c:pt idx="5">
                  <c:v>1.3810189939999999</c:v>
                </c:pt>
                <c:pt idx="6">
                  <c:v>1.4144347329999998</c:v>
                </c:pt>
                <c:pt idx="7">
                  <c:v>1.4403289069999998</c:v>
                </c:pt>
                <c:pt idx="8">
                  <c:v>1.45877638</c:v>
                </c:pt>
                <c:pt idx="9">
                  <c:v>1.4702615929999994</c:v>
                </c:pt>
                <c:pt idx="10">
                  <c:v>1.4755919559999999</c:v>
                </c:pt>
                <c:pt idx="11">
                  <c:v>1.4755804440000007</c:v>
                </c:pt>
                <c:pt idx="12">
                  <c:v>1.4708710149999997</c:v>
                </c:pt>
                <c:pt idx="13">
                  <c:v>1.46199334</c:v>
                </c:pt>
                <c:pt idx="14">
                  <c:v>1.4496615989999997</c:v>
                </c:pt>
                <c:pt idx="15">
                  <c:v>1.4346856069999998</c:v>
                </c:pt>
                <c:pt idx="16">
                  <c:v>1.41766043</c:v>
                </c:pt>
                <c:pt idx="17">
                  <c:v>1.3993739960000005</c:v>
                </c:pt>
              </c:numCache>
            </c:numRef>
          </c:val>
          <c:smooth val="0"/>
          <c:extLst>
            <c:ext xmlns:c16="http://schemas.microsoft.com/office/drawing/2014/chart" uri="{C3380CC4-5D6E-409C-BE32-E72D297353CC}">
              <c16:uniqueId val="{0000000C-6B46-4C72-98B6-5DE2E10B32FD}"/>
            </c:ext>
          </c:extLst>
        </c:ser>
        <c:ser>
          <c:idx val="13"/>
          <c:order val="13"/>
          <c:tx>
            <c:strRef>
              <c:f>POP!$O$6</c:f>
              <c:strCache>
                <c:ptCount val="1"/>
                <c:pt idx="0">
                  <c:v>MAF</c:v>
                </c:pt>
              </c:strCache>
            </c:strRef>
          </c:tx>
          <c:spPr>
            <a:ln w="28575" cap="rnd">
              <a:solidFill>
                <a:schemeClr val="accent2">
                  <a:lumMod val="80000"/>
                  <a:lumOff val="2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POP!$O$7:$O$24</c:f>
              <c:numCache>
                <c:formatCode>0.0000_ </c:formatCode>
                <c:ptCount val="18"/>
                <c:pt idx="0">
                  <c:v>1.3371866609999998</c:v>
                </c:pt>
                <c:pt idx="1">
                  <c:v>1.4947266530000001</c:v>
                </c:pt>
                <c:pt idx="2">
                  <c:v>1.6543931979999997</c:v>
                </c:pt>
                <c:pt idx="3">
                  <c:v>1.8144425869999998</c:v>
                </c:pt>
                <c:pt idx="4">
                  <c:v>1.9803730789999998</c:v>
                </c:pt>
                <c:pt idx="5">
                  <c:v>2.1488273269999998</c:v>
                </c:pt>
                <c:pt idx="6">
                  <c:v>2.3142383079999993</c:v>
                </c:pt>
                <c:pt idx="7">
                  <c:v>2.4717446909999996</c:v>
                </c:pt>
                <c:pt idx="8">
                  <c:v>2.6185425589999998</c:v>
                </c:pt>
                <c:pt idx="9">
                  <c:v>2.7531465299999995</c:v>
                </c:pt>
                <c:pt idx="10">
                  <c:v>2.8748961789999998</c:v>
                </c:pt>
                <c:pt idx="11">
                  <c:v>2.9822197280000005</c:v>
                </c:pt>
                <c:pt idx="12">
                  <c:v>3.0729721110000008</c:v>
                </c:pt>
                <c:pt idx="13">
                  <c:v>3.1454525950000005</c:v>
                </c:pt>
                <c:pt idx="14">
                  <c:v>3.1989896780000002</c:v>
                </c:pt>
                <c:pt idx="15">
                  <c:v>3.2334391800000004</c:v>
                </c:pt>
                <c:pt idx="16">
                  <c:v>3.249004358000001</c:v>
                </c:pt>
                <c:pt idx="17">
                  <c:v>3.2463702450000014</c:v>
                </c:pt>
              </c:numCache>
            </c:numRef>
          </c:val>
          <c:smooth val="0"/>
          <c:extLst>
            <c:ext xmlns:c16="http://schemas.microsoft.com/office/drawing/2014/chart" uri="{C3380CC4-5D6E-409C-BE32-E72D297353CC}">
              <c16:uniqueId val="{0000000D-6B46-4C72-98B6-5DE2E10B32FD}"/>
            </c:ext>
          </c:extLst>
        </c:ser>
        <c:ser>
          <c:idx val="14"/>
          <c:order val="14"/>
          <c:tx>
            <c:strRef>
              <c:f>POP!$P$6</c:f>
              <c:strCache>
                <c:ptCount val="1"/>
                <c:pt idx="0">
                  <c:v>LAM</c:v>
                </c:pt>
              </c:strCache>
            </c:strRef>
          </c:tx>
          <c:spPr>
            <a:ln w="28575" cap="rnd">
              <a:solidFill>
                <a:schemeClr val="accent3">
                  <a:lumMod val="80000"/>
                  <a:lumOff val="20000"/>
                </a:schemeClr>
              </a:solidFill>
              <a:round/>
            </a:ln>
            <a:effectLst/>
          </c:spPr>
          <c:marker>
            <c:symbol val="none"/>
          </c:marker>
          <c:cat>
            <c:numRef>
              <c:f>POP!$A$7:$A$26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POP!$P$7:$P$24</c:f>
              <c:numCache>
                <c:formatCode>0.0000_ </c:formatCode>
                <c:ptCount val="18"/>
                <c:pt idx="0">
                  <c:v>0.40839152999999995</c:v>
                </c:pt>
                <c:pt idx="1">
                  <c:v>0.42093858399999995</c:v>
                </c:pt>
                <c:pt idx="2">
                  <c:v>0.44235103199999992</c:v>
                </c:pt>
                <c:pt idx="3">
                  <c:v>0.46162679599999989</c:v>
                </c:pt>
                <c:pt idx="4">
                  <c:v>0.47845607099999998</c:v>
                </c:pt>
                <c:pt idx="5">
                  <c:v>0.49280105699999993</c:v>
                </c:pt>
                <c:pt idx="6">
                  <c:v>0.504624038</c:v>
                </c:pt>
                <c:pt idx="7">
                  <c:v>0.51387059000000013</c:v>
                </c:pt>
                <c:pt idx="8">
                  <c:v>0.52058348700000001</c:v>
                </c:pt>
                <c:pt idx="9">
                  <c:v>0.52476386799999986</c:v>
                </c:pt>
                <c:pt idx="10">
                  <c:v>0.52650670799999999</c:v>
                </c:pt>
                <c:pt idx="11">
                  <c:v>0.52597131699999999</c:v>
                </c:pt>
                <c:pt idx="12">
                  <c:v>0.52339726600000003</c:v>
                </c:pt>
                <c:pt idx="13">
                  <c:v>0.51909147699999991</c:v>
                </c:pt>
                <c:pt idx="14">
                  <c:v>0.51332466599999993</c:v>
                </c:pt>
                <c:pt idx="15">
                  <c:v>0.50639608400000002</c:v>
                </c:pt>
                <c:pt idx="16">
                  <c:v>0.49865489900000004</c:v>
                </c:pt>
                <c:pt idx="17">
                  <c:v>0.49037919100000005</c:v>
                </c:pt>
              </c:numCache>
            </c:numRef>
          </c:val>
          <c:smooth val="0"/>
          <c:extLst>
            <c:ext xmlns:c16="http://schemas.microsoft.com/office/drawing/2014/chart" uri="{C3380CC4-5D6E-409C-BE32-E72D297353CC}">
              <c16:uniqueId val="{0000000E-6B46-4C72-98B6-5DE2E10B32FD}"/>
            </c:ext>
          </c:extLst>
        </c:ser>
        <c:dLbls>
          <c:showLegendKey val="0"/>
          <c:showVal val="0"/>
          <c:showCatName val="0"/>
          <c:showSerName val="0"/>
          <c:showPercent val="0"/>
          <c:showBubbleSize val="0"/>
        </c:dLbls>
        <c:smooth val="0"/>
        <c:axId val="849837472"/>
        <c:axId val="849838304"/>
      </c:lineChart>
      <c:catAx>
        <c:axId val="84983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9838304"/>
        <c:crosses val="autoZero"/>
        <c:auto val="1"/>
        <c:lblAlgn val="ctr"/>
        <c:lblOffset val="100"/>
        <c:noMultiLvlLbl val="0"/>
      </c:catAx>
      <c:valAx>
        <c:axId val="849838304"/>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9837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2791518077605949E-2"/>
          <c:y val="9.7031406343229959E-2"/>
          <c:w val="0.86956794208434962"/>
          <c:h val="0.74994847995777214"/>
        </c:manualLayout>
      </c:layout>
      <c:lineChart>
        <c:grouping val="standard"/>
        <c:varyColors val="0"/>
        <c:ser>
          <c:idx val="0"/>
          <c:order val="0"/>
          <c:tx>
            <c:strRef>
              <c:f>POP!$AJ$5:$AJ$6</c:f>
              <c:strCache>
                <c:ptCount val="2"/>
                <c:pt idx="0">
                  <c:v>CHN</c:v>
                </c:pt>
                <c:pt idx="1">
                  <c:v>HIGH VARIANT</c:v>
                </c:pt>
              </c:strCache>
            </c:strRef>
          </c:tx>
          <c:spPr>
            <a:ln w="28575" cap="rnd">
              <a:solidFill>
                <a:srgbClr val="C00000"/>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648-46BB-AB78-F83622F306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POP!$AI$7:$AI$24</c:f>
              <c:strCache>
                <c:ptCount val="18"/>
                <c:pt idx="0">
                  <c:v>2015</c:v>
                </c:pt>
                <c:pt idx="1">
                  <c:v>2020</c:v>
                </c:pt>
                <c:pt idx="2">
                  <c:v>2025</c:v>
                </c:pt>
                <c:pt idx="3">
                  <c:v>2030</c:v>
                </c:pt>
                <c:pt idx="4">
                  <c:v>2035</c:v>
                </c:pt>
                <c:pt idx="5">
                  <c:v>2040</c:v>
                </c:pt>
                <c:pt idx="6">
                  <c:v>2045</c:v>
                </c:pt>
                <c:pt idx="7">
                  <c:v>2050</c:v>
                </c:pt>
                <c:pt idx="8">
                  <c:v>2055</c:v>
                </c:pt>
                <c:pt idx="9">
                  <c:v>2060</c:v>
                </c:pt>
                <c:pt idx="10">
                  <c:v>2065</c:v>
                </c:pt>
                <c:pt idx="11">
                  <c:v>2070</c:v>
                </c:pt>
                <c:pt idx="12">
                  <c:v>2075</c:v>
                </c:pt>
                <c:pt idx="13">
                  <c:v>2080</c:v>
                </c:pt>
                <c:pt idx="14">
                  <c:v>2085</c:v>
                </c:pt>
                <c:pt idx="15">
                  <c:v>2090</c:v>
                </c:pt>
                <c:pt idx="16">
                  <c:v>2095</c:v>
                </c:pt>
                <c:pt idx="17">
                  <c:v>2100</c:v>
                </c:pt>
              </c:strCache>
            </c:strRef>
          </c:cat>
          <c:val>
            <c:numRef>
              <c:f>POP!$AJ$7:$AJ$24</c:f>
              <c:numCache>
                <c:formatCode>0.00_ </c:formatCode>
                <c:ptCount val="18"/>
                <c:pt idx="0">
                  <c:v>1.3970285530000002</c:v>
                </c:pt>
                <c:pt idx="1">
                  <c:v>1.4369131939999999</c:v>
                </c:pt>
                <c:pt idx="2">
                  <c:v>1.468813323</c:v>
                </c:pt>
                <c:pt idx="3">
                  <c:v>1.491299766</c:v>
                </c:pt>
                <c:pt idx="4">
                  <c:v>1.5028458189999998</c:v>
                </c:pt>
                <c:pt idx="5">
                  <c:v>1.507059683</c:v>
                </c:pt>
                <c:pt idx="6">
                  <c:v>1.507658468</c:v>
                </c:pt>
                <c:pt idx="7">
                  <c:v>1.5061636890000001</c:v>
                </c:pt>
                <c:pt idx="8">
                  <c:v>1.502669094</c:v>
                </c:pt>
                <c:pt idx="9">
                  <c:v>1.4977346070000002</c:v>
                </c:pt>
                <c:pt idx="10">
                  <c:v>1.4933041280000001</c:v>
                </c:pt>
                <c:pt idx="11">
                  <c:v>1.491830368</c:v>
                </c:pt>
                <c:pt idx="12">
                  <c:v>1.494935788</c:v>
                </c:pt>
                <c:pt idx="13">
                  <c:v>1.5032174820000002</c:v>
                </c:pt>
                <c:pt idx="14">
                  <c:v>1.517198893</c:v>
                </c:pt>
                <c:pt idx="15">
                  <c:v>1.5366402130000001</c:v>
                </c:pt>
                <c:pt idx="16">
                  <c:v>1.5603873340000001</c:v>
                </c:pt>
                <c:pt idx="17">
                  <c:v>1.586270852</c:v>
                </c:pt>
              </c:numCache>
            </c:numRef>
          </c:val>
          <c:smooth val="0"/>
          <c:extLst>
            <c:ext xmlns:c16="http://schemas.microsoft.com/office/drawing/2014/chart" uri="{C3380CC4-5D6E-409C-BE32-E72D297353CC}">
              <c16:uniqueId val="{00000000-E648-46BB-AB78-F83622F306FB}"/>
            </c:ext>
          </c:extLst>
        </c:ser>
        <c:ser>
          <c:idx val="1"/>
          <c:order val="1"/>
          <c:tx>
            <c:strRef>
              <c:f>POP!$AK$5:$AK$6</c:f>
              <c:strCache>
                <c:ptCount val="2"/>
                <c:pt idx="0">
                  <c:v>CHN</c:v>
                </c:pt>
                <c:pt idx="1">
                  <c:v>MEDIUM VARIANT</c:v>
                </c:pt>
              </c:strCache>
            </c:strRef>
          </c:tx>
          <c:spPr>
            <a:ln w="28575" cap="rnd">
              <a:solidFill>
                <a:srgbClr val="FF0000"/>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648-46BB-AB78-F83622F306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POP!$AI$7:$AI$24</c:f>
              <c:strCache>
                <c:ptCount val="18"/>
                <c:pt idx="0">
                  <c:v>2015</c:v>
                </c:pt>
                <c:pt idx="1">
                  <c:v>2020</c:v>
                </c:pt>
                <c:pt idx="2">
                  <c:v>2025</c:v>
                </c:pt>
                <c:pt idx="3">
                  <c:v>2030</c:v>
                </c:pt>
                <c:pt idx="4">
                  <c:v>2035</c:v>
                </c:pt>
                <c:pt idx="5">
                  <c:v>2040</c:v>
                </c:pt>
                <c:pt idx="6">
                  <c:v>2045</c:v>
                </c:pt>
                <c:pt idx="7">
                  <c:v>2050</c:v>
                </c:pt>
                <c:pt idx="8">
                  <c:v>2055</c:v>
                </c:pt>
                <c:pt idx="9">
                  <c:v>2060</c:v>
                </c:pt>
                <c:pt idx="10">
                  <c:v>2065</c:v>
                </c:pt>
                <c:pt idx="11">
                  <c:v>2070</c:v>
                </c:pt>
                <c:pt idx="12">
                  <c:v>2075</c:v>
                </c:pt>
                <c:pt idx="13">
                  <c:v>2080</c:v>
                </c:pt>
                <c:pt idx="14">
                  <c:v>2085</c:v>
                </c:pt>
                <c:pt idx="15">
                  <c:v>2090</c:v>
                </c:pt>
                <c:pt idx="16">
                  <c:v>2095</c:v>
                </c:pt>
                <c:pt idx="17">
                  <c:v>2100</c:v>
                </c:pt>
              </c:strCache>
            </c:strRef>
          </c:cat>
          <c:val>
            <c:numRef>
              <c:f>POP!$AK$7:$AK$24</c:f>
              <c:numCache>
                <c:formatCode>0.00_ </c:formatCode>
                <c:ptCount val="18"/>
                <c:pt idx="0">
                  <c:v>1.3970285530000002</c:v>
                </c:pt>
                <c:pt idx="1">
                  <c:v>1.424548266</c:v>
                </c:pt>
                <c:pt idx="2">
                  <c:v>1.438835697</c:v>
                </c:pt>
                <c:pt idx="3">
                  <c:v>1.441181813</c:v>
                </c:pt>
                <c:pt idx="4">
                  <c:v>1.433508888</c:v>
                </c:pt>
                <c:pt idx="5">
                  <c:v>1.4174728139999999</c:v>
                </c:pt>
                <c:pt idx="6">
                  <c:v>1.3943610249999998</c:v>
                </c:pt>
                <c:pt idx="7">
                  <c:v>1.364456723</c:v>
                </c:pt>
                <c:pt idx="8">
                  <c:v>1.328500912</c:v>
                </c:pt>
                <c:pt idx="9">
                  <c:v>1.288706557</c:v>
                </c:pt>
                <c:pt idx="10">
                  <c:v>1.2481179439999999</c:v>
                </c:pt>
                <c:pt idx="11">
                  <c:v>1.2089088270000001</c:v>
                </c:pt>
                <c:pt idx="12">
                  <c:v>1.1715096149999999</c:v>
                </c:pt>
                <c:pt idx="13">
                  <c:v>1.1357542169999999</c:v>
                </c:pt>
                <c:pt idx="14">
                  <c:v>1.10247545</c:v>
                </c:pt>
                <c:pt idx="15">
                  <c:v>1.0725185959999999</c:v>
                </c:pt>
                <c:pt idx="16">
                  <c:v>1.0458009020000001</c:v>
                </c:pt>
                <c:pt idx="17">
                  <c:v>1.020665216</c:v>
                </c:pt>
              </c:numCache>
            </c:numRef>
          </c:val>
          <c:smooth val="0"/>
          <c:extLst>
            <c:ext xmlns:c16="http://schemas.microsoft.com/office/drawing/2014/chart" uri="{C3380CC4-5D6E-409C-BE32-E72D297353CC}">
              <c16:uniqueId val="{00000001-E648-46BB-AB78-F83622F306FB}"/>
            </c:ext>
          </c:extLst>
        </c:ser>
        <c:ser>
          <c:idx val="2"/>
          <c:order val="2"/>
          <c:tx>
            <c:strRef>
              <c:f>POP!$AL$5:$AL$6</c:f>
              <c:strCache>
                <c:ptCount val="2"/>
                <c:pt idx="0">
                  <c:v>MAF</c:v>
                </c:pt>
                <c:pt idx="1">
                  <c:v>LOW VARIANT</c:v>
                </c:pt>
              </c:strCache>
            </c:strRef>
          </c:tx>
          <c:spPr>
            <a:ln w="28575" cap="rnd">
              <a:solidFill>
                <a:schemeClr val="tx2"/>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E648-46BB-AB78-F83622F306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POP!$AI$7:$AI$24</c:f>
              <c:strCache>
                <c:ptCount val="18"/>
                <c:pt idx="0">
                  <c:v>2015</c:v>
                </c:pt>
                <c:pt idx="1">
                  <c:v>2020</c:v>
                </c:pt>
                <c:pt idx="2">
                  <c:v>2025</c:v>
                </c:pt>
                <c:pt idx="3">
                  <c:v>2030</c:v>
                </c:pt>
                <c:pt idx="4">
                  <c:v>2035</c:v>
                </c:pt>
                <c:pt idx="5">
                  <c:v>2040</c:v>
                </c:pt>
                <c:pt idx="6">
                  <c:v>2045</c:v>
                </c:pt>
                <c:pt idx="7">
                  <c:v>2050</c:v>
                </c:pt>
                <c:pt idx="8">
                  <c:v>2055</c:v>
                </c:pt>
                <c:pt idx="9">
                  <c:v>2060</c:v>
                </c:pt>
                <c:pt idx="10">
                  <c:v>2065</c:v>
                </c:pt>
                <c:pt idx="11">
                  <c:v>2070</c:v>
                </c:pt>
                <c:pt idx="12">
                  <c:v>2075</c:v>
                </c:pt>
                <c:pt idx="13">
                  <c:v>2080</c:v>
                </c:pt>
                <c:pt idx="14">
                  <c:v>2085</c:v>
                </c:pt>
                <c:pt idx="15">
                  <c:v>2090</c:v>
                </c:pt>
                <c:pt idx="16">
                  <c:v>2095</c:v>
                </c:pt>
                <c:pt idx="17">
                  <c:v>2100</c:v>
                </c:pt>
              </c:strCache>
            </c:strRef>
          </c:cat>
          <c:val>
            <c:numRef>
              <c:f>POP!$AL$7:$AL$24</c:f>
              <c:numCache>
                <c:formatCode>0.00_ </c:formatCode>
                <c:ptCount val="18"/>
                <c:pt idx="0">
                  <c:v>1.3371866609999998</c:v>
                </c:pt>
                <c:pt idx="1">
                  <c:v>1.4947266530000001</c:v>
                </c:pt>
                <c:pt idx="2">
                  <c:v>1.6543931979999997</c:v>
                </c:pt>
                <c:pt idx="3">
                  <c:v>1.8144425869999998</c:v>
                </c:pt>
                <c:pt idx="4">
                  <c:v>1.9803730789999998</c:v>
                </c:pt>
                <c:pt idx="5">
                  <c:v>2.1488273269999998</c:v>
                </c:pt>
                <c:pt idx="6">
                  <c:v>2.3142383079999993</c:v>
                </c:pt>
                <c:pt idx="7">
                  <c:v>2.4717446909999996</c:v>
                </c:pt>
                <c:pt idx="8">
                  <c:v>2.6185425589999998</c:v>
                </c:pt>
                <c:pt idx="9">
                  <c:v>2.7531465299999995</c:v>
                </c:pt>
                <c:pt idx="10">
                  <c:v>2.8748961789999998</c:v>
                </c:pt>
                <c:pt idx="11">
                  <c:v>2.9822197280000005</c:v>
                </c:pt>
                <c:pt idx="12">
                  <c:v>3.0729721110000008</c:v>
                </c:pt>
                <c:pt idx="13">
                  <c:v>3.1454525950000005</c:v>
                </c:pt>
                <c:pt idx="14">
                  <c:v>3.1989896780000002</c:v>
                </c:pt>
                <c:pt idx="15">
                  <c:v>3.2334391800000004</c:v>
                </c:pt>
                <c:pt idx="16">
                  <c:v>3.249004358000001</c:v>
                </c:pt>
                <c:pt idx="17">
                  <c:v>3.2463702450000014</c:v>
                </c:pt>
              </c:numCache>
            </c:numRef>
          </c:val>
          <c:smooth val="0"/>
          <c:extLst>
            <c:ext xmlns:c16="http://schemas.microsoft.com/office/drawing/2014/chart" uri="{C3380CC4-5D6E-409C-BE32-E72D297353CC}">
              <c16:uniqueId val="{00000002-E648-46BB-AB78-F83622F306FB}"/>
            </c:ext>
          </c:extLst>
        </c:ser>
        <c:ser>
          <c:idx val="3"/>
          <c:order val="3"/>
          <c:tx>
            <c:strRef>
              <c:f>POP!$AM$5:$AM$6</c:f>
              <c:strCache>
                <c:ptCount val="2"/>
                <c:pt idx="0">
                  <c:v>MAF</c:v>
                </c:pt>
                <c:pt idx="1">
                  <c:v>MEDIUM VARIANT</c:v>
                </c:pt>
              </c:strCache>
            </c:strRef>
          </c:tx>
          <c:spPr>
            <a:ln w="28575" cap="rnd">
              <a:solidFill>
                <a:schemeClr val="accent1"/>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648-46BB-AB78-F83622F306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POP!$AI$7:$AI$24</c:f>
              <c:strCache>
                <c:ptCount val="18"/>
                <c:pt idx="0">
                  <c:v>2015</c:v>
                </c:pt>
                <c:pt idx="1">
                  <c:v>2020</c:v>
                </c:pt>
                <c:pt idx="2">
                  <c:v>2025</c:v>
                </c:pt>
                <c:pt idx="3">
                  <c:v>2030</c:v>
                </c:pt>
                <c:pt idx="4">
                  <c:v>2035</c:v>
                </c:pt>
                <c:pt idx="5">
                  <c:v>2040</c:v>
                </c:pt>
                <c:pt idx="6">
                  <c:v>2045</c:v>
                </c:pt>
                <c:pt idx="7">
                  <c:v>2050</c:v>
                </c:pt>
                <c:pt idx="8">
                  <c:v>2055</c:v>
                </c:pt>
                <c:pt idx="9">
                  <c:v>2060</c:v>
                </c:pt>
                <c:pt idx="10">
                  <c:v>2065</c:v>
                </c:pt>
                <c:pt idx="11">
                  <c:v>2070</c:v>
                </c:pt>
                <c:pt idx="12">
                  <c:v>2075</c:v>
                </c:pt>
                <c:pt idx="13">
                  <c:v>2080</c:v>
                </c:pt>
                <c:pt idx="14">
                  <c:v>2085</c:v>
                </c:pt>
                <c:pt idx="15">
                  <c:v>2090</c:v>
                </c:pt>
                <c:pt idx="16">
                  <c:v>2095</c:v>
                </c:pt>
                <c:pt idx="17">
                  <c:v>2100</c:v>
                </c:pt>
              </c:strCache>
            </c:strRef>
          </c:cat>
          <c:val>
            <c:numRef>
              <c:f>POP!$AM$7:$AM$24</c:f>
              <c:numCache>
                <c:formatCode>0.00_ </c:formatCode>
                <c:ptCount val="18"/>
                <c:pt idx="0">
                  <c:v>1.3371866609999998</c:v>
                </c:pt>
                <c:pt idx="1">
                  <c:v>1.5076728899999996</c:v>
                </c:pt>
                <c:pt idx="2">
                  <c:v>1.6903199070000001</c:v>
                </c:pt>
                <c:pt idx="3">
                  <c:v>1.8824244619999997</c:v>
                </c:pt>
                <c:pt idx="4">
                  <c:v>2.0850283589999998</c:v>
                </c:pt>
                <c:pt idx="5">
                  <c:v>2.2973866979999995</c:v>
                </c:pt>
                <c:pt idx="6">
                  <c:v>2.5165745230000005</c:v>
                </c:pt>
                <c:pt idx="7">
                  <c:v>2.7391488279999998</c:v>
                </c:pt>
                <c:pt idx="8">
                  <c:v>2.9622919759999999</c:v>
                </c:pt>
                <c:pt idx="9">
                  <c:v>3.1836174939999995</c:v>
                </c:pt>
                <c:pt idx="10">
                  <c:v>3.4017619809999999</c:v>
                </c:pt>
                <c:pt idx="11">
                  <c:v>3.6149466999999991</c:v>
                </c:pt>
                <c:pt idx="12">
                  <c:v>3.820966984</c:v>
                </c:pt>
                <c:pt idx="13">
                  <c:v>4.0177391809999996</c:v>
                </c:pt>
                <c:pt idx="14">
                  <c:v>4.2035571279999999</c:v>
                </c:pt>
                <c:pt idx="15">
                  <c:v>4.3768102100000004</c:v>
                </c:pt>
                <c:pt idx="16">
                  <c:v>4.5359605360000002</c:v>
                </c:pt>
                <c:pt idx="17">
                  <c:v>4.6798019759999994</c:v>
                </c:pt>
              </c:numCache>
            </c:numRef>
          </c:val>
          <c:smooth val="0"/>
          <c:extLst>
            <c:ext xmlns:c16="http://schemas.microsoft.com/office/drawing/2014/chart" uri="{C3380CC4-5D6E-409C-BE32-E72D297353CC}">
              <c16:uniqueId val="{00000003-E648-46BB-AB78-F83622F306FB}"/>
            </c:ext>
          </c:extLst>
        </c:ser>
        <c:dLbls>
          <c:showLegendKey val="0"/>
          <c:showVal val="0"/>
          <c:showCatName val="0"/>
          <c:showSerName val="0"/>
          <c:showPercent val="0"/>
          <c:showBubbleSize val="0"/>
        </c:dLbls>
        <c:smooth val="0"/>
        <c:axId val="1329716208"/>
        <c:axId val="1329717040"/>
      </c:lineChart>
      <c:catAx>
        <c:axId val="13297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9717040"/>
        <c:crosses val="autoZero"/>
        <c:auto val="1"/>
        <c:lblAlgn val="ctr"/>
        <c:lblOffset val="100"/>
        <c:noMultiLvlLbl val="0"/>
      </c:catAx>
      <c:valAx>
        <c:axId val="1329717040"/>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9716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 Plot'!$A$5:$A$38</c:f>
              <c:numCache>
                <c:formatCode>0.0000_ </c:formatCode>
                <c:ptCount val="34"/>
                <c:pt idx="0">
                  <c:v>-1</c:v>
                </c:pt>
                <c:pt idx="1">
                  <c:v>-0.7</c:v>
                </c:pt>
                <c:pt idx="2">
                  <c:v>-0.4</c:v>
                </c:pt>
                <c:pt idx="3">
                  <c:v>-0.1</c:v>
                </c:pt>
                <c:pt idx="4">
                  <c:v>0.2</c:v>
                </c:pt>
                <c:pt idx="5">
                  <c:v>0.5</c:v>
                </c:pt>
                <c:pt idx="6">
                  <c:v>0.8</c:v>
                </c:pt>
                <c:pt idx="7">
                  <c:v>1.1000000000000001</c:v>
                </c:pt>
                <c:pt idx="8">
                  <c:v>1.4</c:v>
                </c:pt>
                <c:pt idx="9">
                  <c:v>1.7</c:v>
                </c:pt>
                <c:pt idx="10">
                  <c:v>2</c:v>
                </c:pt>
                <c:pt idx="11">
                  <c:v>2.2999999999999998</c:v>
                </c:pt>
                <c:pt idx="12">
                  <c:v>2.6</c:v>
                </c:pt>
                <c:pt idx="13">
                  <c:v>2.9</c:v>
                </c:pt>
                <c:pt idx="14">
                  <c:v>3.2</c:v>
                </c:pt>
                <c:pt idx="15">
                  <c:v>3.5</c:v>
                </c:pt>
                <c:pt idx="16">
                  <c:v>3.8</c:v>
                </c:pt>
                <c:pt idx="17">
                  <c:v>4.0999999999999996</c:v>
                </c:pt>
                <c:pt idx="18">
                  <c:v>4.4000000000000004</c:v>
                </c:pt>
                <c:pt idx="19">
                  <c:v>4.7</c:v>
                </c:pt>
                <c:pt idx="20">
                  <c:v>5</c:v>
                </c:pt>
                <c:pt idx="21">
                  <c:v>5.3</c:v>
                </c:pt>
                <c:pt idx="22">
                  <c:v>5.6</c:v>
                </c:pt>
                <c:pt idx="23">
                  <c:v>5.9</c:v>
                </c:pt>
                <c:pt idx="24">
                  <c:v>6.2</c:v>
                </c:pt>
                <c:pt idx="25">
                  <c:v>6.5</c:v>
                </c:pt>
                <c:pt idx="26">
                  <c:v>6.8</c:v>
                </c:pt>
                <c:pt idx="27">
                  <c:v>7.1</c:v>
                </c:pt>
                <c:pt idx="28">
                  <c:v>7.4</c:v>
                </c:pt>
                <c:pt idx="29">
                  <c:v>7.7</c:v>
                </c:pt>
                <c:pt idx="30">
                  <c:v>8</c:v>
                </c:pt>
                <c:pt idx="31">
                  <c:v>8.3000000000000007</c:v>
                </c:pt>
                <c:pt idx="32">
                  <c:v>8.6</c:v>
                </c:pt>
                <c:pt idx="33">
                  <c:v>8.9</c:v>
                </c:pt>
              </c:numCache>
            </c:numRef>
          </c:xVal>
          <c:yVal>
            <c:numRef>
              <c:f>'Damage Plot'!$G$5:$G$38</c:f>
              <c:numCache>
                <c:formatCode>0.000_ </c:formatCode>
                <c:ptCount val="34"/>
                <c:pt idx="0">
                  <c:v>-3.8219999999999999E-3</c:v>
                </c:pt>
                <c:pt idx="1">
                  <c:v>-2.6753999999999997E-3</c:v>
                </c:pt>
                <c:pt idx="2">
                  <c:v>-1.5288000000000001E-3</c:v>
                </c:pt>
                <c:pt idx="3">
                  <c:v>-3.8220000000000002E-4</c:v>
                </c:pt>
                <c:pt idx="4">
                  <c:v>2.8399000000000002E-4</c:v>
                </c:pt>
                <c:pt idx="5">
                  <c:v>-6.2830999999999998E-4</c:v>
                </c:pt>
                <c:pt idx="6">
                  <c:v>-1.54061E-3</c:v>
                </c:pt>
                <c:pt idx="7">
                  <c:v>-2.45291E-3</c:v>
                </c:pt>
                <c:pt idx="8">
                  <c:v>-3.36521E-3</c:v>
                </c:pt>
                <c:pt idx="9">
                  <c:v>-4.2775099999999991E-3</c:v>
                </c:pt>
                <c:pt idx="10">
                  <c:v>-5.1898100000000004E-3</c:v>
                </c:pt>
                <c:pt idx="11">
                  <c:v>-6.1021099999999991E-3</c:v>
                </c:pt>
                <c:pt idx="12">
                  <c:v>-7.0144100000000004E-3</c:v>
                </c:pt>
                <c:pt idx="13">
                  <c:v>-7.92671E-3</c:v>
                </c:pt>
                <c:pt idx="14">
                  <c:v>-8.8390100000000013E-3</c:v>
                </c:pt>
                <c:pt idx="15">
                  <c:v>-9.7513099999999991E-3</c:v>
                </c:pt>
                <c:pt idx="16">
                  <c:v>-1.0663609999999999E-2</c:v>
                </c:pt>
                <c:pt idx="17">
                  <c:v>-1.1575909999999998E-2</c:v>
                </c:pt>
                <c:pt idx="18">
                  <c:v>-1.2488210000000001E-2</c:v>
                </c:pt>
                <c:pt idx="19">
                  <c:v>-1.3400510000000001E-2</c:v>
                </c:pt>
                <c:pt idx="20">
                  <c:v>-1.431281E-2</c:v>
                </c:pt>
                <c:pt idx="21">
                  <c:v>-1.5225109999999998E-2</c:v>
                </c:pt>
                <c:pt idx="22">
                  <c:v>-1.6137409999999998E-2</c:v>
                </c:pt>
                <c:pt idx="23">
                  <c:v>-1.7049710000000003E-2</c:v>
                </c:pt>
                <c:pt idx="24">
                  <c:v>-1.796201E-2</c:v>
                </c:pt>
                <c:pt idx="25">
                  <c:v>-1.8874309999999998E-2</c:v>
                </c:pt>
                <c:pt idx="26">
                  <c:v>-1.9786609999999996E-2</c:v>
                </c:pt>
                <c:pt idx="27">
                  <c:v>-2.0698910000000001E-2</c:v>
                </c:pt>
                <c:pt idx="28">
                  <c:v>-2.1611209999999999E-2</c:v>
                </c:pt>
                <c:pt idx="29">
                  <c:v>-2.2523509999999997E-2</c:v>
                </c:pt>
                <c:pt idx="30">
                  <c:v>-2.3435810000000001E-2</c:v>
                </c:pt>
                <c:pt idx="31">
                  <c:v>-2.4348109999999999E-2</c:v>
                </c:pt>
                <c:pt idx="32">
                  <c:v>-2.5260409999999997E-2</c:v>
                </c:pt>
                <c:pt idx="33">
                  <c:v>-2.6172709999999995E-2</c:v>
                </c:pt>
              </c:numCache>
            </c:numRef>
          </c:yVal>
          <c:smooth val="1"/>
          <c:extLst>
            <c:ext xmlns:c16="http://schemas.microsoft.com/office/drawing/2014/chart" uri="{C3380CC4-5D6E-409C-BE32-E72D297353CC}">
              <c16:uniqueId val="{00000000-1E41-4309-8A56-64AE609BAA59}"/>
            </c:ext>
          </c:extLst>
        </c:ser>
        <c:dLbls>
          <c:showLegendKey val="0"/>
          <c:showVal val="0"/>
          <c:showCatName val="0"/>
          <c:showSerName val="0"/>
          <c:showPercent val="0"/>
          <c:showBubbleSize val="0"/>
        </c:dLbls>
        <c:axId val="1487386575"/>
        <c:axId val="1487375759"/>
      </c:scatterChart>
      <c:valAx>
        <c:axId val="1487386575"/>
        <c:scaling>
          <c:orientation val="minMax"/>
        </c:scaling>
        <c:delete val="0"/>
        <c:axPos val="b"/>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87375759"/>
        <c:crosses val="autoZero"/>
        <c:crossBetween val="midCat"/>
      </c:valAx>
      <c:valAx>
        <c:axId val="1487375759"/>
        <c:scaling>
          <c:orientation val="minMax"/>
        </c:scaling>
        <c:delete val="0"/>
        <c:axPos val="l"/>
        <c:majorGridlines>
          <c:spPr>
            <a:ln w="9525" cap="flat" cmpd="sng" algn="ctr">
              <a:solidFill>
                <a:schemeClr val="tx1">
                  <a:lumMod val="15000"/>
                  <a:lumOff val="85000"/>
                </a:schemeClr>
              </a:solidFill>
              <a:round/>
            </a:ln>
            <a:effectLst/>
          </c:spPr>
        </c:majorGridlines>
        <c:numFmt formatCode="0.0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87386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'Damage Plot'!$A$44:$A$77</c:f>
              <c:numCache>
                <c:formatCode>0.0000_ </c:formatCode>
                <c:ptCount val="34"/>
                <c:pt idx="0">
                  <c:v>-1</c:v>
                </c:pt>
                <c:pt idx="1">
                  <c:v>-0.7</c:v>
                </c:pt>
                <c:pt idx="2">
                  <c:v>-0.4</c:v>
                </c:pt>
                <c:pt idx="3">
                  <c:v>-0.1</c:v>
                </c:pt>
                <c:pt idx="4">
                  <c:v>0.2</c:v>
                </c:pt>
                <c:pt idx="5">
                  <c:v>0.5</c:v>
                </c:pt>
                <c:pt idx="6">
                  <c:v>0.8</c:v>
                </c:pt>
                <c:pt idx="7">
                  <c:v>1.1000000000000001</c:v>
                </c:pt>
                <c:pt idx="8">
                  <c:v>1.4</c:v>
                </c:pt>
                <c:pt idx="9">
                  <c:v>1.7</c:v>
                </c:pt>
                <c:pt idx="10">
                  <c:v>2</c:v>
                </c:pt>
                <c:pt idx="11">
                  <c:v>2.2999999999999998</c:v>
                </c:pt>
                <c:pt idx="12">
                  <c:v>2.6</c:v>
                </c:pt>
                <c:pt idx="13">
                  <c:v>2.9</c:v>
                </c:pt>
                <c:pt idx="14">
                  <c:v>3.2</c:v>
                </c:pt>
                <c:pt idx="15">
                  <c:v>3.5</c:v>
                </c:pt>
                <c:pt idx="16">
                  <c:v>3.8</c:v>
                </c:pt>
                <c:pt idx="17">
                  <c:v>4.0999999999999996</c:v>
                </c:pt>
                <c:pt idx="18">
                  <c:v>4.4000000000000004</c:v>
                </c:pt>
                <c:pt idx="19">
                  <c:v>4.7</c:v>
                </c:pt>
                <c:pt idx="20">
                  <c:v>5</c:v>
                </c:pt>
                <c:pt idx="21">
                  <c:v>5.3</c:v>
                </c:pt>
                <c:pt idx="22">
                  <c:v>5.6</c:v>
                </c:pt>
                <c:pt idx="23">
                  <c:v>5.9</c:v>
                </c:pt>
                <c:pt idx="24">
                  <c:v>6.2</c:v>
                </c:pt>
                <c:pt idx="25">
                  <c:v>6.5</c:v>
                </c:pt>
                <c:pt idx="26">
                  <c:v>6.8</c:v>
                </c:pt>
                <c:pt idx="27">
                  <c:v>7.1</c:v>
                </c:pt>
                <c:pt idx="28">
                  <c:v>7.4</c:v>
                </c:pt>
                <c:pt idx="29">
                  <c:v>7.7</c:v>
                </c:pt>
                <c:pt idx="30">
                  <c:v>8</c:v>
                </c:pt>
                <c:pt idx="31">
                  <c:v>8.3000000000000007</c:v>
                </c:pt>
                <c:pt idx="32">
                  <c:v>8.6</c:v>
                </c:pt>
                <c:pt idx="33">
                  <c:v>8.9</c:v>
                </c:pt>
              </c:numCache>
            </c:numRef>
          </c:xVal>
          <c:yVal>
            <c:numRef>
              <c:f>'Damage Plot'!$N$44:$N$77</c:f>
              <c:numCache>
                <c:formatCode>0.000_ </c:formatCode>
                <c:ptCount val="34"/>
                <c:pt idx="0">
                  <c:v>-6.0000900000000079E-2</c:v>
                </c:pt>
                <c:pt idx="1">
                  <c:v>2.3809900000000002E-2</c:v>
                </c:pt>
                <c:pt idx="2">
                  <c:v>1.6402900000000002E-2</c:v>
                </c:pt>
                <c:pt idx="3">
                  <c:v>8.9959000000000011E-3</c:v>
                </c:pt>
                <c:pt idx="4">
                  <c:v>1.5889000000000007E-3</c:v>
                </c:pt>
                <c:pt idx="5">
                  <c:v>-5.8180999999999962E-3</c:v>
                </c:pt>
                <c:pt idx="6">
                  <c:v>-1.32251E-2</c:v>
                </c:pt>
                <c:pt idx="7">
                  <c:v>-2.0632099999999997E-2</c:v>
                </c:pt>
                <c:pt idx="8">
                  <c:v>-2.8039099999999994E-2</c:v>
                </c:pt>
                <c:pt idx="9">
                  <c:v>-3.5446100000000008E-2</c:v>
                </c:pt>
                <c:pt idx="10">
                  <c:v>-4.2853100000000005E-2</c:v>
                </c:pt>
                <c:pt idx="11">
                  <c:v>-5.0260100000000002E-2</c:v>
                </c:pt>
                <c:pt idx="12">
                  <c:v>-5.7667099999999999E-2</c:v>
                </c:pt>
                <c:pt idx="13">
                  <c:v>-6.5074099999999996E-2</c:v>
                </c:pt>
                <c:pt idx="14">
                  <c:v>-7.2481100000000007E-2</c:v>
                </c:pt>
                <c:pt idx="15">
                  <c:v>-7.9888100000000004E-2</c:v>
                </c:pt>
                <c:pt idx="16">
                  <c:v>-8.72951E-2</c:v>
                </c:pt>
                <c:pt idx="17">
                  <c:v>-9.4702100000000011E-2</c:v>
                </c:pt>
                <c:pt idx="18">
                  <c:v>-0.10210910000000001</c:v>
                </c:pt>
                <c:pt idx="19">
                  <c:v>-0.10951610000000001</c:v>
                </c:pt>
                <c:pt idx="20">
                  <c:v>-0.1169231</c:v>
                </c:pt>
                <c:pt idx="21">
                  <c:v>-0.1243301</c:v>
                </c:pt>
                <c:pt idx="22">
                  <c:v>-0.1317371</c:v>
                </c:pt>
                <c:pt idx="23">
                  <c:v>-0.13914410000000002</c:v>
                </c:pt>
                <c:pt idx="24">
                  <c:v>-0.14655110000000002</c:v>
                </c:pt>
                <c:pt idx="25">
                  <c:v>-0.15395810000000001</c:v>
                </c:pt>
                <c:pt idx="26">
                  <c:v>-0.16136510000000001</c:v>
                </c:pt>
                <c:pt idx="27">
                  <c:v>-0.16877210000000001</c:v>
                </c:pt>
                <c:pt idx="28">
                  <c:v>-0.17617910000000001</c:v>
                </c:pt>
                <c:pt idx="29">
                  <c:v>-0.1835861</c:v>
                </c:pt>
                <c:pt idx="30">
                  <c:v>-0.1909931</c:v>
                </c:pt>
                <c:pt idx="31">
                  <c:v>-0.19840010000000002</c:v>
                </c:pt>
                <c:pt idx="32">
                  <c:v>-0.20580709999999999</c:v>
                </c:pt>
                <c:pt idx="33">
                  <c:v>-0.21321410000000002</c:v>
                </c:pt>
              </c:numCache>
            </c:numRef>
          </c:yVal>
          <c:smooth val="1"/>
          <c:extLst>
            <c:ext xmlns:c16="http://schemas.microsoft.com/office/drawing/2014/chart" uri="{C3380CC4-5D6E-409C-BE32-E72D297353CC}">
              <c16:uniqueId val="{00000000-E955-4EE9-894F-81642348AC51}"/>
            </c:ext>
          </c:extLst>
        </c:ser>
        <c:dLbls>
          <c:showLegendKey val="0"/>
          <c:showVal val="0"/>
          <c:showCatName val="0"/>
          <c:showSerName val="0"/>
          <c:showPercent val="0"/>
          <c:showBubbleSize val="0"/>
        </c:dLbls>
        <c:axId val="1487386575"/>
        <c:axId val="1487375759"/>
      </c:scatterChart>
      <c:valAx>
        <c:axId val="1487386575"/>
        <c:scaling>
          <c:orientation val="minMax"/>
        </c:scaling>
        <c:delete val="0"/>
        <c:axPos val="b"/>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87375759"/>
        <c:crosses val="autoZero"/>
        <c:crossBetween val="midCat"/>
      </c:valAx>
      <c:valAx>
        <c:axId val="1487375759"/>
        <c:scaling>
          <c:orientation val="minMax"/>
        </c:scaling>
        <c:delete val="0"/>
        <c:axPos val="l"/>
        <c:majorGridlines>
          <c:spPr>
            <a:ln w="9525" cap="flat" cmpd="sng" algn="ctr">
              <a:solidFill>
                <a:schemeClr val="tx1">
                  <a:lumMod val="15000"/>
                  <a:lumOff val="85000"/>
                </a:schemeClr>
              </a:solidFill>
              <a:round/>
            </a:ln>
            <a:effectLst/>
          </c:spPr>
        </c:majorGridlines>
        <c:numFmt formatCode="0.0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87386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'Damage Plot'!$A$81:$A$115</c:f>
              <c:numCache>
                <c:formatCode>0.0000_ </c:formatCode>
                <c:ptCount val="35"/>
                <c:pt idx="0">
                  <c:v>-1</c:v>
                </c:pt>
                <c:pt idx="1">
                  <c:v>-0.7</c:v>
                </c:pt>
                <c:pt idx="2">
                  <c:v>-0.4</c:v>
                </c:pt>
                <c:pt idx="3">
                  <c:v>-0.1</c:v>
                </c:pt>
                <c:pt idx="4">
                  <c:v>0.2</c:v>
                </c:pt>
                <c:pt idx="5">
                  <c:v>0.5</c:v>
                </c:pt>
                <c:pt idx="6">
                  <c:v>0.8</c:v>
                </c:pt>
                <c:pt idx="7">
                  <c:v>1.1000000000000001</c:v>
                </c:pt>
                <c:pt idx="8">
                  <c:v>1.4</c:v>
                </c:pt>
                <c:pt idx="9">
                  <c:v>1.7</c:v>
                </c:pt>
                <c:pt idx="10">
                  <c:v>2</c:v>
                </c:pt>
                <c:pt idx="11">
                  <c:v>2.2999999999999998</c:v>
                </c:pt>
                <c:pt idx="12">
                  <c:v>2.6</c:v>
                </c:pt>
                <c:pt idx="13">
                  <c:v>2.9</c:v>
                </c:pt>
                <c:pt idx="14">
                  <c:v>3.2</c:v>
                </c:pt>
                <c:pt idx="15">
                  <c:v>3.5</c:v>
                </c:pt>
                <c:pt idx="16">
                  <c:v>3.8</c:v>
                </c:pt>
                <c:pt idx="17">
                  <c:v>4.0999999999999996</c:v>
                </c:pt>
                <c:pt idx="18">
                  <c:v>4.4000000000000004</c:v>
                </c:pt>
                <c:pt idx="19">
                  <c:v>4.7</c:v>
                </c:pt>
                <c:pt idx="20">
                  <c:v>5</c:v>
                </c:pt>
                <c:pt idx="21">
                  <c:v>5.3</c:v>
                </c:pt>
                <c:pt idx="22">
                  <c:v>5.6</c:v>
                </c:pt>
                <c:pt idx="23">
                  <c:v>5.9</c:v>
                </c:pt>
                <c:pt idx="24">
                  <c:v>6.2</c:v>
                </c:pt>
                <c:pt idx="25">
                  <c:v>6.5</c:v>
                </c:pt>
                <c:pt idx="26">
                  <c:v>6.8</c:v>
                </c:pt>
                <c:pt idx="27">
                  <c:v>7.1</c:v>
                </c:pt>
                <c:pt idx="28">
                  <c:v>7.4</c:v>
                </c:pt>
                <c:pt idx="29">
                  <c:v>7.7</c:v>
                </c:pt>
                <c:pt idx="30">
                  <c:v>8</c:v>
                </c:pt>
                <c:pt idx="31">
                  <c:v>8.3000000000000007</c:v>
                </c:pt>
                <c:pt idx="32">
                  <c:v>8.5</c:v>
                </c:pt>
                <c:pt idx="33">
                  <c:v>8.6</c:v>
                </c:pt>
                <c:pt idx="34">
                  <c:v>8.6999999999999993</c:v>
                </c:pt>
              </c:numCache>
            </c:numRef>
          </c:xVal>
          <c:yVal>
            <c:numRef>
              <c:f>'Damage Plot'!$I$81:$I$115</c:f>
              <c:numCache>
                <c:formatCode>General</c:formatCode>
                <c:ptCount val="35"/>
                <c:pt idx="0">
                  <c:v>3.989984235155411E-2</c:v>
                </c:pt>
                <c:pt idx="1">
                  <c:v>2.7807798262807253E-2</c:v>
                </c:pt>
                <c:pt idx="2">
                  <c:v>1.5812119950929186E-2</c:v>
                </c:pt>
                <c:pt idx="3">
                  <c:v>3.9313931450817461E-3</c:v>
                </c:pt>
                <c:pt idx="4">
                  <c:v>-7.8151631515686291E-3</c:v>
                </c:pt>
                <c:pt idx="5">
                  <c:v>-1.9407739394527869E-2</c:v>
                </c:pt>
                <c:pt idx="6">
                  <c:v>-3.0825985193380485E-2</c:v>
                </c:pt>
                <c:pt idx="7">
                  <c:v>-4.2049066109895686E-2</c:v>
                </c:pt>
                <c:pt idx="8">
                  <c:v>-5.3055727624861437E-2</c:v>
                </c:pt>
                <c:pt idx="9">
                  <c:v>-6.3824366256686832E-2</c:v>
                </c:pt>
                <c:pt idx="10">
                  <c:v>-7.4333107723380726E-2</c:v>
                </c:pt>
                <c:pt idx="11">
                  <c:v>-8.4559891940525905E-2</c:v>
                </c:pt>
                <c:pt idx="12">
                  <c:v>-9.4482564542512415E-2</c:v>
                </c:pt>
                <c:pt idx="13">
                  <c:v>-0.10407897450406731</c:v>
                </c:pt>
                <c:pt idx="14">
                  <c:v>-0.11332707732582045</c:v>
                </c:pt>
                <c:pt idx="15">
                  <c:v>-0.12220504313335356</c:v>
                </c:pt>
                <c:pt idx="16">
                  <c:v>-0.13069136892623126</c:v>
                </c:pt>
                <c:pt idx="17">
                  <c:v>-0.13876499410444279</c:v>
                </c:pt>
                <c:pt idx="18">
                  <c:v>-0.14640541829719911</c:v>
                </c:pt>
                <c:pt idx="19">
                  <c:v>-0.15359282042589287</c:v>
                </c:pt>
                <c:pt idx="20">
                  <c:v>-0.16030817785203752</c:v>
                </c:pt>
                <c:pt idx="21">
                  <c:v>-0.16653338439483262</c:v>
                </c:pt>
                <c:pt idx="22">
                  <c:v>-0.17225136595418164</c:v>
                </c:pt>
                <c:pt idx="23">
                  <c:v>-0.17744619244573839</c:v>
                </c:pt>
                <c:pt idx="24">
                  <c:v>-0.18210318474674572</c:v>
                </c:pt>
                <c:pt idx="25">
                  <c:v>-0.18620901536644813</c:v>
                </c:pt>
                <c:pt idx="26">
                  <c:v>-0.18975180159356309</c:v>
                </c:pt>
                <c:pt idx="27">
                  <c:v>-0.19272118993594745</c:v>
                </c:pt>
                <c:pt idx="28">
                  <c:v>-0.19510843075379214</c:v>
                </c:pt>
                <c:pt idx="29">
                  <c:v>-0.19690644209637734</c:v>
                </c:pt>
                <c:pt idx="30">
                  <c:v>-0.19810986188189511</c:v>
                </c:pt>
                <c:pt idx="31">
                  <c:v>-0.19871508770776533</c:v>
                </c:pt>
                <c:pt idx="32">
                  <c:v>-0.19878527088501219</c:v>
                </c:pt>
                <c:pt idx="33">
                  <c:v>-0.19872030374229932</c:v>
                </c:pt>
                <c:pt idx="34">
                  <c:v>-0.1985886522732391</c:v>
                </c:pt>
              </c:numCache>
            </c:numRef>
          </c:yVal>
          <c:smooth val="0"/>
          <c:extLst>
            <c:ext xmlns:c16="http://schemas.microsoft.com/office/drawing/2014/chart" uri="{C3380CC4-5D6E-409C-BE32-E72D297353CC}">
              <c16:uniqueId val="{00000000-2F95-4770-BB74-066600BA20D8}"/>
            </c:ext>
          </c:extLst>
        </c:ser>
        <c:dLbls>
          <c:showLegendKey val="0"/>
          <c:showVal val="0"/>
          <c:showCatName val="0"/>
          <c:showSerName val="0"/>
          <c:showPercent val="0"/>
          <c:showBubbleSize val="0"/>
        </c:dLbls>
        <c:axId val="1882729615"/>
        <c:axId val="1882732527"/>
      </c:scatterChart>
      <c:valAx>
        <c:axId val="1882729615"/>
        <c:scaling>
          <c:orientation val="minMax"/>
        </c:scaling>
        <c:delete val="0"/>
        <c:axPos val="b"/>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82732527"/>
        <c:crosses val="autoZero"/>
        <c:crossBetween val="midCat"/>
      </c:valAx>
      <c:valAx>
        <c:axId val="188273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82729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4"/>
          <c:order val="0"/>
          <c:spPr>
            <a:ln w="19050" cap="rnd" cmpd="sng" algn="ctr">
              <a:solidFill>
                <a:schemeClr val="accent5">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00-7E34-4B75-9DC7-500F5D6CAB28}"/>
            </c:ext>
          </c:extLst>
        </c:ser>
        <c:ser>
          <c:idx val="65"/>
          <c:order val="1"/>
          <c:spPr>
            <a:ln w="19050" cap="rnd" cmpd="sng" algn="ctr">
              <a:solidFill>
                <a:schemeClr val="accent6">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01-7E34-4B75-9DC7-500F5D6CAB28}"/>
            </c:ext>
          </c:extLst>
        </c:ser>
        <c:ser>
          <c:idx val="66"/>
          <c:order val="2"/>
          <c:spPr>
            <a:ln w="19050" cap="rnd" cmpd="sng" algn="ctr">
              <a:solidFill>
                <a:schemeClr val="accent1">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02-7E34-4B75-9DC7-500F5D6CAB28}"/>
            </c:ext>
          </c:extLst>
        </c:ser>
        <c:ser>
          <c:idx val="67"/>
          <c:order val="3"/>
          <c:spPr>
            <a:ln w="19050" cap="rnd" cmpd="sng" algn="ctr">
              <a:solidFill>
                <a:schemeClr val="accent2">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03-7E34-4B75-9DC7-500F5D6CAB28}"/>
            </c:ext>
          </c:extLst>
        </c:ser>
        <c:ser>
          <c:idx val="68"/>
          <c:order val="4"/>
          <c:spPr>
            <a:ln w="19050" cap="rnd" cmpd="sng" algn="ctr">
              <a:solidFill>
                <a:schemeClr val="accent3">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04-7E34-4B75-9DC7-500F5D6CAB28}"/>
            </c:ext>
          </c:extLst>
        </c:ser>
        <c:ser>
          <c:idx val="69"/>
          <c:order val="5"/>
          <c:spPr>
            <a:ln w="19050" cap="rnd" cmpd="sng" algn="ctr">
              <a:solidFill>
                <a:schemeClr val="accent4">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05-7E34-4B75-9DC7-500F5D6CAB28}"/>
            </c:ext>
          </c:extLst>
        </c:ser>
        <c:ser>
          <c:idx val="70"/>
          <c:order val="6"/>
          <c:spPr>
            <a:ln w="19050" cap="rnd" cmpd="sng" algn="ctr">
              <a:solidFill>
                <a:schemeClr val="accent5">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06-7E34-4B75-9DC7-500F5D6CAB28}"/>
            </c:ext>
          </c:extLst>
        </c:ser>
        <c:ser>
          <c:idx val="71"/>
          <c:order val="7"/>
          <c:spPr>
            <a:ln w="19050" cap="rnd" cmpd="sng" algn="ctr">
              <a:solidFill>
                <a:schemeClr val="accent6">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07-7E34-4B75-9DC7-500F5D6CAB28}"/>
            </c:ext>
          </c:extLst>
        </c:ser>
        <c:ser>
          <c:idx val="72"/>
          <c:order val="8"/>
          <c:spPr>
            <a:ln w="19050" cap="rnd" cmpd="sng" algn="ctr">
              <a:solidFill>
                <a:schemeClr val="accent1">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08-7E34-4B75-9DC7-500F5D6CAB28}"/>
            </c:ext>
          </c:extLst>
        </c:ser>
        <c:ser>
          <c:idx val="73"/>
          <c:order val="9"/>
          <c:spPr>
            <a:ln w="19050" cap="rnd" cmpd="sng" algn="ctr">
              <a:solidFill>
                <a:schemeClr val="accent2">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09-7E34-4B75-9DC7-500F5D6CAB28}"/>
            </c:ext>
          </c:extLst>
        </c:ser>
        <c:ser>
          <c:idx val="74"/>
          <c:order val="10"/>
          <c:spPr>
            <a:ln w="19050" cap="rnd" cmpd="sng" algn="ctr">
              <a:solidFill>
                <a:schemeClr val="accent3">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0A-7E34-4B75-9DC7-500F5D6CAB28}"/>
            </c:ext>
          </c:extLst>
        </c:ser>
        <c:ser>
          <c:idx val="75"/>
          <c:order val="11"/>
          <c:spPr>
            <a:ln w="19050" cap="rnd" cmpd="sng" algn="ctr">
              <a:solidFill>
                <a:schemeClr val="accent4">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0B-7E34-4B75-9DC7-500F5D6CAB28}"/>
            </c:ext>
          </c:extLst>
        </c:ser>
        <c:ser>
          <c:idx val="76"/>
          <c:order val="12"/>
          <c:spPr>
            <a:ln w="19050" cap="rnd" cmpd="sng" algn="ctr">
              <a:solidFill>
                <a:schemeClr val="accent5">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0C-7E34-4B75-9DC7-500F5D6CAB28}"/>
            </c:ext>
          </c:extLst>
        </c:ser>
        <c:ser>
          <c:idx val="77"/>
          <c:order val="13"/>
          <c:spPr>
            <a:ln w="19050" cap="rnd" cmpd="sng" algn="ctr">
              <a:solidFill>
                <a:schemeClr val="accent6">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0D-7E34-4B75-9DC7-500F5D6CAB28}"/>
            </c:ext>
          </c:extLst>
        </c:ser>
        <c:ser>
          <c:idx val="78"/>
          <c:order val="14"/>
          <c:spPr>
            <a:ln w="19050" cap="rnd" cmpd="sng" algn="ctr">
              <a:solidFill>
                <a:schemeClr val="accent1">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0E-7E34-4B75-9DC7-500F5D6CAB28}"/>
            </c:ext>
          </c:extLst>
        </c:ser>
        <c:ser>
          <c:idx val="79"/>
          <c:order val="15"/>
          <c:spPr>
            <a:ln w="19050" cap="rnd" cmpd="sng" algn="ctr">
              <a:solidFill>
                <a:schemeClr val="accent2">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0F-7E34-4B75-9DC7-500F5D6CAB28}"/>
            </c:ext>
          </c:extLst>
        </c:ser>
        <c:ser>
          <c:idx val="80"/>
          <c:order val="16"/>
          <c:spPr>
            <a:ln w="19050" cap="rnd" cmpd="sng" algn="ctr">
              <a:solidFill>
                <a:schemeClr val="accent3">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10-7E34-4B75-9DC7-500F5D6CAB28}"/>
            </c:ext>
          </c:extLst>
        </c:ser>
        <c:ser>
          <c:idx val="81"/>
          <c:order val="17"/>
          <c:spPr>
            <a:ln w="19050" cap="rnd" cmpd="sng" algn="ctr">
              <a:solidFill>
                <a:schemeClr val="accent4">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11-7E34-4B75-9DC7-500F5D6CAB28}"/>
            </c:ext>
          </c:extLst>
        </c:ser>
        <c:ser>
          <c:idx val="82"/>
          <c:order val="18"/>
          <c:spPr>
            <a:ln w="19050" cap="rnd" cmpd="sng" algn="ctr">
              <a:solidFill>
                <a:schemeClr val="accent5">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12-7E34-4B75-9DC7-500F5D6CAB28}"/>
            </c:ext>
          </c:extLst>
        </c:ser>
        <c:ser>
          <c:idx val="83"/>
          <c:order val="19"/>
          <c:spPr>
            <a:ln w="19050" cap="rnd" cmpd="sng" algn="ctr">
              <a:solidFill>
                <a:schemeClr val="accent6">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13-7E34-4B75-9DC7-500F5D6CAB28}"/>
            </c:ext>
          </c:extLst>
        </c:ser>
        <c:ser>
          <c:idx val="84"/>
          <c:order val="20"/>
          <c:spPr>
            <a:ln w="19050" cap="rnd" cmpd="sng" algn="ctr">
              <a:solidFill>
                <a:schemeClr val="accent1">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14-7E34-4B75-9DC7-500F5D6CAB28}"/>
            </c:ext>
          </c:extLst>
        </c:ser>
        <c:ser>
          <c:idx val="85"/>
          <c:order val="21"/>
          <c:spPr>
            <a:ln w="19050" cap="rnd" cmpd="sng" algn="ctr">
              <a:solidFill>
                <a:schemeClr val="accent2">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15-7E34-4B75-9DC7-500F5D6CAB28}"/>
            </c:ext>
          </c:extLst>
        </c:ser>
        <c:ser>
          <c:idx val="86"/>
          <c:order val="22"/>
          <c:spPr>
            <a:ln w="19050" cap="rnd" cmpd="sng" algn="ctr">
              <a:solidFill>
                <a:schemeClr val="accent3">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16-7E34-4B75-9DC7-500F5D6CAB28}"/>
            </c:ext>
          </c:extLst>
        </c:ser>
        <c:ser>
          <c:idx val="87"/>
          <c:order val="23"/>
          <c:spPr>
            <a:ln w="19050" cap="rnd" cmpd="sng" algn="ctr">
              <a:solidFill>
                <a:schemeClr val="accent4">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17-7E34-4B75-9DC7-500F5D6CAB28}"/>
            </c:ext>
          </c:extLst>
        </c:ser>
        <c:ser>
          <c:idx val="88"/>
          <c:order val="24"/>
          <c:spPr>
            <a:ln w="19050" cap="rnd" cmpd="sng" algn="ctr">
              <a:solidFill>
                <a:schemeClr val="accent5">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18-7E34-4B75-9DC7-500F5D6CAB28}"/>
            </c:ext>
          </c:extLst>
        </c:ser>
        <c:ser>
          <c:idx val="89"/>
          <c:order val="25"/>
          <c:spPr>
            <a:ln w="19050" cap="rnd" cmpd="sng" algn="ctr">
              <a:solidFill>
                <a:schemeClr val="accent6">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19-7E34-4B75-9DC7-500F5D6CAB28}"/>
            </c:ext>
          </c:extLst>
        </c:ser>
        <c:ser>
          <c:idx val="90"/>
          <c:order val="26"/>
          <c:spPr>
            <a:ln w="19050" cap="rnd" cmpd="sng" algn="ctr">
              <a:solidFill>
                <a:schemeClr val="accent1">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1A-7E34-4B75-9DC7-500F5D6CAB28}"/>
            </c:ext>
          </c:extLst>
        </c:ser>
        <c:ser>
          <c:idx val="91"/>
          <c:order val="27"/>
          <c:spPr>
            <a:ln w="19050" cap="rnd" cmpd="sng" algn="ctr">
              <a:solidFill>
                <a:schemeClr val="accent2">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1B-7E34-4B75-9DC7-500F5D6CAB28}"/>
            </c:ext>
          </c:extLst>
        </c:ser>
        <c:ser>
          <c:idx val="92"/>
          <c:order val="28"/>
          <c:spPr>
            <a:ln w="19050" cap="rnd" cmpd="sng" algn="ctr">
              <a:solidFill>
                <a:schemeClr val="accent3">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1C-7E34-4B75-9DC7-500F5D6CAB28}"/>
            </c:ext>
          </c:extLst>
        </c:ser>
        <c:ser>
          <c:idx val="93"/>
          <c:order val="29"/>
          <c:spPr>
            <a:ln w="19050" cap="rnd" cmpd="sng" algn="ctr">
              <a:solidFill>
                <a:schemeClr val="accent4">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1D-7E34-4B75-9DC7-500F5D6CAB28}"/>
            </c:ext>
          </c:extLst>
        </c:ser>
        <c:ser>
          <c:idx val="94"/>
          <c:order val="30"/>
          <c:spPr>
            <a:ln w="19050" cap="rnd" cmpd="sng" algn="ctr">
              <a:solidFill>
                <a:schemeClr val="accent5">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1E-7E34-4B75-9DC7-500F5D6CAB28}"/>
            </c:ext>
          </c:extLst>
        </c:ser>
        <c:ser>
          <c:idx val="95"/>
          <c:order val="31"/>
          <c:spPr>
            <a:ln w="19050" cap="rnd" cmpd="sng" algn="ctr">
              <a:solidFill>
                <a:schemeClr val="accent6">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TFP_ADJ!$G$21:$G$75</c:f>
              <c:numCache>
                <c:formatCode>General</c:formatCode>
                <c:ptCount val="55"/>
                <c:pt idx="0">
                  <c:v>10.256915392615641</c:v>
                </c:pt>
                <c:pt idx="1">
                  <c:v>10.641853949905</c:v>
                </c:pt>
                <c:pt idx="2">
                  <c:v>11.028611021719122</c:v>
                </c:pt>
                <c:pt idx="3">
                  <c:v>11.416757747594811</c:v>
                </c:pt>
                <c:pt idx="4">
                  <c:v>11.80587420303288</c:v>
                </c:pt>
                <c:pt idx="5">
                  <c:v>12.195550503873402</c:v>
                </c:pt>
                <c:pt idx="6">
                  <c:v>12.585387794799127</c:v>
                </c:pt>
                <c:pt idx="7">
                  <c:v>12.974999124047041</c:v>
                </c:pt>
                <c:pt idx="8">
                  <c:v>13.364010207165048</c:v>
                </c:pt>
                <c:pt idx="9">
                  <c:v>13.752060083301629</c:v>
                </c:pt>
                <c:pt idx="10">
                  <c:v>14.138801668065787</c:v>
                </c:pt>
                <c:pt idx="11">
                  <c:v>14.523902207447691</c:v>
                </c:pt>
                <c:pt idx="12">
                  <c:v>14.907043637653603</c:v>
                </c:pt>
                <c:pt idx="13">
                  <c:v>15.287922855987778</c:v>
                </c:pt>
                <c:pt idx="14">
                  <c:v>15.666251908116404</c:v>
                </c:pt>
                <c:pt idx="15">
                  <c:v>16.041758097180441</c:v>
                </c:pt>
                <c:pt idx="16">
                  <c:v>16.414184020292957</c:v>
                </c:pt>
                <c:pt idx="17">
                  <c:v>16.783287537968416</c:v>
                </c:pt>
                <c:pt idx="18">
                  <c:v>17.148841681993325</c:v>
                </c:pt>
                <c:pt idx="19">
                  <c:v>17.510634507165861</c:v>
                </c:pt>
                <c:pt idx="20">
                  <c:v>17.868468892212594</c:v>
                </c:pt>
                <c:pt idx="21">
                  <c:v>18.222162295039091</c:v>
                </c:pt>
                <c:pt idx="22">
                  <c:v>18.571546467292993</c:v>
                </c:pt>
                <c:pt idx="23">
                  <c:v>18.916467133018489</c:v>
                </c:pt>
                <c:pt idx="24">
                  <c:v>19.256783635964126</c:v>
                </c:pt>
                <c:pt idx="25">
                  <c:v>19.592368559875933</c:v>
                </c:pt>
                <c:pt idx="26">
                  <c:v>19.923107325868624</c:v>
                </c:pt>
                <c:pt idx="27">
                  <c:v>20.248897770722358</c:v>
                </c:pt>
                <c:pt idx="28">
                  <c:v>20.569649709704478</c:v>
                </c:pt>
                <c:pt idx="29">
                  <c:v>20.885284487266972</c:v>
                </c:pt>
                <c:pt idx="30">
                  <c:v>21.195734518723913</c:v>
                </c:pt>
                <c:pt idx="31">
                  <c:v>21.500942825770249</c:v>
                </c:pt>
                <c:pt idx="32">
                  <c:v>21.800862568466098</c:v>
                </c:pt>
                <c:pt idx="33">
                  <c:v>22.095456576080363</c:v>
                </c:pt>
                <c:pt idx="34">
                  <c:v>22.384696878965133</c:v>
                </c:pt>
                <c:pt idx="35">
                  <c:v>22.668564243418874</c:v>
                </c:pt>
                <c:pt idx="36">
                  <c:v>22.947047711292694</c:v>
                </c:pt>
                <c:pt idx="37">
                  <c:v>23.220144145900303</c:v>
                </c:pt>
                <c:pt idx="38">
                  <c:v>23.487857785609069</c:v>
                </c:pt>
                <c:pt idx="39">
                  <c:v>23.750199806317088</c:v>
                </c:pt>
                <c:pt idx="40">
                  <c:v>24.007187893859513</c:v>
                </c:pt>
                <c:pt idx="41">
                  <c:v>24.2588458272363</c:v>
                </c:pt>
                <c:pt idx="42">
                  <c:v>24.50520307341321</c:v>
                </c:pt>
                <c:pt idx="43">
                  <c:v>24.746294394317825</c:v>
                </c:pt>
                <c:pt idx="44">
                  <c:v>24.982159466532575</c:v>
                </c:pt>
                <c:pt idx="45">
                  <c:v>25.212842514076556</c:v>
                </c:pt>
                <c:pt idx="46">
                  <c:v>25.438391954567496</c:v>
                </c:pt>
                <c:pt idx="47">
                  <c:v>25.658860058963533</c:v>
                </c:pt>
                <c:pt idx="48">
                  <c:v>25.874302625001491</c:v>
                </c:pt>
                <c:pt idx="49">
                  <c:v>26.084778664373722</c:v>
                </c:pt>
                <c:pt idx="50">
                  <c:v>26.290350103618433</c:v>
                </c:pt>
                <c:pt idx="51">
                  <c:v>26.491081498638692</c:v>
                </c:pt>
                <c:pt idx="52">
                  <c:v>26.687039762712459</c:v>
                </c:pt>
                <c:pt idx="53">
                  <c:v>26.878293907809315</c:v>
                </c:pt>
                <c:pt idx="54">
                  <c:v>27.064914798989086</c:v>
                </c:pt>
              </c:numCache>
            </c:numRef>
          </c:val>
          <c:smooth val="0"/>
          <c:extLst>
            <c:ext xmlns:c16="http://schemas.microsoft.com/office/drawing/2014/chart" uri="{C3380CC4-5D6E-409C-BE32-E72D297353CC}">
              <c16:uniqueId val="{0000001F-7E34-4B75-9DC7-500F5D6CAB28}"/>
            </c:ext>
          </c:extLst>
        </c:ser>
        <c:ser>
          <c:idx val="96"/>
          <c:order val="32"/>
          <c:spPr>
            <a:ln w="19050" cap="rnd" cmpd="sng" algn="ctr">
              <a:solidFill>
                <a:schemeClr val="accent1">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20-7E34-4B75-9DC7-500F5D6CAB28}"/>
            </c:ext>
          </c:extLst>
        </c:ser>
        <c:ser>
          <c:idx val="97"/>
          <c:order val="33"/>
          <c:spPr>
            <a:ln w="19050" cap="rnd" cmpd="sng" algn="ctr">
              <a:solidFill>
                <a:schemeClr val="accent2">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21-7E34-4B75-9DC7-500F5D6CAB28}"/>
            </c:ext>
          </c:extLst>
        </c:ser>
        <c:ser>
          <c:idx val="98"/>
          <c:order val="34"/>
          <c:spPr>
            <a:ln w="19050" cap="rnd" cmpd="sng" algn="ctr">
              <a:solidFill>
                <a:schemeClr val="accent3">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22-7E34-4B75-9DC7-500F5D6CAB28}"/>
            </c:ext>
          </c:extLst>
        </c:ser>
        <c:ser>
          <c:idx val="99"/>
          <c:order val="35"/>
          <c:spPr>
            <a:ln w="19050" cap="rnd" cmpd="sng" algn="ctr">
              <a:solidFill>
                <a:schemeClr val="accent4">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23-7E34-4B75-9DC7-500F5D6CAB28}"/>
            </c:ext>
          </c:extLst>
        </c:ser>
        <c:ser>
          <c:idx val="100"/>
          <c:order val="36"/>
          <c:spPr>
            <a:ln w="19050" cap="rnd" cmpd="sng" algn="ctr">
              <a:solidFill>
                <a:schemeClr val="accent5">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24-7E34-4B75-9DC7-500F5D6CAB28}"/>
            </c:ext>
          </c:extLst>
        </c:ser>
        <c:ser>
          <c:idx val="101"/>
          <c:order val="37"/>
          <c:spPr>
            <a:ln w="19050" cap="rnd" cmpd="sng" algn="ctr">
              <a:solidFill>
                <a:schemeClr val="accent6">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25-7E34-4B75-9DC7-500F5D6CAB28}"/>
            </c:ext>
          </c:extLst>
        </c:ser>
        <c:ser>
          <c:idx val="102"/>
          <c:order val="38"/>
          <c:spPr>
            <a:ln w="19050" cap="rnd" cmpd="sng" algn="ctr">
              <a:solidFill>
                <a:schemeClr val="accent1">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26-7E34-4B75-9DC7-500F5D6CAB28}"/>
            </c:ext>
          </c:extLst>
        </c:ser>
        <c:ser>
          <c:idx val="103"/>
          <c:order val="39"/>
          <c:spPr>
            <a:ln w="19050" cap="rnd" cmpd="sng" algn="ctr">
              <a:solidFill>
                <a:schemeClr val="accent2">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27-7E34-4B75-9DC7-500F5D6CAB28}"/>
            </c:ext>
          </c:extLst>
        </c:ser>
        <c:ser>
          <c:idx val="104"/>
          <c:order val="40"/>
          <c:spPr>
            <a:ln w="19050" cap="rnd" cmpd="sng" algn="ctr">
              <a:solidFill>
                <a:schemeClr val="accent3">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28-7E34-4B75-9DC7-500F5D6CAB28}"/>
            </c:ext>
          </c:extLst>
        </c:ser>
        <c:ser>
          <c:idx val="105"/>
          <c:order val="41"/>
          <c:spPr>
            <a:ln w="19050" cap="rnd" cmpd="sng" algn="ctr">
              <a:solidFill>
                <a:schemeClr val="accent4">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29-7E34-4B75-9DC7-500F5D6CAB28}"/>
            </c:ext>
          </c:extLst>
        </c:ser>
        <c:ser>
          <c:idx val="106"/>
          <c:order val="42"/>
          <c:spPr>
            <a:ln w="19050" cap="rnd" cmpd="sng" algn="ctr">
              <a:solidFill>
                <a:schemeClr val="accent5">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2A-7E34-4B75-9DC7-500F5D6CAB28}"/>
            </c:ext>
          </c:extLst>
        </c:ser>
        <c:ser>
          <c:idx val="107"/>
          <c:order val="43"/>
          <c:spPr>
            <a:ln w="19050" cap="rnd" cmpd="sng" algn="ctr">
              <a:solidFill>
                <a:schemeClr val="accent6">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2B-7E34-4B75-9DC7-500F5D6CAB28}"/>
            </c:ext>
          </c:extLst>
        </c:ser>
        <c:ser>
          <c:idx val="108"/>
          <c:order val="44"/>
          <c:spPr>
            <a:ln w="19050" cap="rnd" cmpd="sng" algn="ctr">
              <a:solidFill>
                <a:schemeClr val="accent1"/>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2C-7E34-4B75-9DC7-500F5D6CAB28}"/>
            </c:ext>
          </c:extLst>
        </c:ser>
        <c:ser>
          <c:idx val="109"/>
          <c:order val="45"/>
          <c:spPr>
            <a:ln w="19050" cap="rnd" cmpd="sng" algn="ctr">
              <a:solidFill>
                <a:schemeClr val="accent2"/>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2D-7E34-4B75-9DC7-500F5D6CAB28}"/>
            </c:ext>
          </c:extLst>
        </c:ser>
        <c:ser>
          <c:idx val="110"/>
          <c:order val="46"/>
          <c:spPr>
            <a:ln w="19050" cap="rnd" cmpd="sng" algn="ctr">
              <a:solidFill>
                <a:schemeClr val="accent3"/>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2E-7E34-4B75-9DC7-500F5D6CAB28}"/>
            </c:ext>
          </c:extLst>
        </c:ser>
        <c:ser>
          <c:idx val="111"/>
          <c:order val="47"/>
          <c:spPr>
            <a:ln w="19050" cap="rnd" cmpd="sng" algn="ctr">
              <a:solidFill>
                <a:schemeClr val="accent4"/>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2F-7E34-4B75-9DC7-500F5D6CAB28}"/>
            </c:ext>
          </c:extLst>
        </c:ser>
        <c:ser>
          <c:idx val="112"/>
          <c:order val="48"/>
          <c:spPr>
            <a:ln w="19050" cap="rnd" cmpd="sng" algn="ctr">
              <a:solidFill>
                <a:schemeClr val="accent5"/>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30-7E34-4B75-9DC7-500F5D6CAB28}"/>
            </c:ext>
          </c:extLst>
        </c:ser>
        <c:ser>
          <c:idx val="113"/>
          <c:order val="49"/>
          <c:spPr>
            <a:ln w="19050" cap="rnd" cmpd="sng" algn="ctr">
              <a:solidFill>
                <a:schemeClr val="accent6"/>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31-7E34-4B75-9DC7-500F5D6CAB28}"/>
            </c:ext>
          </c:extLst>
        </c:ser>
        <c:ser>
          <c:idx val="114"/>
          <c:order val="50"/>
          <c:spPr>
            <a:ln w="19050" cap="rnd" cmpd="sng" algn="ctr">
              <a:solidFill>
                <a:schemeClr val="accent1">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32-7E34-4B75-9DC7-500F5D6CAB28}"/>
            </c:ext>
          </c:extLst>
        </c:ser>
        <c:ser>
          <c:idx val="115"/>
          <c:order val="51"/>
          <c:spPr>
            <a:ln w="19050" cap="rnd" cmpd="sng" algn="ctr">
              <a:solidFill>
                <a:schemeClr val="accent2">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33-7E34-4B75-9DC7-500F5D6CAB28}"/>
            </c:ext>
          </c:extLst>
        </c:ser>
        <c:ser>
          <c:idx val="116"/>
          <c:order val="52"/>
          <c:spPr>
            <a:ln w="19050" cap="rnd" cmpd="sng" algn="ctr">
              <a:solidFill>
                <a:schemeClr val="accent3">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34-7E34-4B75-9DC7-500F5D6CAB28}"/>
            </c:ext>
          </c:extLst>
        </c:ser>
        <c:ser>
          <c:idx val="117"/>
          <c:order val="53"/>
          <c:spPr>
            <a:ln w="19050" cap="rnd" cmpd="sng" algn="ctr">
              <a:solidFill>
                <a:schemeClr val="accent4">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35-7E34-4B75-9DC7-500F5D6CAB28}"/>
            </c:ext>
          </c:extLst>
        </c:ser>
        <c:ser>
          <c:idx val="118"/>
          <c:order val="54"/>
          <c:spPr>
            <a:ln w="19050" cap="rnd" cmpd="sng" algn="ctr">
              <a:solidFill>
                <a:schemeClr val="accent5">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36-7E34-4B75-9DC7-500F5D6CAB28}"/>
            </c:ext>
          </c:extLst>
        </c:ser>
        <c:ser>
          <c:idx val="119"/>
          <c:order val="55"/>
          <c:spPr>
            <a:ln w="19050" cap="rnd" cmpd="sng" algn="ctr">
              <a:solidFill>
                <a:schemeClr val="accent6">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37-7E34-4B75-9DC7-500F5D6CAB28}"/>
            </c:ext>
          </c:extLst>
        </c:ser>
        <c:ser>
          <c:idx val="120"/>
          <c:order val="56"/>
          <c:spPr>
            <a:ln w="19050" cap="rnd" cmpd="sng" algn="ctr">
              <a:solidFill>
                <a:schemeClr val="accent1">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38-7E34-4B75-9DC7-500F5D6CAB28}"/>
            </c:ext>
          </c:extLst>
        </c:ser>
        <c:ser>
          <c:idx val="121"/>
          <c:order val="57"/>
          <c:spPr>
            <a:ln w="19050" cap="rnd" cmpd="sng" algn="ctr">
              <a:solidFill>
                <a:schemeClr val="accent2">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39-7E34-4B75-9DC7-500F5D6CAB28}"/>
            </c:ext>
          </c:extLst>
        </c:ser>
        <c:ser>
          <c:idx val="122"/>
          <c:order val="58"/>
          <c:spPr>
            <a:ln w="19050" cap="rnd" cmpd="sng" algn="ctr">
              <a:solidFill>
                <a:schemeClr val="accent3">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3A-7E34-4B75-9DC7-500F5D6CAB28}"/>
            </c:ext>
          </c:extLst>
        </c:ser>
        <c:ser>
          <c:idx val="123"/>
          <c:order val="59"/>
          <c:spPr>
            <a:ln w="19050" cap="rnd" cmpd="sng" algn="ctr">
              <a:solidFill>
                <a:schemeClr val="accent4">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TFP_ADJ!$M$21:$M$75</c:f>
              <c:numCache>
                <c:formatCode>General</c:formatCode>
                <c:ptCount val="55"/>
                <c:pt idx="0">
                  <c:v>5.7949576624510941</c:v>
                </c:pt>
                <c:pt idx="1">
                  <c:v>6.433103976569126</c:v>
                </c:pt>
                <c:pt idx="2">
                  <c:v>7.0438247529781819</c:v>
                </c:pt>
                <c:pt idx="3">
                  <c:v>7.6208425047218507</c:v>
                </c:pt>
                <c:pt idx="4">
                  <c:v>8.1599725727948389</c:v>
                </c:pt>
                <c:pt idx="5">
                  <c:v>8.6588493159118727</c:v>
                </c:pt>
                <c:pt idx="6">
                  <c:v>9.1166136150813077</c:v>
                </c:pt>
                <c:pt idx="7">
                  <c:v>9.5335985457892569</c:v>
                </c:pt>
                <c:pt idx="8">
                  <c:v>9.9110370051407912</c:v>
                </c:pt>
                <c:pt idx="9">
                  <c:v>10.250804563719193</c:v>
                </c:pt>
                <c:pt idx="10">
                  <c:v>10.555203075257792</c:v>
                </c:pt>
                <c:pt idx="11">
                  <c:v>10.826785352519584</c:v>
                </c:pt>
                <c:pt idx="12">
                  <c:v>11.068218022044954</c:v>
                </c:pt>
                <c:pt idx="13">
                  <c:v>11.282177982895757</c:v>
                </c:pt>
                <c:pt idx="14">
                  <c:v>11.471277248712761</c:v>
                </c:pt>
                <c:pt idx="15">
                  <c:v>11.638010972777927</c:v>
                </c:pt>
                <c:pt idx="16">
                  <c:v>11.784723862374435</c:v>
                </c:pt>
                <c:pt idx="17">
                  <c:v>11.913590785993923</c:v>
                </c:pt>
                <c:pt idx="18">
                  <c:v>12.02660803669851</c:v>
                </c:pt>
                <c:pt idx="19">
                  <c:v>12.12559235922995</c:v>
                </c:pt>
                <c:pt idx="20">
                  <c:v>12.212185434526674</c:v>
                </c:pt>
                <c:pt idx="21">
                  <c:v>12.287862023830643</c:v>
                </c:pt>
                <c:pt idx="22">
                  <c:v>12.353940400862893</c:v>
                </c:pt>
                <c:pt idx="23">
                  <c:v>12.4115940484376</c:v>
                </c:pt>
                <c:pt idx="24">
                  <c:v>12.461863873557705</c:v>
                </c:pt>
                <c:pt idx="25">
                  <c:v>12.505670412420438</c:v>
                </c:pt>
                <c:pt idx="26">
                  <c:v>12.543825663953713</c:v>
                </c:pt>
                <c:pt idx="27">
                  <c:v>12.577044316896172</c:v>
                </c:pt>
                <c:pt idx="28">
                  <c:v>12.605954229300375</c:v>
                </c:pt>
                <c:pt idx="29">
                  <c:v>12.631106087707797</c:v>
                </c:pt>
                <c:pt idx="30">
                  <c:v>12.652982221922366</c:v>
                </c:pt>
                <c:pt idx="31">
                  <c:v>12.672004584993925</c:v>
                </c:pt>
                <c:pt idx="32">
                  <c:v>12.688541930450034</c:v>
                </c:pt>
                <c:pt idx="33">
                  <c:v>12.702916232911253</c:v>
                </c:pt>
                <c:pt idx="34">
                  <c:v>12.71540840625689</c:v>
                </c:pt>
                <c:pt idx="35">
                  <c:v>12.726263377206713</c:v>
                </c:pt>
                <c:pt idx="36">
                  <c:v>12.735694572858222</c:v>
                </c:pt>
                <c:pt idx="37">
                  <c:v>12.743887879347049</c:v>
                </c:pt>
                <c:pt idx="38">
                  <c:v>12.751005126101498</c:v>
                </c:pt>
                <c:pt idx="39">
                  <c:v>12.757187146666922</c:v>
                </c:pt>
                <c:pt idx="40">
                  <c:v>12.762556463158024</c:v>
                </c:pt>
                <c:pt idx="41">
                  <c:v>12.767219637322043</c:v>
                </c:pt>
                <c:pt idx="42">
                  <c:v>12.771269327144111</c:v>
                </c:pt>
                <c:pt idx="43">
                  <c:v>12.774786084017745</c:v>
                </c:pt>
                <c:pt idx="44">
                  <c:v>12.77783992181338</c:v>
                </c:pt>
                <c:pt idx="45">
                  <c:v>12.780491685748785</c:v>
                </c:pt>
                <c:pt idx="46">
                  <c:v>12.782794245817351</c:v>
                </c:pt>
                <c:pt idx="47">
                  <c:v>12.784793536667744</c:v>
                </c:pt>
                <c:pt idx="48">
                  <c:v>12.786529463245406</c:v>
                </c:pt>
                <c:pt idx="49">
                  <c:v>12.788036689189584</c:v>
                </c:pt>
                <c:pt idx="50">
                  <c:v>12.789345322912148</c:v>
                </c:pt>
                <c:pt idx="51">
                  <c:v>12.790481514447244</c:v>
                </c:pt>
                <c:pt idx="52">
                  <c:v>12.791467974533663</c:v>
                </c:pt>
                <c:pt idx="53">
                  <c:v>12.792324425955137</c:v>
                </c:pt>
                <c:pt idx="54">
                  <c:v>12.793067995898054</c:v>
                </c:pt>
              </c:numCache>
            </c:numRef>
          </c:val>
          <c:smooth val="0"/>
          <c:extLst>
            <c:ext xmlns:c16="http://schemas.microsoft.com/office/drawing/2014/chart" uri="{C3380CC4-5D6E-409C-BE32-E72D297353CC}">
              <c16:uniqueId val="{0000003B-7E34-4B75-9DC7-500F5D6CAB28}"/>
            </c:ext>
          </c:extLst>
        </c:ser>
        <c:ser>
          <c:idx val="124"/>
          <c:order val="60"/>
          <c:spPr>
            <a:ln w="19050" cap="rnd" cmpd="sng" algn="ctr">
              <a:solidFill>
                <a:schemeClr val="accent5">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TFP_ADJ!$M$21:$M$75</c:f>
              <c:numCache>
                <c:formatCode>General</c:formatCode>
                <c:ptCount val="55"/>
                <c:pt idx="0">
                  <c:v>5.7949576624510941</c:v>
                </c:pt>
                <c:pt idx="1">
                  <c:v>6.433103976569126</c:v>
                </c:pt>
                <c:pt idx="2">
                  <c:v>7.0438247529781819</c:v>
                </c:pt>
                <c:pt idx="3">
                  <c:v>7.6208425047218507</c:v>
                </c:pt>
                <c:pt idx="4">
                  <c:v>8.1599725727948389</c:v>
                </c:pt>
                <c:pt idx="5">
                  <c:v>8.6588493159118727</c:v>
                </c:pt>
                <c:pt idx="6">
                  <c:v>9.1166136150813077</c:v>
                </c:pt>
                <c:pt idx="7">
                  <c:v>9.5335985457892569</c:v>
                </c:pt>
                <c:pt idx="8">
                  <c:v>9.9110370051407912</c:v>
                </c:pt>
                <c:pt idx="9">
                  <c:v>10.250804563719193</c:v>
                </c:pt>
                <c:pt idx="10">
                  <c:v>10.555203075257792</c:v>
                </c:pt>
                <c:pt idx="11">
                  <c:v>10.826785352519584</c:v>
                </c:pt>
                <c:pt idx="12">
                  <c:v>11.068218022044954</c:v>
                </c:pt>
                <c:pt idx="13">
                  <c:v>11.282177982895757</c:v>
                </c:pt>
                <c:pt idx="14">
                  <c:v>11.471277248712761</c:v>
                </c:pt>
                <c:pt idx="15">
                  <c:v>11.638010972777927</c:v>
                </c:pt>
                <c:pt idx="16">
                  <c:v>11.784723862374435</c:v>
                </c:pt>
                <c:pt idx="17">
                  <c:v>11.913590785993923</c:v>
                </c:pt>
                <c:pt idx="18">
                  <c:v>12.02660803669851</c:v>
                </c:pt>
                <c:pt idx="19">
                  <c:v>12.12559235922995</c:v>
                </c:pt>
                <c:pt idx="20">
                  <c:v>12.212185434526674</c:v>
                </c:pt>
                <c:pt idx="21">
                  <c:v>12.287862023830643</c:v>
                </c:pt>
                <c:pt idx="22">
                  <c:v>12.353940400862893</c:v>
                </c:pt>
                <c:pt idx="23">
                  <c:v>12.4115940484376</c:v>
                </c:pt>
                <c:pt idx="24">
                  <c:v>12.461863873557705</c:v>
                </c:pt>
                <c:pt idx="25">
                  <c:v>12.505670412420438</c:v>
                </c:pt>
                <c:pt idx="26">
                  <c:v>12.543825663953713</c:v>
                </c:pt>
                <c:pt idx="27">
                  <c:v>12.577044316896172</c:v>
                </c:pt>
                <c:pt idx="28">
                  <c:v>12.605954229300375</c:v>
                </c:pt>
                <c:pt idx="29">
                  <c:v>12.631106087707797</c:v>
                </c:pt>
                <c:pt idx="30">
                  <c:v>12.652982221922366</c:v>
                </c:pt>
                <c:pt idx="31">
                  <c:v>12.672004584993925</c:v>
                </c:pt>
                <c:pt idx="32">
                  <c:v>12.688541930450034</c:v>
                </c:pt>
                <c:pt idx="33">
                  <c:v>12.702916232911253</c:v>
                </c:pt>
                <c:pt idx="34">
                  <c:v>12.71540840625689</c:v>
                </c:pt>
                <c:pt idx="35">
                  <c:v>12.726263377206713</c:v>
                </c:pt>
                <c:pt idx="36">
                  <c:v>12.735694572858222</c:v>
                </c:pt>
                <c:pt idx="37">
                  <c:v>12.743887879347049</c:v>
                </c:pt>
                <c:pt idx="38">
                  <c:v>12.751005126101498</c:v>
                </c:pt>
                <c:pt idx="39">
                  <c:v>12.757187146666922</c:v>
                </c:pt>
                <c:pt idx="40">
                  <c:v>12.762556463158024</c:v>
                </c:pt>
                <c:pt idx="41">
                  <c:v>12.767219637322043</c:v>
                </c:pt>
                <c:pt idx="42">
                  <c:v>12.771269327144111</c:v>
                </c:pt>
                <c:pt idx="43">
                  <c:v>12.774786084017745</c:v>
                </c:pt>
                <c:pt idx="44">
                  <c:v>12.77783992181338</c:v>
                </c:pt>
                <c:pt idx="45">
                  <c:v>12.780491685748785</c:v>
                </c:pt>
                <c:pt idx="46">
                  <c:v>12.782794245817351</c:v>
                </c:pt>
                <c:pt idx="47">
                  <c:v>12.784793536667744</c:v>
                </c:pt>
                <c:pt idx="48">
                  <c:v>12.786529463245406</c:v>
                </c:pt>
                <c:pt idx="49">
                  <c:v>12.788036689189584</c:v>
                </c:pt>
                <c:pt idx="50">
                  <c:v>12.789345322912148</c:v>
                </c:pt>
                <c:pt idx="51">
                  <c:v>12.790481514447244</c:v>
                </c:pt>
                <c:pt idx="52">
                  <c:v>12.791467974533663</c:v>
                </c:pt>
                <c:pt idx="53">
                  <c:v>12.792324425955137</c:v>
                </c:pt>
                <c:pt idx="54">
                  <c:v>12.793067995898054</c:v>
                </c:pt>
              </c:numCache>
            </c:numRef>
          </c:val>
          <c:smooth val="0"/>
          <c:extLst>
            <c:ext xmlns:c16="http://schemas.microsoft.com/office/drawing/2014/chart" uri="{C3380CC4-5D6E-409C-BE32-E72D297353CC}">
              <c16:uniqueId val="{0000003C-7E34-4B75-9DC7-500F5D6CAB28}"/>
            </c:ext>
          </c:extLst>
        </c:ser>
        <c:ser>
          <c:idx val="125"/>
          <c:order val="61"/>
          <c:spPr>
            <a:ln w="19050" cap="rnd" cmpd="sng" algn="ctr">
              <a:solidFill>
                <a:schemeClr val="accent6">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3D-7E34-4B75-9DC7-500F5D6CAB28}"/>
            </c:ext>
          </c:extLst>
        </c:ser>
        <c:ser>
          <c:idx val="126"/>
          <c:order val="62"/>
          <c:spPr>
            <a:ln w="19050" cap="rnd" cmpd="sng" algn="ctr">
              <a:solidFill>
                <a:schemeClr val="accent1">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3E-7E34-4B75-9DC7-500F5D6CAB28}"/>
            </c:ext>
          </c:extLst>
        </c:ser>
        <c:ser>
          <c:idx val="127"/>
          <c:order val="63"/>
          <c:spPr>
            <a:ln w="19050" cap="rnd" cmpd="sng" algn="ctr">
              <a:solidFill>
                <a:schemeClr val="accent2">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TFP_ADJ!$G$21:$G$75</c:f>
              <c:numCache>
                <c:formatCode>General</c:formatCode>
                <c:ptCount val="55"/>
                <c:pt idx="0">
                  <c:v>10.256915392615641</c:v>
                </c:pt>
                <c:pt idx="1">
                  <c:v>10.641853949905</c:v>
                </c:pt>
                <c:pt idx="2">
                  <c:v>11.028611021719122</c:v>
                </c:pt>
                <c:pt idx="3">
                  <c:v>11.416757747594811</c:v>
                </c:pt>
                <c:pt idx="4">
                  <c:v>11.80587420303288</c:v>
                </c:pt>
                <c:pt idx="5">
                  <c:v>12.195550503873402</c:v>
                </c:pt>
                <c:pt idx="6">
                  <c:v>12.585387794799127</c:v>
                </c:pt>
                <c:pt idx="7">
                  <c:v>12.974999124047041</c:v>
                </c:pt>
                <c:pt idx="8">
                  <c:v>13.364010207165048</c:v>
                </c:pt>
                <c:pt idx="9">
                  <c:v>13.752060083301629</c:v>
                </c:pt>
                <c:pt idx="10">
                  <c:v>14.138801668065787</c:v>
                </c:pt>
                <c:pt idx="11">
                  <c:v>14.523902207447691</c:v>
                </c:pt>
                <c:pt idx="12">
                  <c:v>14.907043637653603</c:v>
                </c:pt>
                <c:pt idx="13">
                  <c:v>15.287922855987778</c:v>
                </c:pt>
                <c:pt idx="14">
                  <c:v>15.666251908116404</c:v>
                </c:pt>
                <c:pt idx="15">
                  <c:v>16.041758097180441</c:v>
                </c:pt>
                <c:pt idx="16">
                  <c:v>16.414184020292957</c:v>
                </c:pt>
                <c:pt idx="17">
                  <c:v>16.783287537968416</c:v>
                </c:pt>
                <c:pt idx="18">
                  <c:v>17.148841681993325</c:v>
                </c:pt>
                <c:pt idx="19">
                  <c:v>17.510634507165861</c:v>
                </c:pt>
                <c:pt idx="20">
                  <c:v>17.868468892212594</c:v>
                </c:pt>
                <c:pt idx="21">
                  <c:v>18.222162295039091</c:v>
                </c:pt>
                <c:pt idx="22">
                  <c:v>18.571546467292993</c:v>
                </c:pt>
                <c:pt idx="23">
                  <c:v>18.916467133018489</c:v>
                </c:pt>
                <c:pt idx="24">
                  <c:v>19.256783635964126</c:v>
                </c:pt>
                <c:pt idx="25">
                  <c:v>19.592368559875933</c:v>
                </c:pt>
                <c:pt idx="26">
                  <c:v>19.923107325868624</c:v>
                </c:pt>
                <c:pt idx="27">
                  <c:v>20.248897770722358</c:v>
                </c:pt>
                <c:pt idx="28">
                  <c:v>20.569649709704478</c:v>
                </c:pt>
                <c:pt idx="29">
                  <c:v>20.885284487266972</c:v>
                </c:pt>
                <c:pt idx="30">
                  <c:v>21.195734518723913</c:v>
                </c:pt>
                <c:pt idx="31">
                  <c:v>21.500942825770249</c:v>
                </c:pt>
                <c:pt idx="32">
                  <c:v>21.800862568466098</c:v>
                </c:pt>
                <c:pt idx="33">
                  <c:v>22.095456576080363</c:v>
                </c:pt>
                <c:pt idx="34">
                  <c:v>22.384696878965133</c:v>
                </c:pt>
                <c:pt idx="35">
                  <c:v>22.668564243418874</c:v>
                </c:pt>
                <c:pt idx="36">
                  <c:v>22.947047711292694</c:v>
                </c:pt>
                <c:pt idx="37">
                  <c:v>23.220144145900303</c:v>
                </c:pt>
                <c:pt idx="38">
                  <c:v>23.487857785609069</c:v>
                </c:pt>
                <c:pt idx="39">
                  <c:v>23.750199806317088</c:v>
                </c:pt>
                <c:pt idx="40">
                  <c:v>24.007187893859513</c:v>
                </c:pt>
                <c:pt idx="41">
                  <c:v>24.2588458272363</c:v>
                </c:pt>
                <c:pt idx="42">
                  <c:v>24.50520307341321</c:v>
                </c:pt>
                <c:pt idx="43">
                  <c:v>24.746294394317825</c:v>
                </c:pt>
                <c:pt idx="44">
                  <c:v>24.982159466532575</c:v>
                </c:pt>
                <c:pt idx="45">
                  <c:v>25.212842514076556</c:v>
                </c:pt>
                <c:pt idx="46">
                  <c:v>25.438391954567496</c:v>
                </c:pt>
                <c:pt idx="47">
                  <c:v>25.658860058963533</c:v>
                </c:pt>
                <c:pt idx="48">
                  <c:v>25.874302625001491</c:v>
                </c:pt>
                <c:pt idx="49">
                  <c:v>26.084778664373722</c:v>
                </c:pt>
                <c:pt idx="50">
                  <c:v>26.290350103618433</c:v>
                </c:pt>
                <c:pt idx="51">
                  <c:v>26.491081498638692</c:v>
                </c:pt>
                <c:pt idx="52">
                  <c:v>26.687039762712459</c:v>
                </c:pt>
                <c:pt idx="53">
                  <c:v>26.878293907809315</c:v>
                </c:pt>
                <c:pt idx="54">
                  <c:v>27.064914798989086</c:v>
                </c:pt>
              </c:numCache>
            </c:numRef>
          </c:val>
          <c:smooth val="0"/>
          <c:extLst>
            <c:ext xmlns:c16="http://schemas.microsoft.com/office/drawing/2014/chart" uri="{C3380CC4-5D6E-409C-BE32-E72D297353CC}">
              <c16:uniqueId val="{0000003F-7E34-4B75-9DC7-500F5D6CAB28}"/>
            </c:ext>
          </c:extLst>
        </c:ser>
        <c:ser>
          <c:idx val="32"/>
          <c:order val="64"/>
          <c:spPr>
            <a:ln w="19050" cap="rnd" cmpd="sng" algn="ctr">
              <a:solidFill>
                <a:schemeClr val="accent3">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40-7E34-4B75-9DC7-500F5D6CAB28}"/>
            </c:ext>
          </c:extLst>
        </c:ser>
        <c:ser>
          <c:idx val="33"/>
          <c:order val="65"/>
          <c:spPr>
            <a:ln w="19050" cap="rnd" cmpd="sng" algn="ctr">
              <a:solidFill>
                <a:schemeClr val="accent4">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41-7E34-4B75-9DC7-500F5D6CAB28}"/>
            </c:ext>
          </c:extLst>
        </c:ser>
        <c:ser>
          <c:idx val="34"/>
          <c:order val="66"/>
          <c:spPr>
            <a:ln w="19050" cap="rnd" cmpd="sng" algn="ctr">
              <a:solidFill>
                <a:schemeClr val="accent5">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42-7E34-4B75-9DC7-500F5D6CAB28}"/>
            </c:ext>
          </c:extLst>
        </c:ser>
        <c:ser>
          <c:idx val="35"/>
          <c:order val="67"/>
          <c:spPr>
            <a:ln w="19050" cap="rnd" cmpd="sng" algn="ctr">
              <a:solidFill>
                <a:schemeClr val="accent6">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43-7E34-4B75-9DC7-500F5D6CAB28}"/>
            </c:ext>
          </c:extLst>
        </c:ser>
        <c:ser>
          <c:idx val="36"/>
          <c:order val="68"/>
          <c:spPr>
            <a:ln w="19050" cap="rnd" cmpd="sng" algn="ctr">
              <a:solidFill>
                <a:schemeClr val="accent1">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44-7E34-4B75-9DC7-500F5D6CAB28}"/>
            </c:ext>
          </c:extLst>
        </c:ser>
        <c:ser>
          <c:idx val="37"/>
          <c:order val="69"/>
          <c:spPr>
            <a:ln w="19050" cap="rnd" cmpd="sng" algn="ctr">
              <a:solidFill>
                <a:schemeClr val="accent2">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45-7E34-4B75-9DC7-500F5D6CAB28}"/>
            </c:ext>
          </c:extLst>
        </c:ser>
        <c:ser>
          <c:idx val="38"/>
          <c:order val="70"/>
          <c:spPr>
            <a:ln w="19050" cap="rnd" cmpd="sng" algn="ctr">
              <a:solidFill>
                <a:schemeClr val="accent3">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46-7E34-4B75-9DC7-500F5D6CAB28}"/>
            </c:ext>
          </c:extLst>
        </c:ser>
        <c:ser>
          <c:idx val="39"/>
          <c:order val="71"/>
          <c:spPr>
            <a:ln w="19050" cap="rnd" cmpd="sng" algn="ctr">
              <a:solidFill>
                <a:schemeClr val="accent4">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47-7E34-4B75-9DC7-500F5D6CAB28}"/>
            </c:ext>
          </c:extLst>
        </c:ser>
        <c:ser>
          <c:idx val="40"/>
          <c:order val="72"/>
          <c:spPr>
            <a:ln w="19050" cap="rnd" cmpd="sng" algn="ctr">
              <a:solidFill>
                <a:schemeClr val="accent5">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48-7E34-4B75-9DC7-500F5D6CAB28}"/>
            </c:ext>
          </c:extLst>
        </c:ser>
        <c:ser>
          <c:idx val="41"/>
          <c:order val="73"/>
          <c:spPr>
            <a:ln w="19050" cap="rnd" cmpd="sng" algn="ctr">
              <a:solidFill>
                <a:schemeClr val="accent6">
                  <a:lumMod val="70000"/>
                  <a:lumOff val="3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49-7E34-4B75-9DC7-500F5D6CAB28}"/>
            </c:ext>
          </c:extLst>
        </c:ser>
        <c:ser>
          <c:idx val="42"/>
          <c:order val="74"/>
          <c:spPr>
            <a:ln w="19050" cap="rnd" cmpd="sng" algn="ctr">
              <a:solidFill>
                <a:schemeClr val="accent1">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4A-7E34-4B75-9DC7-500F5D6CAB28}"/>
            </c:ext>
          </c:extLst>
        </c:ser>
        <c:ser>
          <c:idx val="43"/>
          <c:order val="75"/>
          <c:spPr>
            <a:ln w="19050" cap="rnd" cmpd="sng" algn="ctr">
              <a:solidFill>
                <a:schemeClr val="accent2">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4B-7E34-4B75-9DC7-500F5D6CAB28}"/>
            </c:ext>
          </c:extLst>
        </c:ser>
        <c:ser>
          <c:idx val="44"/>
          <c:order val="76"/>
          <c:spPr>
            <a:ln w="19050" cap="rnd" cmpd="sng" algn="ctr">
              <a:solidFill>
                <a:schemeClr val="accent3">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4C-7E34-4B75-9DC7-500F5D6CAB28}"/>
            </c:ext>
          </c:extLst>
        </c:ser>
        <c:ser>
          <c:idx val="45"/>
          <c:order val="77"/>
          <c:spPr>
            <a:ln w="19050" cap="rnd" cmpd="sng" algn="ctr">
              <a:solidFill>
                <a:schemeClr val="accent4">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4D-7E34-4B75-9DC7-500F5D6CAB28}"/>
            </c:ext>
          </c:extLst>
        </c:ser>
        <c:ser>
          <c:idx val="46"/>
          <c:order val="78"/>
          <c:spPr>
            <a:ln w="19050" cap="rnd" cmpd="sng" algn="ctr">
              <a:solidFill>
                <a:schemeClr val="accent5">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4E-7E34-4B75-9DC7-500F5D6CAB28}"/>
            </c:ext>
          </c:extLst>
        </c:ser>
        <c:ser>
          <c:idx val="47"/>
          <c:order val="79"/>
          <c:spPr>
            <a:ln w="19050" cap="rnd" cmpd="sng" algn="ctr">
              <a:solidFill>
                <a:schemeClr val="accent6">
                  <a:lumMod val="7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4F-7E34-4B75-9DC7-500F5D6CAB28}"/>
            </c:ext>
          </c:extLst>
        </c:ser>
        <c:ser>
          <c:idx val="48"/>
          <c:order val="80"/>
          <c:spPr>
            <a:ln w="19050" cap="rnd" cmpd="sng" algn="ctr">
              <a:solidFill>
                <a:schemeClr val="accent1">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50-7E34-4B75-9DC7-500F5D6CAB28}"/>
            </c:ext>
          </c:extLst>
        </c:ser>
        <c:ser>
          <c:idx val="49"/>
          <c:order val="81"/>
          <c:spPr>
            <a:ln w="19050" cap="rnd" cmpd="sng" algn="ctr">
              <a:solidFill>
                <a:schemeClr val="accent2">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51-7E34-4B75-9DC7-500F5D6CAB28}"/>
            </c:ext>
          </c:extLst>
        </c:ser>
        <c:ser>
          <c:idx val="50"/>
          <c:order val="82"/>
          <c:spPr>
            <a:ln w="19050" cap="rnd" cmpd="sng" algn="ctr">
              <a:solidFill>
                <a:schemeClr val="accent3">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52-7E34-4B75-9DC7-500F5D6CAB28}"/>
            </c:ext>
          </c:extLst>
        </c:ser>
        <c:ser>
          <c:idx val="51"/>
          <c:order val="83"/>
          <c:spPr>
            <a:ln w="19050" cap="rnd" cmpd="sng" algn="ctr">
              <a:solidFill>
                <a:schemeClr val="accent4">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53-7E34-4B75-9DC7-500F5D6CAB28}"/>
            </c:ext>
          </c:extLst>
        </c:ser>
        <c:ser>
          <c:idx val="52"/>
          <c:order val="84"/>
          <c:spPr>
            <a:ln w="19050" cap="rnd" cmpd="sng" algn="ctr">
              <a:solidFill>
                <a:schemeClr val="accent5">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54-7E34-4B75-9DC7-500F5D6CAB28}"/>
            </c:ext>
          </c:extLst>
        </c:ser>
        <c:ser>
          <c:idx val="53"/>
          <c:order val="85"/>
          <c:spPr>
            <a:ln w="19050" cap="rnd" cmpd="sng" algn="ctr">
              <a:solidFill>
                <a:schemeClr val="accent6">
                  <a:lumMod val="50000"/>
                  <a:lumOff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55-7E34-4B75-9DC7-500F5D6CAB28}"/>
            </c:ext>
          </c:extLst>
        </c:ser>
        <c:ser>
          <c:idx val="54"/>
          <c:order val="86"/>
          <c:spPr>
            <a:ln w="19050" cap="rnd" cmpd="sng" algn="ctr">
              <a:solidFill>
                <a:schemeClr val="accent1"/>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56-7E34-4B75-9DC7-500F5D6CAB28}"/>
            </c:ext>
          </c:extLst>
        </c:ser>
        <c:ser>
          <c:idx val="55"/>
          <c:order val="87"/>
          <c:spPr>
            <a:ln w="19050" cap="rnd" cmpd="sng" algn="ctr">
              <a:solidFill>
                <a:schemeClr val="accent2"/>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57-7E34-4B75-9DC7-500F5D6CAB28}"/>
            </c:ext>
          </c:extLst>
        </c:ser>
        <c:ser>
          <c:idx val="56"/>
          <c:order val="88"/>
          <c:spPr>
            <a:ln w="19050" cap="rnd" cmpd="sng" algn="ctr">
              <a:solidFill>
                <a:schemeClr val="accent3"/>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58-7E34-4B75-9DC7-500F5D6CAB28}"/>
            </c:ext>
          </c:extLst>
        </c:ser>
        <c:ser>
          <c:idx val="57"/>
          <c:order val="89"/>
          <c:spPr>
            <a:ln w="19050" cap="rnd" cmpd="sng" algn="ctr">
              <a:solidFill>
                <a:schemeClr val="accent4"/>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59-7E34-4B75-9DC7-500F5D6CAB28}"/>
            </c:ext>
          </c:extLst>
        </c:ser>
        <c:ser>
          <c:idx val="58"/>
          <c:order val="90"/>
          <c:spPr>
            <a:ln w="19050" cap="rnd" cmpd="sng" algn="ctr">
              <a:solidFill>
                <a:schemeClr val="accent5"/>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5A-7E34-4B75-9DC7-500F5D6CAB28}"/>
            </c:ext>
          </c:extLst>
        </c:ser>
        <c:ser>
          <c:idx val="59"/>
          <c:order val="91"/>
          <c:spPr>
            <a:ln w="19050" cap="rnd" cmpd="sng" algn="ctr">
              <a:solidFill>
                <a:schemeClr val="accent6"/>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5B-7E34-4B75-9DC7-500F5D6CAB28}"/>
            </c:ext>
          </c:extLst>
        </c:ser>
        <c:ser>
          <c:idx val="60"/>
          <c:order val="92"/>
          <c:spPr>
            <a:ln w="19050" cap="rnd" cmpd="sng" algn="ctr">
              <a:solidFill>
                <a:schemeClr val="accent1">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5C-7E34-4B75-9DC7-500F5D6CAB28}"/>
            </c:ext>
          </c:extLst>
        </c:ser>
        <c:ser>
          <c:idx val="61"/>
          <c:order val="93"/>
          <c:spPr>
            <a:ln w="19050" cap="rnd" cmpd="sng" algn="ctr">
              <a:solidFill>
                <a:schemeClr val="accent2">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5D-7E34-4B75-9DC7-500F5D6CAB28}"/>
            </c:ext>
          </c:extLst>
        </c:ser>
        <c:ser>
          <c:idx val="62"/>
          <c:order val="94"/>
          <c:spPr>
            <a:ln w="19050" cap="rnd" cmpd="sng" algn="ctr">
              <a:solidFill>
                <a:schemeClr val="accent3">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5E-7E34-4B75-9DC7-500F5D6CAB28}"/>
            </c:ext>
          </c:extLst>
        </c:ser>
        <c:ser>
          <c:idx val="63"/>
          <c:order val="95"/>
          <c:spPr>
            <a:ln w="19050" cap="rnd" cmpd="sng" algn="ctr">
              <a:solidFill>
                <a:schemeClr val="accent4">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TFP_ADJ!$G$21:$G$75</c:f>
              <c:numCache>
                <c:formatCode>General</c:formatCode>
                <c:ptCount val="55"/>
                <c:pt idx="0">
                  <c:v>10.256915392615641</c:v>
                </c:pt>
                <c:pt idx="1">
                  <c:v>10.641853949905</c:v>
                </c:pt>
                <c:pt idx="2">
                  <c:v>11.028611021719122</c:v>
                </c:pt>
                <c:pt idx="3">
                  <c:v>11.416757747594811</c:v>
                </c:pt>
                <c:pt idx="4">
                  <c:v>11.80587420303288</c:v>
                </c:pt>
                <c:pt idx="5">
                  <c:v>12.195550503873402</c:v>
                </c:pt>
                <c:pt idx="6">
                  <c:v>12.585387794799127</c:v>
                </c:pt>
                <c:pt idx="7">
                  <c:v>12.974999124047041</c:v>
                </c:pt>
                <c:pt idx="8">
                  <c:v>13.364010207165048</c:v>
                </c:pt>
                <c:pt idx="9">
                  <c:v>13.752060083301629</c:v>
                </c:pt>
                <c:pt idx="10">
                  <c:v>14.138801668065787</c:v>
                </c:pt>
                <c:pt idx="11">
                  <c:v>14.523902207447691</c:v>
                </c:pt>
                <c:pt idx="12">
                  <c:v>14.907043637653603</c:v>
                </c:pt>
                <c:pt idx="13">
                  <c:v>15.287922855987778</c:v>
                </c:pt>
                <c:pt idx="14">
                  <c:v>15.666251908116404</c:v>
                </c:pt>
                <c:pt idx="15">
                  <c:v>16.041758097180441</c:v>
                </c:pt>
                <c:pt idx="16">
                  <c:v>16.414184020292957</c:v>
                </c:pt>
                <c:pt idx="17">
                  <c:v>16.783287537968416</c:v>
                </c:pt>
                <c:pt idx="18">
                  <c:v>17.148841681993325</c:v>
                </c:pt>
                <c:pt idx="19">
                  <c:v>17.510634507165861</c:v>
                </c:pt>
                <c:pt idx="20">
                  <c:v>17.868468892212594</c:v>
                </c:pt>
                <c:pt idx="21">
                  <c:v>18.222162295039091</c:v>
                </c:pt>
                <c:pt idx="22">
                  <c:v>18.571546467292993</c:v>
                </c:pt>
                <c:pt idx="23">
                  <c:v>18.916467133018489</c:v>
                </c:pt>
                <c:pt idx="24">
                  <c:v>19.256783635964126</c:v>
                </c:pt>
                <c:pt idx="25">
                  <c:v>19.592368559875933</c:v>
                </c:pt>
                <c:pt idx="26">
                  <c:v>19.923107325868624</c:v>
                </c:pt>
                <c:pt idx="27">
                  <c:v>20.248897770722358</c:v>
                </c:pt>
                <c:pt idx="28">
                  <c:v>20.569649709704478</c:v>
                </c:pt>
                <c:pt idx="29">
                  <c:v>20.885284487266972</c:v>
                </c:pt>
                <c:pt idx="30">
                  <c:v>21.195734518723913</c:v>
                </c:pt>
                <c:pt idx="31">
                  <c:v>21.500942825770249</c:v>
                </c:pt>
                <c:pt idx="32">
                  <c:v>21.800862568466098</c:v>
                </c:pt>
                <c:pt idx="33">
                  <c:v>22.095456576080363</c:v>
                </c:pt>
                <c:pt idx="34">
                  <c:v>22.384696878965133</c:v>
                </c:pt>
                <c:pt idx="35">
                  <c:v>22.668564243418874</c:v>
                </c:pt>
                <c:pt idx="36">
                  <c:v>22.947047711292694</c:v>
                </c:pt>
                <c:pt idx="37">
                  <c:v>23.220144145900303</c:v>
                </c:pt>
                <c:pt idx="38">
                  <c:v>23.487857785609069</c:v>
                </c:pt>
                <c:pt idx="39">
                  <c:v>23.750199806317088</c:v>
                </c:pt>
                <c:pt idx="40">
                  <c:v>24.007187893859513</c:v>
                </c:pt>
                <c:pt idx="41">
                  <c:v>24.2588458272363</c:v>
                </c:pt>
                <c:pt idx="42">
                  <c:v>24.50520307341321</c:v>
                </c:pt>
                <c:pt idx="43">
                  <c:v>24.746294394317825</c:v>
                </c:pt>
                <c:pt idx="44">
                  <c:v>24.982159466532575</c:v>
                </c:pt>
                <c:pt idx="45">
                  <c:v>25.212842514076556</c:v>
                </c:pt>
                <c:pt idx="46">
                  <c:v>25.438391954567496</c:v>
                </c:pt>
                <c:pt idx="47">
                  <c:v>25.658860058963533</c:v>
                </c:pt>
                <c:pt idx="48">
                  <c:v>25.874302625001491</c:v>
                </c:pt>
                <c:pt idx="49">
                  <c:v>26.084778664373722</c:v>
                </c:pt>
                <c:pt idx="50">
                  <c:v>26.290350103618433</c:v>
                </c:pt>
                <c:pt idx="51">
                  <c:v>26.491081498638692</c:v>
                </c:pt>
                <c:pt idx="52">
                  <c:v>26.687039762712459</c:v>
                </c:pt>
                <c:pt idx="53">
                  <c:v>26.878293907809315</c:v>
                </c:pt>
                <c:pt idx="54">
                  <c:v>27.064914798989086</c:v>
                </c:pt>
              </c:numCache>
            </c:numRef>
          </c:val>
          <c:smooth val="0"/>
          <c:extLst>
            <c:ext xmlns:c16="http://schemas.microsoft.com/office/drawing/2014/chart" uri="{C3380CC4-5D6E-409C-BE32-E72D297353CC}">
              <c16:uniqueId val="{0000005F-7E34-4B75-9DC7-500F5D6CAB28}"/>
            </c:ext>
          </c:extLst>
        </c:ser>
        <c:ser>
          <c:idx val="16"/>
          <c:order val="96"/>
          <c:spPr>
            <a:ln w="19050" cap="rnd" cmpd="sng" algn="ctr">
              <a:solidFill>
                <a:schemeClr val="accent5">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60-7E34-4B75-9DC7-500F5D6CAB28}"/>
            </c:ext>
          </c:extLst>
        </c:ser>
        <c:ser>
          <c:idx val="17"/>
          <c:order val="97"/>
          <c:spPr>
            <a:ln w="19050" cap="rnd" cmpd="sng" algn="ctr">
              <a:solidFill>
                <a:schemeClr val="accent6">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61-7E34-4B75-9DC7-500F5D6CAB28}"/>
            </c:ext>
          </c:extLst>
        </c:ser>
        <c:ser>
          <c:idx val="18"/>
          <c:order val="98"/>
          <c:spPr>
            <a:ln w="19050" cap="rnd" cmpd="sng" algn="ctr">
              <a:solidFill>
                <a:schemeClr val="accent1">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62-7E34-4B75-9DC7-500F5D6CAB28}"/>
            </c:ext>
          </c:extLst>
        </c:ser>
        <c:ser>
          <c:idx val="19"/>
          <c:order val="99"/>
          <c:spPr>
            <a:ln w="19050" cap="rnd" cmpd="sng" algn="ctr">
              <a:solidFill>
                <a:schemeClr val="accent2">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63-7E34-4B75-9DC7-500F5D6CAB28}"/>
            </c:ext>
          </c:extLst>
        </c:ser>
        <c:ser>
          <c:idx val="20"/>
          <c:order val="100"/>
          <c:spPr>
            <a:ln w="19050" cap="rnd" cmpd="sng" algn="ctr">
              <a:solidFill>
                <a:schemeClr val="accent3">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64-7E34-4B75-9DC7-500F5D6CAB28}"/>
            </c:ext>
          </c:extLst>
        </c:ser>
        <c:ser>
          <c:idx val="21"/>
          <c:order val="101"/>
          <c:spPr>
            <a:ln w="19050" cap="rnd" cmpd="sng" algn="ctr">
              <a:solidFill>
                <a:schemeClr val="accent4">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65-7E34-4B75-9DC7-500F5D6CAB28}"/>
            </c:ext>
          </c:extLst>
        </c:ser>
        <c:ser>
          <c:idx val="22"/>
          <c:order val="102"/>
          <c:spPr>
            <a:ln w="19050" cap="rnd" cmpd="sng" algn="ctr">
              <a:solidFill>
                <a:schemeClr val="accent5">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66-7E34-4B75-9DC7-500F5D6CAB28}"/>
            </c:ext>
          </c:extLst>
        </c:ser>
        <c:ser>
          <c:idx val="23"/>
          <c:order val="103"/>
          <c:spPr>
            <a:ln w="19050" cap="rnd" cmpd="sng" algn="ctr">
              <a:solidFill>
                <a:schemeClr val="accent6">
                  <a:lumMod val="8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67-7E34-4B75-9DC7-500F5D6CAB28}"/>
            </c:ext>
          </c:extLst>
        </c:ser>
        <c:ser>
          <c:idx val="24"/>
          <c:order val="104"/>
          <c:spPr>
            <a:ln w="19050" cap="rnd" cmpd="sng" algn="ctr">
              <a:solidFill>
                <a:schemeClr val="accent1">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68-7E34-4B75-9DC7-500F5D6CAB28}"/>
            </c:ext>
          </c:extLst>
        </c:ser>
        <c:ser>
          <c:idx val="25"/>
          <c:order val="105"/>
          <c:spPr>
            <a:ln w="19050" cap="rnd" cmpd="sng" algn="ctr">
              <a:solidFill>
                <a:schemeClr val="accent2">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69-7E34-4B75-9DC7-500F5D6CAB28}"/>
            </c:ext>
          </c:extLst>
        </c:ser>
        <c:ser>
          <c:idx val="26"/>
          <c:order val="106"/>
          <c:spPr>
            <a:ln w="19050" cap="rnd" cmpd="sng" algn="ctr">
              <a:solidFill>
                <a:schemeClr val="accent3">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6A-7E34-4B75-9DC7-500F5D6CAB28}"/>
            </c:ext>
          </c:extLst>
        </c:ser>
        <c:ser>
          <c:idx val="27"/>
          <c:order val="107"/>
          <c:spPr>
            <a:ln w="19050" cap="rnd" cmpd="sng" algn="ctr">
              <a:solidFill>
                <a:schemeClr val="accent4">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6B-7E34-4B75-9DC7-500F5D6CAB28}"/>
            </c:ext>
          </c:extLst>
        </c:ser>
        <c:ser>
          <c:idx val="28"/>
          <c:order val="108"/>
          <c:spPr>
            <a:ln w="19050" cap="rnd" cmpd="sng" algn="ctr">
              <a:solidFill>
                <a:schemeClr val="accent5">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6C-7E34-4B75-9DC7-500F5D6CAB28}"/>
            </c:ext>
          </c:extLst>
        </c:ser>
        <c:ser>
          <c:idx val="29"/>
          <c:order val="109"/>
          <c:spPr>
            <a:ln w="19050" cap="rnd" cmpd="sng" algn="ctr">
              <a:solidFill>
                <a:schemeClr val="accent6">
                  <a:lumMod val="60000"/>
                  <a:lumOff val="4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6D-7E34-4B75-9DC7-500F5D6CAB28}"/>
            </c:ext>
          </c:extLst>
        </c:ser>
        <c:ser>
          <c:idx val="30"/>
          <c:order val="110"/>
          <c:spPr>
            <a:ln w="19050" cap="rnd" cmpd="sng" algn="ctr">
              <a:solidFill>
                <a:schemeClr val="accent1">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6E-7E34-4B75-9DC7-500F5D6CAB28}"/>
            </c:ext>
          </c:extLst>
        </c:ser>
        <c:ser>
          <c:idx val="31"/>
          <c:order val="111"/>
          <c:spPr>
            <a:ln w="19050" cap="rnd" cmpd="sng" algn="ctr">
              <a:solidFill>
                <a:schemeClr val="accent2">
                  <a:lumMod val="5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6F-7E34-4B75-9DC7-500F5D6CAB28}"/>
            </c:ext>
          </c:extLst>
        </c:ser>
        <c:ser>
          <c:idx val="8"/>
          <c:order val="112"/>
          <c:spPr>
            <a:ln w="19050" cap="rnd" cmpd="sng" algn="ctr">
              <a:solidFill>
                <a:schemeClr val="accent3">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70-7E34-4B75-9DC7-500F5D6CAB28}"/>
            </c:ext>
          </c:extLst>
        </c:ser>
        <c:ser>
          <c:idx val="9"/>
          <c:order val="113"/>
          <c:spPr>
            <a:ln w="19050" cap="rnd" cmpd="sng" algn="ctr">
              <a:solidFill>
                <a:srgbClr val="002060"/>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TFP_ADJ!$H$21:$H$75</c:f>
              <c:numCache>
                <c:formatCode>General</c:formatCode>
                <c:ptCount val="55"/>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pt idx="17">
                  <c:v>18.260396347346894</c:v>
                </c:pt>
                <c:pt idx="18">
                  <c:v>18.419186020167082</c:v>
                </c:pt>
                <c:pt idx="19">
                  <c:v>18.553791645949858</c:v>
                </c:pt>
                <c:pt idx="20">
                  <c:v>18.667752013692319</c:v>
                </c:pt>
                <c:pt idx="21">
                  <c:v>18.764130843508024</c:v>
                </c:pt>
                <c:pt idx="22">
                  <c:v>18.845567554354609</c:v>
                </c:pt>
                <c:pt idx="23">
                  <c:v>18.91432685657535</c:v>
                </c:pt>
                <c:pt idx="24">
                  <c:v>18.97234547848959</c:v>
                </c:pt>
                <c:pt idx="25">
                  <c:v>19.02127509869382</c:v>
                </c:pt>
                <c:pt idx="26">
                  <c:v>19.062521074508453</c:v>
                </c:pt>
                <c:pt idx="27">
                  <c:v>19.097276898090655</c:v>
                </c:pt>
                <c:pt idx="28">
                  <c:v>19.126554525966945</c:v>
                </c:pt>
                <c:pt idx="29">
                  <c:v>19.15121085332186</c:v>
                </c:pt>
                <c:pt idx="30">
                  <c:v>19.17197066942558</c:v>
                </c:pt>
                <c:pt idx="31">
                  <c:v>19.189446455407904</c:v>
                </c:pt>
                <c:pt idx="32">
                  <c:v>19.204155384614022</c:v>
                </c:pt>
                <c:pt idx="33">
                  <c:v>19.216533869075825</c:v>
                </c:pt>
                <c:pt idx="34">
                  <c:v>19.226949970092644</c:v>
                </c:pt>
                <c:pt idx="35">
                  <c:v>19.235713961152321</c:v>
                </c:pt>
                <c:pt idx="36">
                  <c:v>19.243087300440607</c:v>
                </c:pt>
                <c:pt idx="37">
                  <c:v>19.249290239865431</c:v>
                </c:pt>
                <c:pt idx="38">
                  <c:v>19.254508268972476</c:v>
                </c:pt>
                <c:pt idx="39">
                  <c:v>19.258897565941371</c:v>
                </c:pt>
                <c:pt idx="40">
                  <c:v>19.262589604277395</c:v>
                </c:pt>
                <c:pt idx="41">
                  <c:v>19.26569504288355</c:v>
                </c:pt>
                <c:pt idx="42">
                  <c:v>19.26830700881089</c:v>
                </c:pt>
                <c:pt idx="43">
                  <c:v>19.27050386596401</c:v>
                </c:pt>
                <c:pt idx="44">
                  <c:v>19.272351549169368</c:v>
                </c:pt>
                <c:pt idx="45">
                  <c:v>19.273905531069339</c:v>
                </c:pt>
                <c:pt idx="46">
                  <c:v>19.275212479060361</c:v>
                </c:pt>
                <c:pt idx="47">
                  <c:v>19.276311650737078</c:v>
                </c:pt>
                <c:pt idx="48">
                  <c:v>19.277236068840153</c:v>
                </c:pt>
                <c:pt idx="49">
                  <c:v>19.2780135103574</c:v>
                </c:pt>
                <c:pt idx="50">
                  <c:v>19.278667339039259</c:v>
                </c:pt>
                <c:pt idx="51">
                  <c:v>19.279217206022224</c:v>
                </c:pt>
                <c:pt idx="52">
                  <c:v>19.279679639387805</c:v>
                </c:pt>
                <c:pt idx="53">
                  <c:v>19.280068540215453</c:v>
                </c:pt>
                <c:pt idx="54">
                  <c:v>19.28039559992602</c:v>
                </c:pt>
              </c:numCache>
            </c:numRef>
          </c:val>
          <c:smooth val="0"/>
          <c:extLst>
            <c:ext xmlns:c16="http://schemas.microsoft.com/office/drawing/2014/chart" uri="{C3380CC4-5D6E-409C-BE32-E72D297353CC}">
              <c16:uniqueId val="{00000071-7E34-4B75-9DC7-500F5D6CAB28}"/>
            </c:ext>
          </c:extLst>
        </c:ser>
        <c:ser>
          <c:idx val="10"/>
          <c:order val="114"/>
          <c:spPr>
            <a:ln w="19050" cap="rnd" cmpd="sng" algn="ctr">
              <a:solidFill>
                <a:schemeClr val="accent5">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72-7E34-4B75-9DC7-500F5D6CAB28}"/>
            </c:ext>
          </c:extLst>
        </c:ser>
        <c:ser>
          <c:idx val="11"/>
          <c:order val="115"/>
          <c:spPr>
            <a:ln w="19050" cap="rnd" cmpd="sng" algn="ctr">
              <a:solidFill>
                <a:schemeClr val="accent6">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TFP_ADJ!$B$21:$B$75</c:f>
              <c:numCache>
                <c:formatCode>General</c:formatCode>
                <c:ptCount val="55"/>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pt idx="17">
                  <c:v>16.051966699374944</c:v>
                </c:pt>
                <c:pt idx="18">
                  <c:v>16.250561343376425</c:v>
                </c:pt>
                <c:pt idx="19">
                  <c:v>16.448501714387906</c:v>
                </c:pt>
                <c:pt idx="20">
                  <c:v>16.645752945408827</c:v>
                </c:pt>
                <c:pt idx="21">
                  <c:v>16.842281116335247</c:v>
                </c:pt>
                <c:pt idx="22">
                  <c:v>17.038053254551741</c:v>
                </c:pt>
                <c:pt idx="23">
                  <c:v>17.233037334519487</c:v>
                </c:pt>
                <c:pt idx="24">
                  <c:v>17.427202276401147</c:v>
                </c:pt>
                <c:pt idx="25">
                  <c:v>17.620517943762959</c:v>
                </c:pt>
                <c:pt idx="26">
                  <c:v>17.812955140394184</c:v>
                </c:pt>
                <c:pt idx="27">
                  <c:v>18.004485606283609</c:v>
                </c:pt>
                <c:pt idx="28">
                  <c:v>18.195082012792465</c:v>
                </c:pt>
                <c:pt idx="29">
                  <c:v>18.38471795706257</c:v>
                </c:pt>
                <c:pt idx="30">
                  <c:v>18.573367955697996</c:v>
                </c:pt>
                <c:pt idx="31">
                  <c:v>18.761007437757964</c:v>
                </c:pt>
                <c:pt idx="32">
                  <c:v>18.947612737098016</c:v>
                </c:pt>
                <c:pt idx="33">
                  <c:v>19.133161084095814</c:v>
                </c:pt>
                <c:pt idx="34">
                  <c:v>19.317630596797287</c:v>
                </c:pt>
                <c:pt idx="35">
                  <c:v>19.501000271517981</c:v>
                </c:pt>
                <c:pt idx="36">
                  <c:v>19.68324997293378</c:v>
                </c:pt>
                <c:pt idx="37">
                  <c:v>19.864360423694279</c:v>
                </c:pt>
                <c:pt idx="38">
                  <c:v>20.044313193591375</c:v>
                </c:pt>
                <c:pt idx="39">
                  <c:v>20.22309068831466</c:v>
                </c:pt>
                <c:pt idx="40">
                  <c:v>20.400676137824462</c:v>
                </c:pt>
                <c:pt idx="41">
                  <c:v>20.577053584372411</c:v>
                </c:pt>
                <c:pt idx="42">
                  <c:v>20.752207870198603</c:v>
                </c:pt>
                <c:pt idx="43">
                  <c:v>20.926124624933475</c:v>
                </c:pt>
                <c:pt idx="44">
                  <c:v>21.098790252731636</c:v>
                </c:pt>
                <c:pt idx="45">
                  <c:v>21.270191919164024</c:v>
                </c:pt>
                <c:pt idx="46">
                  <c:v>21.440317537893836</c:v>
                </c:pt>
                <c:pt idx="47">
                  <c:v>21.609155757160757</c:v>
                </c:pt>
                <c:pt idx="48">
                  <c:v>21.77669594609716</c:v>
                </c:pt>
                <c:pt idx="49">
                  <c:v>21.942928180899059</c:v>
                </c:pt>
                <c:pt idx="50">
                  <c:v>22.107843230873701</c:v>
                </c:pt>
                <c:pt idx="51">
                  <c:v>22.271432544384794</c:v>
                </c:pt>
                <c:pt idx="52">
                  <c:v>22.433688234715532</c:v>
                </c:pt>
                <c:pt idx="53">
                  <c:v>22.594603065868753</c:v>
                </c:pt>
                <c:pt idx="54">
                  <c:v>22.754170438322618</c:v>
                </c:pt>
              </c:numCache>
            </c:numRef>
          </c:val>
          <c:smooth val="0"/>
          <c:extLst>
            <c:ext xmlns:c16="http://schemas.microsoft.com/office/drawing/2014/chart" uri="{C3380CC4-5D6E-409C-BE32-E72D297353CC}">
              <c16:uniqueId val="{00000073-7E34-4B75-9DC7-500F5D6CAB28}"/>
            </c:ext>
          </c:extLst>
        </c:ser>
        <c:ser>
          <c:idx val="12"/>
          <c:order val="116"/>
          <c:spPr>
            <a:ln w="19050" cap="rnd" cmpd="sng" algn="ctr">
              <a:solidFill>
                <a:schemeClr val="accent1">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TFP_ADJ!$O$21:$O$75</c:f>
              <c:numCache>
                <c:formatCode>General</c:formatCode>
                <c:ptCount val="55"/>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pt idx="17">
                  <c:v>7.0029896202037882</c:v>
                </c:pt>
                <c:pt idx="18">
                  <c:v>7.2271572200317982</c:v>
                </c:pt>
                <c:pt idx="19">
                  <c:v>7.4524002854536917</c:v>
                </c:pt>
                <c:pt idx="20">
                  <c:v>7.6785412962824893</c:v>
                </c:pt>
                <c:pt idx="21">
                  <c:v>7.9054053286000823</c:v>
                </c:pt>
                <c:pt idx="22">
                  <c:v>8.1328204047035442</c:v>
                </c:pt>
                <c:pt idx="23">
                  <c:v>8.360617815386771</c:v>
                </c:pt>
                <c:pt idx="24">
                  <c:v>8.5886324147424791</c:v>
                </c:pt>
                <c:pt idx="25">
                  <c:v>8.8167028878186979</c:v>
                </c:pt>
                <c:pt idx="26">
                  <c:v>9.0446719915977578</c:v>
                </c:pt>
                <c:pt idx="27">
                  <c:v>9.2723867698849176</c:v>
                </c:pt>
                <c:pt idx="28">
                  <c:v>9.4996987427983495</c:v>
                </c:pt>
                <c:pt idx="29">
                  <c:v>9.7264640716430524</c:v>
                </c:pt>
                <c:pt idx="30">
                  <c:v>9.9525437000287891</c:v>
                </c:pt>
                <c:pt idx="31">
                  <c:v>10.177803472157029</c:v>
                </c:pt>
                <c:pt idx="32">
                  <c:v>10.402114229254996</c:v>
                </c:pt>
                <c:pt idx="33">
                  <c:v>10.625351885176874</c:v>
                </c:pt>
                <c:pt idx="34">
                  <c:v>10.84739748222373</c:v>
                </c:pt>
                <c:pt idx="35">
                  <c:v>11.068137228255862</c:v>
                </c:pt>
                <c:pt idx="36">
                  <c:v>11.287462516184412</c:v>
                </c:pt>
                <c:pt idx="37">
                  <c:v>11.505269926934385</c:v>
                </c:pt>
                <c:pt idx="38">
                  <c:v>11.721461216969145</c:v>
                </c:pt>
                <c:pt idx="39">
                  <c:v>11.935943291457956</c:v>
                </c:pt>
                <c:pt idx="40">
                  <c:v>12.148628164153797</c:v>
                </c:pt>
                <c:pt idx="41">
                  <c:v>12.359432905029227</c:v>
                </c:pt>
                <c:pt idx="42">
                  <c:v>12.56827957669417</c:v>
                </c:pt>
                <c:pt idx="43">
                  <c:v>12.7750951605918</c:v>
                </c:pt>
                <c:pt idx="44">
                  <c:v>12.979811473937575</c:v>
                </c:pt>
                <c:pt idx="45">
                  <c:v>13.182365078332882</c:v>
                </c:pt>
                <c:pt idx="46">
                  <c:v>13.382697180948691</c:v>
                </c:pt>
                <c:pt idx="47">
                  <c:v>13.58075352913696</c:v>
                </c:pt>
                <c:pt idx="48">
                  <c:v>13.776484299288521</c:v>
                </c:pt>
                <c:pt idx="49">
                  <c:v>13.969843980716201</c:v>
                </c:pt>
                <c:pt idx="50">
                  <c:v>14.160791255301373</c:v>
                </c:pt>
                <c:pt idx="51">
                  <c:v>14.349288873601378</c:v>
                </c:pt>
                <c:pt idx="52">
                  <c:v>14.535303528074447</c:v>
                </c:pt>
                <c:pt idx="53">
                  <c:v>14.718805724038294</c:v>
                </c:pt>
                <c:pt idx="54">
                  <c:v>14.8997696489385</c:v>
                </c:pt>
              </c:numCache>
            </c:numRef>
          </c:val>
          <c:smooth val="0"/>
          <c:extLst>
            <c:ext xmlns:c16="http://schemas.microsoft.com/office/drawing/2014/chart" uri="{C3380CC4-5D6E-409C-BE32-E72D297353CC}">
              <c16:uniqueId val="{00000074-7E34-4B75-9DC7-500F5D6CAB28}"/>
            </c:ext>
          </c:extLst>
        </c:ser>
        <c:ser>
          <c:idx val="13"/>
          <c:order val="117"/>
          <c:spPr>
            <a:ln w="19050" cap="rnd" cmpd="sng" algn="ctr">
              <a:solidFill>
                <a:schemeClr val="accent2">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TFP_ADJ!$C$21:$C$75</c:f>
              <c:numCache>
                <c:formatCode>General</c:formatCode>
                <c:ptCount val="55"/>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pt idx="17">
                  <c:v>14.398963842186667</c:v>
                </c:pt>
                <c:pt idx="18">
                  <c:v>14.733806386369292</c:v>
                </c:pt>
                <c:pt idx="19">
                  <c:v>15.060960240061712</c:v>
                </c:pt>
                <c:pt idx="20">
                  <c:v>15.380281231720566</c:v>
                </c:pt>
                <c:pt idx="21">
                  <c:v>15.691658133913245</c:v>
                </c:pt>
                <c:pt idx="22">
                  <c:v>15.995010521550691</c:v>
                </c:pt>
                <c:pt idx="23">
                  <c:v>16.290286633948437</c:v>
                </c:pt>
                <c:pt idx="24">
                  <c:v>16.577461259455823</c:v>
                </c:pt>
                <c:pt idx="25">
                  <c:v>16.856533658600668</c:v>
                </c:pt>
                <c:pt idx="26">
                  <c:v>17.127525539110049</c:v>
                </c:pt>
                <c:pt idx="27">
                  <c:v>17.390479093795243</c:v>
                </c:pt>
                <c:pt idx="28">
                  <c:v>17.645455110131667</c:v>
                </c:pt>
                <c:pt idx="29">
                  <c:v>17.892531158421033</c:v>
                </c:pt>
                <c:pt idx="30">
                  <c:v>18.131799863686293</c:v>
                </c:pt>
                <c:pt idx="31">
                  <c:v>18.363367264912583</c:v>
                </c:pt>
                <c:pt idx="32">
                  <c:v>18.587351263898061</c:v>
                </c:pt>
                <c:pt idx="33">
                  <c:v>18.803880164806142</c:v>
                </c:pt>
                <c:pt idx="34">
                  <c:v>19.013091304501987</c:v>
                </c:pt>
                <c:pt idx="35">
                  <c:v>19.215129772898468</c:v>
                </c:pt>
                <c:pt idx="36">
                  <c:v>19.410147221816729</c:v>
                </c:pt>
                <c:pt idx="37">
                  <c:v>19.598300760271247</c:v>
                </c:pt>
                <c:pt idx="38">
                  <c:v>19.779751933605805</c:v>
                </c:pt>
                <c:pt idx="39">
                  <c:v>19.954665783523382</c:v>
                </c:pt>
                <c:pt idx="40">
                  <c:v>20.123209985757939</c:v>
                </c:pt>
                <c:pt idx="41">
                  <c:v>20.285554061918646</c:v>
                </c:pt>
                <c:pt idx="42">
                  <c:v>20.44186866188738</c:v>
                </c:pt>
                <c:pt idx="43">
                  <c:v>20.592324913059155</c:v>
                </c:pt>
                <c:pt idx="44">
                  <c:v>20.737093832673985</c:v>
                </c:pt>
                <c:pt idx="45">
                  <c:v>20.876345799489979</c:v>
                </c:pt>
                <c:pt idx="46">
                  <c:v>21.010250081084507</c:v>
                </c:pt>
                <c:pt idx="47">
                  <c:v>21.138974413136577</c:v>
                </c:pt>
                <c:pt idx="48">
                  <c:v>21.262684627134007</c:v>
                </c:pt>
                <c:pt idx="49">
                  <c:v>21.381544323058566</c:v>
                </c:pt>
                <c:pt idx="50">
                  <c:v>21.49571458372667</c:v>
                </c:pt>
                <c:pt idx="51">
                  <c:v>21.605353727598988</c:v>
                </c:pt>
                <c:pt idx="52">
                  <c:v>21.710617097016065</c:v>
                </c:pt>
                <c:pt idx="53">
                  <c:v>21.811656878966097</c:v>
                </c:pt>
                <c:pt idx="54">
                  <c:v>21.9086219556429</c:v>
                </c:pt>
              </c:numCache>
            </c:numRef>
          </c:val>
          <c:smooth val="0"/>
          <c:extLst>
            <c:ext xmlns:c16="http://schemas.microsoft.com/office/drawing/2014/chart" uri="{C3380CC4-5D6E-409C-BE32-E72D297353CC}">
              <c16:uniqueId val="{00000075-7E34-4B75-9DC7-500F5D6CAB28}"/>
            </c:ext>
          </c:extLst>
        </c:ser>
        <c:ser>
          <c:idx val="14"/>
          <c:order val="118"/>
          <c:spPr>
            <a:ln w="19050" cap="rnd" cmpd="sng" algn="ctr">
              <a:solidFill>
                <a:schemeClr val="accent3">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76-7E34-4B75-9DC7-500F5D6CAB28}"/>
            </c:ext>
          </c:extLst>
        </c:ser>
        <c:ser>
          <c:idx val="15"/>
          <c:order val="119"/>
          <c:spPr>
            <a:ln w="19050" cap="rnd" cmpd="sng" algn="ctr">
              <a:solidFill>
                <a:schemeClr val="accent4">
                  <a:lumMod val="80000"/>
                  <a:lumOff val="2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TFP_ADJ!$P$21:$P$76</c:f>
              <c:numCache>
                <c:formatCode>General</c:formatCode>
                <c:ptCount val="56"/>
                <c:pt idx="0">
                  <c:v>5.3727229859836676</c:v>
                </c:pt>
                <c:pt idx="1">
                  <c:v>5.6750236675907848</c:v>
                </c:pt>
                <c:pt idx="2">
                  <c:v>5.9844793219196371</c:v>
                </c:pt>
                <c:pt idx="3">
                  <c:v>6.300746491915473</c:v>
                </c:pt>
                <c:pt idx="4">
                  <c:v>6.6234675751589798</c:v>
                </c:pt>
                <c:pt idx="5">
                  <c:v>6.9522727227741008</c:v>
                </c:pt>
                <c:pt idx="6">
                  <c:v>7.2867817264111006</c:v>
                </c:pt>
                <c:pt idx="7">
                  <c:v>7.6266058794719447</c:v>
                </c:pt>
                <c:pt idx="8">
                  <c:v>7.9713498000309171</c:v>
                </c:pt>
                <c:pt idx="9">
                  <c:v>8.3206132042206544</c:v>
                </c:pt>
                <c:pt idx="10">
                  <c:v>8.6739926201807798</c:v>
                </c:pt>
                <c:pt idx="11">
                  <c:v>9.0310830339842294</c:v>
                </c:pt>
                <c:pt idx="12">
                  <c:v>9.3914794602483447</c:v>
                </c:pt>
                <c:pt idx="13">
                  <c:v>9.7547784313896582</c:v>
                </c:pt>
                <c:pt idx="14">
                  <c:v>10.120579400680999</c:v>
                </c:pt>
                <c:pt idx="15">
                  <c:v>10.488486055407444</c:v>
                </c:pt>
                <c:pt idx="16">
                  <c:v>10.858107537485925</c:v>
                </c:pt>
                <c:pt idx="17">
                  <c:v>11.229059569906488</c:v>
                </c:pt>
                <c:pt idx="18">
                  <c:v>11.600965488267168</c:v>
                </c:pt>
                <c:pt idx="19">
                  <c:v>11.973457177507033</c:v>
                </c:pt>
                <c:pt idx="20">
                  <c:v>12.346175914692127</c:v>
                </c:pt>
                <c:pt idx="21">
                  <c:v>12.718773119377298</c:v>
                </c:pt>
                <c:pt idx="22">
                  <c:v>13.090911013654594</c:v>
                </c:pt>
                <c:pt idx="23">
                  <c:v>13.462263194508328</c:v>
                </c:pt>
                <c:pt idx="24">
                  <c:v>13.832515121531239</c:v>
                </c:pt>
                <c:pt idx="25">
                  <c:v>14.201364523419025</c:v>
                </c:pt>
                <c:pt idx="26">
                  <c:v>14.568521726955955</c:v>
                </c:pt>
                <c:pt idx="27">
                  <c:v>14.933709912436889</c:v>
                </c:pt>
                <c:pt idx="28">
                  <c:v>15.296665299645426</c:v>
                </c:pt>
                <c:pt idx="29">
                  <c:v>15.65713726862889</c:v>
                </c:pt>
                <c:pt idx="30">
                  <c:v>16.014888419583365</c:v>
                </c:pt>
                <c:pt idx="31">
                  <c:v>16.369694576190721</c:v>
                </c:pt>
                <c:pt idx="32">
                  <c:v>16.721344736739393</c:v>
                </c:pt>
                <c:pt idx="33">
                  <c:v>17.069640977316059</c:v>
                </c:pt>
                <c:pt idx="34">
                  <c:v>17.414398311280671</c:v>
                </c:pt>
                <c:pt idx="35">
                  <c:v>17.755444509136993</c:v>
                </c:pt>
                <c:pt idx="36">
                  <c:v>18.092619882788277</c:v>
                </c:pt>
                <c:pt idx="37">
                  <c:v>18.42577703802726</c:v>
                </c:pt>
                <c:pt idx="38">
                  <c:v>18.754780598954213</c:v>
                </c:pt>
                <c:pt idx="39">
                  <c:v>19.07950690784978</c:v>
                </c:pt>
                <c:pt idx="40">
                  <c:v>19.399843703853293</c:v>
                </c:pt>
                <c:pt idx="41">
                  <c:v>19.715689783615225</c:v>
                </c:pt>
                <c:pt idx="42">
                  <c:v>20.026954646906226</c:v>
                </c:pt>
                <c:pt idx="43">
                  <c:v>20.333558129977288</c:v>
                </c:pt>
                <c:pt idx="44">
                  <c:v>20.635430029277455</c:v>
                </c:pt>
                <c:pt idx="45">
                  <c:v>20.932509717949035</c:v>
                </c:pt>
                <c:pt idx="46">
                  <c:v>21.224745757336635</c:v>
                </c:pt>
                <c:pt idx="47">
                  <c:v>21.51209550556667</c:v>
                </c:pt>
                <c:pt idx="48">
                  <c:v>21.794524725079611</c:v>
                </c:pt>
                <c:pt idx="49">
                  <c:v>22.072007190828373</c:v>
                </c:pt>
                <c:pt idx="50">
                  <c:v>22.344524300694129</c:v>
                </c:pt>
                <c:pt idx="51">
                  <c:v>22.612064689515559</c:v>
                </c:pt>
                <c:pt idx="52">
                  <c:v>22.874623847979699</c:v>
                </c:pt>
                <c:pt idx="53">
                  <c:v>23.132203747482318</c:v>
                </c:pt>
                <c:pt idx="54">
                  <c:v>23.384812471933383</c:v>
                </c:pt>
                <c:pt idx="55">
                  <c:v>23.632463857358516</c:v>
                </c:pt>
              </c:numCache>
            </c:numRef>
          </c:val>
          <c:smooth val="0"/>
          <c:extLst>
            <c:ext xmlns:c16="http://schemas.microsoft.com/office/drawing/2014/chart" uri="{C3380CC4-5D6E-409C-BE32-E72D297353CC}">
              <c16:uniqueId val="{00000077-7E34-4B75-9DC7-500F5D6CAB28}"/>
            </c:ext>
          </c:extLst>
        </c:ser>
        <c:ser>
          <c:idx val="4"/>
          <c:order val="120"/>
          <c:spPr>
            <a:ln w="19050" cap="rnd" cmpd="sng" algn="ctr">
              <a:solidFill>
                <a:schemeClr val="accent5"/>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TFP_ADJ!$N$21:$N$76</c:f>
              <c:numCache>
                <c:formatCode>General</c:formatCode>
                <c:ptCount val="56"/>
                <c:pt idx="0">
                  <c:v>4.6477545048643645</c:v>
                </c:pt>
                <c:pt idx="1">
                  <c:v>5.1205048633271133</c:v>
                </c:pt>
                <c:pt idx="2">
                  <c:v>5.6107230788284417</c:v>
                </c:pt>
                <c:pt idx="3">
                  <c:v>6.1163752663928861</c:v>
                </c:pt>
                <c:pt idx="4">
                  <c:v>6.6353521832414</c:v>
                </c:pt>
                <c:pt idx="5">
                  <c:v>7.1655030909658963</c:v>
                </c:pt>
                <c:pt idx="6">
                  <c:v>7.7046673342682803</c:v>
                </c:pt>
                <c:pt idx="7">
                  <c:v>8.2507031258353383</c:v>
                </c:pt>
                <c:pt idx="8">
                  <c:v>8.8015131865352352</c:v>
                </c:pt>
                <c:pt idx="9">
                  <c:v>9.3550670353499736</c:v>
                </c:pt>
                <c:pt idx="10">
                  <c:v>9.9094198508963096</c:v>
                </c:pt>
                <c:pt idx="11">
                  <c:v>10.462727934239672</c:v>
                </c:pt>
                <c:pt idx="12">
                  <c:v>11.013260890500984</c:v>
                </c:pt>
                <c:pt idx="13">
                  <c:v>11.559410715056478</c:v>
                </c:pt>
                <c:pt idx="14">
                  <c:v>12.099698020250333</c:v>
                </c:pt>
                <c:pt idx="15">
                  <c:v>12.632775672298576</c:v>
                </c:pt>
                <c:pt idx="16">
                  <c:v>13.157430127570123</c:v>
                </c:pt>
                <c:pt idx="17">
                  <c:v>13.672580764915308</c:v>
                </c:pt>
                <c:pt idx="18">
                  <c:v>14.17727750838641</c:v>
                </c:pt>
                <c:pt idx="19">
                  <c:v>14.670697024657585</c:v>
                </c:pt>
                <c:pt idx="20">
                  <c:v>15.152137763623239</c:v>
                </c:pt>
                <c:pt idx="21">
                  <c:v>15.621014090735128</c:v>
                </c:pt>
                <c:pt idx="22">
                  <c:v>16.076849737093202</c:v>
                </c:pt>
                <c:pt idx="23">
                  <c:v>16.519270769357604</c:v>
                </c:pt>
                <c:pt idx="24">
                  <c:v>16.9479982571936</c:v>
                </c:pt>
                <c:pt idx="25">
                  <c:v>17.36284079197954</c:v>
                </c:pt>
                <c:pt idx="26">
                  <c:v>17.763686987491379</c:v>
                </c:pt>
                <c:pt idx="27">
                  <c:v>18.150498071651985</c:v>
                </c:pt>
                <c:pt idx="28">
                  <c:v>18.523300658484402</c:v>
                </c:pt>
                <c:pt idx="29">
                  <c:v>18.882179771304397</c:v>
                </c:pt>
                <c:pt idx="30">
                  <c:v>19.227272172004124</c:v>
                </c:pt>
                <c:pt idx="31">
                  <c:v>19.55876003701751</c:v>
                </c:pt>
                <c:pt idx="32">
                  <c:v>19.876865008165282</c:v>
                </c:pt>
                <c:pt idx="33">
                  <c:v>20.181842635959391</c:v>
                </c:pt>
                <c:pt idx="34">
                  <c:v>20.473977223981901</c:v>
                </c:pt>
                <c:pt idx="35">
                  <c:v>20.753577075503404</c:v>
                </c:pt>
                <c:pt idx="36">
                  <c:v>21.020970137424076</c:v>
                </c:pt>
                <c:pt idx="37">
                  <c:v>21.276500031757198</c:v>
                </c:pt>
                <c:pt idx="38">
                  <c:v>21.520522461083718</c:v>
                </c:pt>
                <c:pt idx="39">
                  <c:v>21.753401971547383</c:v>
                </c:pt>
                <c:pt idx="40">
                  <c:v>21.975509054900876</c:v>
                </c:pt>
                <c:pt idx="41">
                  <c:v>22.187217569733725</c:v>
                </c:pt>
                <c:pt idx="42">
                  <c:v>22.388902461201528</c:v>
                </c:pt>
                <c:pt idx="43">
                  <c:v>22.580937758234629</c:v>
                </c:pt>
                <c:pt idx="44">
                  <c:v>22.763694827245196</c:v>
                </c:pt>
                <c:pt idx="45">
                  <c:v>22.937540861697453</c:v>
                </c:pt>
                <c:pt idx="46">
                  <c:v>23.102837587490132</c:v>
                </c:pt>
                <c:pt idx="47">
                  <c:v>23.25994016486576</c:v>
                </c:pt>
                <c:pt idx="48">
                  <c:v>23.409196268459272</c:v>
                </c:pt>
                <c:pt idx="49">
                  <c:v>23.550945328087955</c:v>
                </c:pt>
                <c:pt idx="50">
                  <c:v>23.685517913931875</c:v>
                </c:pt>
                <c:pt idx="51">
                  <c:v>23.813235250830584</c:v>
                </c:pt>
                <c:pt idx="52">
                  <c:v>23.934408847505658</c:v>
                </c:pt>
                <c:pt idx="53">
                  <c:v>24.049340227591554</c:v>
                </c:pt>
                <c:pt idx="54">
                  <c:v>24.158320750405011</c:v>
                </c:pt>
                <c:pt idx="55">
                  <c:v>24.261631510395553</c:v>
                </c:pt>
              </c:numCache>
            </c:numRef>
          </c:val>
          <c:smooth val="0"/>
          <c:extLst>
            <c:ext xmlns:c16="http://schemas.microsoft.com/office/drawing/2014/chart" uri="{C3380CC4-5D6E-409C-BE32-E72D297353CC}">
              <c16:uniqueId val="{00000078-7E34-4B75-9DC7-500F5D6CAB28}"/>
            </c:ext>
          </c:extLst>
        </c:ser>
        <c:ser>
          <c:idx val="5"/>
          <c:order val="121"/>
          <c:spPr>
            <a:ln w="19050" cap="rnd" cmpd="sng" algn="ctr">
              <a:solidFill>
                <a:schemeClr val="accent6"/>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TFP_ADJ!$K$21:$K$75</c:f>
              <c:numCache>
                <c:formatCode>General</c:formatCode>
                <c:ptCount val="55"/>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pt idx="17">
                  <c:v>9.0835187478079593</c:v>
                </c:pt>
                <c:pt idx="18">
                  <c:v>9.3745715066823934</c:v>
                </c:pt>
                <c:pt idx="19">
                  <c:v>9.6674737104312882</c:v>
                </c:pt>
                <c:pt idx="20">
                  <c:v>9.9620121485079114</c:v>
                </c:pt>
                <c:pt idx="21">
                  <c:v>10.257975452688244</c:v>
                </c:pt>
                <c:pt idx="22">
                  <c:v>10.555154529849782</c:v>
                </c:pt>
                <c:pt idx="23">
                  <c:v>10.853342967810862</c:v>
                </c:pt>
                <c:pt idx="24">
                  <c:v>11.152337414007228</c:v>
                </c:pt>
                <c:pt idx="25">
                  <c:v>11.451937926945934</c:v>
                </c:pt>
                <c:pt idx="26">
                  <c:v>11.751948300527392</c:v>
                </c:pt>
                <c:pt idx="27">
                  <c:v>12.052176361464374</c:v>
                </c:pt>
                <c:pt idx="28">
                  <c:v>12.35243424015219</c:v>
                </c:pt>
                <c:pt idx="29">
                  <c:v>12.652538615457138</c:v>
                </c:pt>
                <c:pt idx="30">
                  <c:v>12.952310933991225</c:v>
                </c:pt>
                <c:pt idx="31">
                  <c:v>13.251577604530073</c:v>
                </c:pt>
                <c:pt idx="32">
                  <c:v>13.550170168308636</c:v>
                </c:pt>
                <c:pt idx="33">
                  <c:v>13.847925445996097</c:v>
                </c:pt>
                <c:pt idx="34">
                  <c:v>14.144685662207781</c:v>
                </c:pt>
                <c:pt idx="35">
                  <c:v>14.440298548458523</c:v>
                </c:pt>
                <c:pt idx="36">
                  <c:v>14.734617425499378</c:v>
                </c:pt>
                <c:pt idx="37">
                  <c:v>15.027501266008372</c:v>
                </c:pt>
                <c:pt idx="38">
                  <c:v>15.318814738626864</c:v>
                </c:pt>
                <c:pt idx="39">
                  <c:v>15.608428234346439</c:v>
                </c:pt>
                <c:pt idx="40">
                  <c:v>15.896217876258021</c:v>
                </c:pt>
                <c:pt idx="41">
                  <c:v>16.182065513675255</c:v>
                </c:pt>
                <c:pt idx="42">
                  <c:v>16.465858701639114</c:v>
                </c:pt>
                <c:pt idx="43">
                  <c:v>16.747490666800495</c:v>
                </c:pt>
                <c:pt idx="44">
                  <c:v>17.026860260662886</c:v>
                </c:pt>
                <c:pt idx="45">
                  <c:v>17.303871901148497</c:v>
                </c:pt>
                <c:pt idx="46">
                  <c:v>17.578435503429127</c:v>
                </c:pt>
                <c:pt idx="47">
                  <c:v>17.85046640093789</c:v>
                </c:pt>
                <c:pt idx="48">
                  <c:v>18.119885257450154</c:v>
                </c:pt>
                <c:pt idx="49">
                  <c:v>18.3866179710922</c:v>
                </c:pt>
                <c:pt idx="50">
                  <c:v>18.650595571104486</c:v>
                </c:pt>
                <c:pt idx="51">
                  <c:v>18.91175410815325</c:v>
                </c:pt>
                <c:pt idx="52">
                  <c:v>19.170034538950155</c:v>
                </c:pt>
                <c:pt idx="53">
                  <c:v>19.425382605904709</c:v>
                </c:pt>
                <c:pt idx="54">
                  <c:v>19.677748712498772</c:v>
                </c:pt>
              </c:numCache>
            </c:numRef>
          </c:val>
          <c:smooth val="0"/>
          <c:extLst>
            <c:ext xmlns:c16="http://schemas.microsoft.com/office/drawing/2014/chart" uri="{C3380CC4-5D6E-409C-BE32-E72D297353CC}">
              <c16:uniqueId val="{00000079-7E34-4B75-9DC7-500F5D6CAB28}"/>
            </c:ext>
          </c:extLst>
        </c:ser>
        <c:ser>
          <c:idx val="6"/>
          <c:order val="122"/>
          <c:spPr>
            <a:ln w="19050" cap="rnd" cmpd="sng" algn="ctr">
              <a:solidFill>
                <a:schemeClr val="accent1">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TFP_ADJ!$I$21:$I$75</c:f>
              <c:numCache>
                <c:formatCode>General</c:formatCode>
                <c:ptCount val="55"/>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pt idx="17">
                  <c:v>16.57526376734851</c:v>
                </c:pt>
                <c:pt idx="18">
                  <c:v>17.384869558900224</c:v>
                </c:pt>
                <c:pt idx="19">
                  <c:v>18.176892532753758</c:v>
                </c:pt>
                <c:pt idx="20">
                  <c:v>18.949367952709377</c:v>
                </c:pt>
                <c:pt idx="21">
                  <c:v>19.700646369926989</c:v>
                </c:pt>
                <c:pt idx="22">
                  <c:v>20.42937771510589</c:v>
                </c:pt>
                <c:pt idx="23">
                  <c:v>21.134492631564921</c:v>
                </c:pt>
                <c:pt idx="24">
                  <c:v>21.815181918538588</c:v>
                </c:pt>
                <c:pt idx="25">
                  <c:v>22.470874836810626</c:v>
                </c:pt>
                <c:pt idx="26">
                  <c:v>23.101216912723928</c:v>
                </c:pt>
                <c:pt idx="27">
                  <c:v>23.706047765779196</c:v>
                </c:pt>
                <c:pt idx="28">
                  <c:v>24.285379382293101</c:v>
                </c:pt>
                <c:pt idx="29">
                  <c:v>24.839375164676373</c:v>
                </c:pt>
                <c:pt idx="30">
                  <c:v>25.368330003696389</c:v>
                </c:pt>
                <c:pt idx="31">
                  <c:v>25.872651549829417</c:v>
                </c:pt>
                <c:pt idx="32">
                  <c:v>26.352842799221268</c:v>
                </c:pt>
                <c:pt idx="33">
                  <c:v>26.809486059260017</c:v>
                </c:pt>
                <c:pt idx="34">
                  <c:v>27.243228317501302</c:v>
                </c:pt>
                <c:pt idx="35">
                  <c:v>27.654768004734219</c:v>
                </c:pt>
                <c:pt idx="36">
                  <c:v>28.044843117342172</c:v>
                </c:pt>
                <c:pt idx="37">
                  <c:v>28.41422064481073</c:v>
                </c:pt>
                <c:pt idx="38">
                  <c:v>28.763687234316979</c:v>
                </c:pt>
                <c:pt idx="39">
                  <c:v>29.094041014921313</c:v>
                </c:pt>
                <c:pt idx="40">
                  <c:v>29.406084498173147</c:v>
                </c:pt>
                <c:pt idx="41">
                  <c:v>29.700618469223965</c:v>
                </c:pt>
                <c:pt idx="42">
                  <c:v>29.978436782190975</c:v>
                </c:pt>
                <c:pt idx="43">
                  <c:v>30.240321974995545</c:v>
                </c:pt>
                <c:pt idx="44">
                  <c:v>30.487041621756294</c:v>
                </c:pt>
                <c:pt idx="45">
                  <c:v>30.71934534466665</c:v>
                </c:pt>
                <c:pt idx="46">
                  <c:v>30.937962411815811</c:v>
                </c:pt>
                <c:pt idx="47">
                  <c:v>31.143599852365689</c:v>
                </c:pt>
                <c:pt idx="48">
                  <c:v>31.336941025670313</c:v>
                </c:pt>
                <c:pt idx="49">
                  <c:v>31.518644586158402</c:v>
                </c:pt>
                <c:pt idx="50">
                  <c:v>31.689343790971609</c:v>
                </c:pt>
                <c:pt idx="51">
                  <c:v>31.849646102368599</c:v>
                </c:pt>
                <c:pt idx="52">
                  <c:v>32.000133041702405</c:v>
                </c:pt>
                <c:pt idx="53">
                  <c:v>32.141360256310243</c:v>
                </c:pt>
                <c:pt idx="54">
                  <c:v>32.27385776489254</c:v>
                </c:pt>
              </c:numCache>
            </c:numRef>
          </c:val>
          <c:smooth val="0"/>
          <c:extLst>
            <c:ext xmlns:c16="http://schemas.microsoft.com/office/drawing/2014/chart" uri="{C3380CC4-5D6E-409C-BE32-E72D297353CC}">
              <c16:uniqueId val="{0000007A-7E34-4B75-9DC7-500F5D6CAB28}"/>
            </c:ext>
          </c:extLst>
        </c:ser>
        <c:ser>
          <c:idx val="7"/>
          <c:order val="123"/>
          <c:spPr>
            <a:ln w="19050" cap="rnd" cmpd="sng" algn="ctr">
              <a:solidFill>
                <a:schemeClr val="accent2">
                  <a:lumMod val="60000"/>
                </a:schemeClr>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TFP_ADJ!$M$21:$M$75</c:f>
              <c:numCache>
                <c:formatCode>General</c:formatCode>
                <c:ptCount val="55"/>
                <c:pt idx="0">
                  <c:v>5.7949576624510941</c:v>
                </c:pt>
                <c:pt idx="1">
                  <c:v>6.433103976569126</c:v>
                </c:pt>
                <c:pt idx="2">
                  <c:v>7.0438247529781819</c:v>
                </c:pt>
                <c:pt idx="3">
                  <c:v>7.6208425047218507</c:v>
                </c:pt>
                <c:pt idx="4">
                  <c:v>8.1599725727948389</c:v>
                </c:pt>
                <c:pt idx="5">
                  <c:v>8.6588493159118727</c:v>
                </c:pt>
                <c:pt idx="6">
                  <c:v>9.1166136150813077</c:v>
                </c:pt>
                <c:pt idx="7">
                  <c:v>9.5335985457892569</c:v>
                </c:pt>
                <c:pt idx="8">
                  <c:v>9.9110370051407912</c:v>
                </c:pt>
                <c:pt idx="9">
                  <c:v>10.250804563719193</c:v>
                </c:pt>
                <c:pt idx="10">
                  <c:v>10.555203075257792</c:v>
                </c:pt>
                <c:pt idx="11">
                  <c:v>10.826785352519584</c:v>
                </c:pt>
                <c:pt idx="12">
                  <c:v>11.068218022044954</c:v>
                </c:pt>
                <c:pt idx="13">
                  <c:v>11.282177982895757</c:v>
                </c:pt>
                <c:pt idx="14">
                  <c:v>11.471277248712761</c:v>
                </c:pt>
                <c:pt idx="15">
                  <c:v>11.638010972777927</c:v>
                </c:pt>
                <c:pt idx="16">
                  <c:v>11.784723862374435</c:v>
                </c:pt>
                <c:pt idx="17">
                  <c:v>11.913590785993923</c:v>
                </c:pt>
                <c:pt idx="18">
                  <c:v>12.02660803669851</c:v>
                </c:pt>
                <c:pt idx="19">
                  <c:v>12.12559235922995</c:v>
                </c:pt>
                <c:pt idx="20">
                  <c:v>12.212185434526674</c:v>
                </c:pt>
                <c:pt idx="21">
                  <c:v>12.287862023830643</c:v>
                </c:pt>
                <c:pt idx="22">
                  <c:v>12.353940400862893</c:v>
                </c:pt>
                <c:pt idx="23">
                  <c:v>12.4115940484376</c:v>
                </c:pt>
                <c:pt idx="24">
                  <c:v>12.461863873557705</c:v>
                </c:pt>
                <c:pt idx="25">
                  <c:v>12.505670412420438</c:v>
                </c:pt>
                <c:pt idx="26">
                  <c:v>12.543825663953713</c:v>
                </c:pt>
                <c:pt idx="27">
                  <c:v>12.577044316896172</c:v>
                </c:pt>
                <c:pt idx="28">
                  <c:v>12.605954229300375</c:v>
                </c:pt>
                <c:pt idx="29">
                  <c:v>12.631106087707797</c:v>
                </c:pt>
                <c:pt idx="30">
                  <c:v>12.652982221922366</c:v>
                </c:pt>
                <c:pt idx="31">
                  <c:v>12.672004584993925</c:v>
                </c:pt>
                <c:pt idx="32">
                  <c:v>12.688541930450034</c:v>
                </c:pt>
                <c:pt idx="33">
                  <c:v>12.702916232911253</c:v>
                </c:pt>
                <c:pt idx="34">
                  <c:v>12.71540840625689</c:v>
                </c:pt>
                <c:pt idx="35">
                  <c:v>12.726263377206713</c:v>
                </c:pt>
                <c:pt idx="36">
                  <c:v>12.735694572858222</c:v>
                </c:pt>
                <c:pt idx="37">
                  <c:v>12.743887879347049</c:v>
                </c:pt>
                <c:pt idx="38">
                  <c:v>12.751005126101498</c:v>
                </c:pt>
                <c:pt idx="39">
                  <c:v>12.757187146666922</c:v>
                </c:pt>
                <c:pt idx="40">
                  <c:v>12.762556463158024</c:v>
                </c:pt>
                <c:pt idx="41">
                  <c:v>12.767219637322043</c:v>
                </c:pt>
                <c:pt idx="42">
                  <c:v>12.771269327144111</c:v>
                </c:pt>
                <c:pt idx="43">
                  <c:v>12.774786084017745</c:v>
                </c:pt>
                <c:pt idx="44">
                  <c:v>12.77783992181338</c:v>
                </c:pt>
                <c:pt idx="45">
                  <c:v>12.780491685748785</c:v>
                </c:pt>
                <c:pt idx="46">
                  <c:v>12.782794245817351</c:v>
                </c:pt>
                <c:pt idx="47">
                  <c:v>12.784793536667744</c:v>
                </c:pt>
                <c:pt idx="48">
                  <c:v>12.786529463245406</c:v>
                </c:pt>
                <c:pt idx="49">
                  <c:v>12.788036689189584</c:v>
                </c:pt>
                <c:pt idx="50">
                  <c:v>12.789345322912148</c:v>
                </c:pt>
                <c:pt idx="51">
                  <c:v>12.790481514447244</c:v>
                </c:pt>
                <c:pt idx="52">
                  <c:v>12.791467974533663</c:v>
                </c:pt>
                <c:pt idx="53">
                  <c:v>12.792324425955137</c:v>
                </c:pt>
                <c:pt idx="54">
                  <c:v>12.793067995898054</c:v>
                </c:pt>
              </c:numCache>
            </c:numRef>
          </c:val>
          <c:smooth val="0"/>
          <c:extLst>
            <c:ext xmlns:c16="http://schemas.microsoft.com/office/drawing/2014/chart" uri="{C3380CC4-5D6E-409C-BE32-E72D297353CC}">
              <c16:uniqueId val="{0000007B-7E34-4B75-9DC7-500F5D6CAB28}"/>
            </c:ext>
          </c:extLst>
        </c:ser>
        <c:ser>
          <c:idx val="2"/>
          <c:order val="124"/>
          <c:spPr>
            <a:ln w="19050" cap="rnd" cmpd="sng" algn="ctr">
              <a:solidFill>
                <a:schemeClr val="accent3"/>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TFP_ADJ!$M$21:$M$75</c:f>
              <c:numCache>
                <c:formatCode>General</c:formatCode>
                <c:ptCount val="55"/>
                <c:pt idx="0">
                  <c:v>5.7949576624510941</c:v>
                </c:pt>
                <c:pt idx="1">
                  <c:v>6.433103976569126</c:v>
                </c:pt>
                <c:pt idx="2">
                  <c:v>7.0438247529781819</c:v>
                </c:pt>
                <c:pt idx="3">
                  <c:v>7.6208425047218507</c:v>
                </c:pt>
                <c:pt idx="4">
                  <c:v>8.1599725727948389</c:v>
                </c:pt>
                <c:pt idx="5">
                  <c:v>8.6588493159118727</c:v>
                </c:pt>
                <c:pt idx="6">
                  <c:v>9.1166136150813077</c:v>
                </c:pt>
                <c:pt idx="7">
                  <c:v>9.5335985457892569</c:v>
                </c:pt>
                <c:pt idx="8">
                  <c:v>9.9110370051407912</c:v>
                </c:pt>
                <c:pt idx="9">
                  <c:v>10.250804563719193</c:v>
                </c:pt>
                <c:pt idx="10">
                  <c:v>10.555203075257792</c:v>
                </c:pt>
                <c:pt idx="11">
                  <c:v>10.826785352519584</c:v>
                </c:pt>
                <c:pt idx="12">
                  <c:v>11.068218022044954</c:v>
                </c:pt>
                <c:pt idx="13">
                  <c:v>11.282177982895757</c:v>
                </c:pt>
                <c:pt idx="14">
                  <c:v>11.471277248712761</c:v>
                </c:pt>
                <c:pt idx="15">
                  <c:v>11.638010972777927</c:v>
                </c:pt>
                <c:pt idx="16">
                  <c:v>11.784723862374435</c:v>
                </c:pt>
                <c:pt idx="17">
                  <c:v>11.913590785993923</c:v>
                </c:pt>
                <c:pt idx="18">
                  <c:v>12.02660803669851</c:v>
                </c:pt>
                <c:pt idx="19">
                  <c:v>12.12559235922995</c:v>
                </c:pt>
                <c:pt idx="20">
                  <c:v>12.212185434526674</c:v>
                </c:pt>
                <c:pt idx="21">
                  <c:v>12.287862023830643</c:v>
                </c:pt>
                <c:pt idx="22">
                  <c:v>12.353940400862893</c:v>
                </c:pt>
                <c:pt idx="23">
                  <c:v>12.4115940484376</c:v>
                </c:pt>
                <c:pt idx="24">
                  <c:v>12.461863873557705</c:v>
                </c:pt>
                <c:pt idx="25">
                  <c:v>12.505670412420438</c:v>
                </c:pt>
                <c:pt idx="26">
                  <c:v>12.543825663953713</c:v>
                </c:pt>
                <c:pt idx="27">
                  <c:v>12.577044316896172</c:v>
                </c:pt>
                <c:pt idx="28">
                  <c:v>12.605954229300375</c:v>
                </c:pt>
                <c:pt idx="29">
                  <c:v>12.631106087707797</c:v>
                </c:pt>
                <c:pt idx="30">
                  <c:v>12.652982221922366</c:v>
                </c:pt>
                <c:pt idx="31">
                  <c:v>12.672004584993925</c:v>
                </c:pt>
                <c:pt idx="32">
                  <c:v>12.688541930450034</c:v>
                </c:pt>
                <c:pt idx="33">
                  <c:v>12.702916232911253</c:v>
                </c:pt>
                <c:pt idx="34">
                  <c:v>12.71540840625689</c:v>
                </c:pt>
                <c:pt idx="35">
                  <c:v>12.726263377206713</c:v>
                </c:pt>
                <c:pt idx="36">
                  <c:v>12.735694572858222</c:v>
                </c:pt>
                <c:pt idx="37">
                  <c:v>12.743887879347049</c:v>
                </c:pt>
                <c:pt idx="38">
                  <c:v>12.751005126101498</c:v>
                </c:pt>
                <c:pt idx="39">
                  <c:v>12.757187146666922</c:v>
                </c:pt>
                <c:pt idx="40">
                  <c:v>12.762556463158024</c:v>
                </c:pt>
                <c:pt idx="41">
                  <c:v>12.767219637322043</c:v>
                </c:pt>
                <c:pt idx="42">
                  <c:v>12.771269327144111</c:v>
                </c:pt>
                <c:pt idx="43">
                  <c:v>12.774786084017745</c:v>
                </c:pt>
                <c:pt idx="44">
                  <c:v>12.77783992181338</c:v>
                </c:pt>
                <c:pt idx="45">
                  <c:v>12.780491685748785</c:v>
                </c:pt>
                <c:pt idx="46">
                  <c:v>12.782794245817351</c:v>
                </c:pt>
                <c:pt idx="47">
                  <c:v>12.784793536667744</c:v>
                </c:pt>
                <c:pt idx="48">
                  <c:v>12.786529463245406</c:v>
                </c:pt>
                <c:pt idx="49">
                  <c:v>12.788036689189584</c:v>
                </c:pt>
                <c:pt idx="50">
                  <c:v>12.789345322912148</c:v>
                </c:pt>
                <c:pt idx="51">
                  <c:v>12.790481514447244</c:v>
                </c:pt>
                <c:pt idx="52">
                  <c:v>12.791467974533663</c:v>
                </c:pt>
                <c:pt idx="53">
                  <c:v>12.792324425955137</c:v>
                </c:pt>
                <c:pt idx="54">
                  <c:v>12.793067995898054</c:v>
                </c:pt>
              </c:numCache>
            </c:numRef>
          </c:val>
          <c:smooth val="0"/>
          <c:extLst>
            <c:ext xmlns:c16="http://schemas.microsoft.com/office/drawing/2014/chart" uri="{C3380CC4-5D6E-409C-BE32-E72D297353CC}">
              <c16:uniqueId val="{0000007C-7E34-4B75-9DC7-500F5D6CAB28}"/>
            </c:ext>
          </c:extLst>
        </c:ser>
        <c:ser>
          <c:idx val="3"/>
          <c:order val="125"/>
          <c:spPr>
            <a:ln w="19050" cap="rnd" cmpd="sng" algn="ctr">
              <a:solidFill>
                <a:schemeClr val="accent4"/>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TFP_ADJ!$J$21:$J$75</c:f>
              <c:numCache>
                <c:formatCode>General</c:formatCode>
                <c:ptCount val="55"/>
                <c:pt idx="0">
                  <c:v>5.6314502046771793</c:v>
                </c:pt>
                <c:pt idx="1">
                  <c:v>5.9863626633598672</c:v>
                </c:pt>
                <c:pt idx="2">
                  <c:v>6.351680602430867</c:v>
                </c:pt>
                <c:pt idx="3">
                  <c:v>6.7270133276515622</c:v>
                </c:pt>
                <c:pt idx="4">
                  <c:v>7.1119438056879272</c:v>
                </c:pt>
                <c:pt idx="5">
                  <c:v>7.5060312445523811</c:v>
                </c:pt>
                <c:pt idx="6">
                  <c:v>7.9088137201139164</c:v>
                </c:pt>
                <c:pt idx="7">
                  <c:v>8.3198108237881119</c:v>
                </c:pt>
                <c:pt idx="8">
                  <c:v>8.7385263081302345</c:v>
                </c:pt>
                <c:pt idx="9">
                  <c:v>9.1644507088204232</c:v>
                </c:pt>
                <c:pt idx="10">
                  <c:v>9.5970639234072461</c:v>
                </c:pt>
                <c:pt idx="11">
                  <c:v>10.035837729125312</c:v>
                </c:pt>
                <c:pt idx="12">
                  <c:v>10.48023822408789</c:v>
                </c:pt>
                <c:pt idx="13">
                  <c:v>10.929728178144277</c:v>
                </c:pt>
                <c:pt idx="14">
                  <c:v>11.383769281655498</c:v>
                </c:pt>
                <c:pt idx="15">
                  <c:v>11.841824282355937</c:v>
                </c:pt>
                <c:pt idx="16">
                  <c:v>12.303359002312137</c:v>
                </c:pt>
                <c:pt idx="17">
                  <c:v>12.767844228745689</c:v>
                </c:pt>
                <c:pt idx="18">
                  <c:v>13.234757474141578</c:v>
                </c:pt>
                <c:pt idx="19">
                  <c:v>13.703584602605783</c:v>
                </c:pt>
                <c:pt idx="20">
                  <c:v>14.173821320859179</c:v>
                </c:pt>
                <c:pt idx="21">
                  <c:v>14.644974533553974</c:v>
                </c:pt>
                <c:pt idx="22">
                  <c:v>15.116563563771891</c:v>
                </c:pt>
                <c:pt idx="23">
                  <c:v>15.588121240609771</c:v>
                </c:pt>
                <c:pt idx="24">
                  <c:v>16.059194856679991</c:v>
                </c:pt>
                <c:pt idx="25">
                  <c:v>16.529346999153333</c:v>
                </c:pt>
                <c:pt idx="26">
                  <c:v>16.998156258655065</c:v>
                </c:pt>
                <c:pt idx="27">
                  <c:v>17.465217820896619</c:v>
                </c:pt>
                <c:pt idx="28">
                  <c:v>17.930143946391766</c:v>
                </c:pt>
                <c:pt idx="29">
                  <c:v>18.392564343974456</c:v>
                </c:pt>
                <c:pt idx="30">
                  <c:v>18.852126444112731</c:v>
                </c:pt>
                <c:pt idx="31">
                  <c:v>19.308495578207197</c:v>
                </c:pt>
                <c:pt idx="32">
                  <c:v>19.761355070180628</c:v>
                </c:pt>
                <c:pt idx="33">
                  <c:v>20.210406246715554</c:v>
                </c:pt>
                <c:pt idx="34">
                  <c:v>20.655368372486063</c:v>
                </c:pt>
                <c:pt idx="35">
                  <c:v>21.095978516666136</c:v>
                </c:pt>
                <c:pt idx="36">
                  <c:v>21.531991356886536</c:v>
                </c:pt>
                <c:pt idx="37">
                  <c:v>21.96317892666185</c:v>
                </c:pt>
                <c:pt idx="38">
                  <c:v>22.38933031212553</c:v>
                </c:pt>
                <c:pt idx="39">
                  <c:v>22.810251303698838</c:v>
                </c:pt>
                <c:pt idx="40">
                  <c:v>23.225764008085328</c:v>
                </c:pt>
                <c:pt idx="41">
                  <c:v>23.635706425730465</c:v>
                </c:pt>
                <c:pt idx="42">
                  <c:v>24.039931998620808</c:v>
                </c:pt>
                <c:pt idx="43">
                  <c:v>24.438309133022912</c:v>
                </c:pt>
                <c:pt idx="44">
                  <c:v>24.8307207014821</c:v>
                </c:pt>
                <c:pt idx="45">
                  <c:v>25.217063528119123</c:v>
                </c:pt>
                <c:pt idx="46">
                  <c:v>25.597247860980705</c:v>
                </c:pt>
                <c:pt idx="47">
                  <c:v>25.971196834921109</c:v>
                </c:pt>
                <c:pt idx="48">
                  <c:v>26.338845928217523</c:v>
                </c:pt>
                <c:pt idx="49">
                  <c:v>26.700142415854842</c:v>
                </c:pt>
                <c:pt idx="50">
                  <c:v>27.055044822155914</c:v>
                </c:pt>
                <c:pt idx="51">
                  <c:v>27.403522375183446</c:v>
                </c:pt>
                <c:pt idx="52">
                  <c:v>27.745554465099936</c:v>
                </c:pt>
                <c:pt idx="53">
                  <c:v>28.081130108443244</c:v>
                </c:pt>
                <c:pt idx="54">
                  <c:v>28.410247420058301</c:v>
                </c:pt>
              </c:numCache>
            </c:numRef>
          </c:val>
          <c:smooth val="0"/>
          <c:extLst>
            <c:ext xmlns:c16="http://schemas.microsoft.com/office/drawing/2014/chart" uri="{C3380CC4-5D6E-409C-BE32-E72D297353CC}">
              <c16:uniqueId val="{0000007D-7E34-4B75-9DC7-500F5D6CAB28}"/>
            </c:ext>
          </c:extLst>
        </c:ser>
        <c:ser>
          <c:idx val="0"/>
          <c:order val="126"/>
          <c:spPr>
            <a:ln w="19050" cap="rnd" cmpd="sng" algn="ctr">
              <a:solidFill>
                <a:schemeClr val="accent1"/>
              </a:solidFill>
              <a:prstDash val="solid"/>
              <a:round/>
            </a:ln>
            <a:effectLst/>
          </c:spPr>
          <c:marker>
            <c:symbol val="none"/>
          </c:marker>
          <c:cat>
            <c:numRef>
              <c:f>TFP_ADJ!$A$21:$A$76</c:f>
              <c:numCache>
                <c:formatCode>General</c:formatCode>
                <c:ptCount val="5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numCache>
            </c:numRef>
          </c:cat>
          <c:val>
            <c:numRef>
              <c:f>TFP_ADJ!$G$21:$G$75</c:f>
              <c:numCache>
                <c:formatCode>General</c:formatCode>
                <c:ptCount val="55"/>
                <c:pt idx="0">
                  <c:v>10.256915392615641</c:v>
                </c:pt>
                <c:pt idx="1">
                  <c:v>10.641853949905</c:v>
                </c:pt>
                <c:pt idx="2">
                  <c:v>11.028611021719122</c:v>
                </c:pt>
                <c:pt idx="3">
                  <c:v>11.416757747594811</c:v>
                </c:pt>
                <c:pt idx="4">
                  <c:v>11.80587420303288</c:v>
                </c:pt>
                <c:pt idx="5">
                  <c:v>12.195550503873402</c:v>
                </c:pt>
                <c:pt idx="6">
                  <c:v>12.585387794799127</c:v>
                </c:pt>
                <c:pt idx="7">
                  <c:v>12.974999124047041</c:v>
                </c:pt>
                <c:pt idx="8">
                  <c:v>13.364010207165048</c:v>
                </c:pt>
                <c:pt idx="9">
                  <c:v>13.752060083301629</c:v>
                </c:pt>
                <c:pt idx="10">
                  <c:v>14.138801668065787</c:v>
                </c:pt>
                <c:pt idx="11">
                  <c:v>14.523902207447691</c:v>
                </c:pt>
                <c:pt idx="12">
                  <c:v>14.907043637653603</c:v>
                </c:pt>
                <c:pt idx="13">
                  <c:v>15.287922855987778</c:v>
                </c:pt>
                <c:pt idx="14">
                  <c:v>15.666251908116404</c:v>
                </c:pt>
                <c:pt idx="15">
                  <c:v>16.041758097180441</c:v>
                </c:pt>
                <c:pt idx="16">
                  <c:v>16.414184020292957</c:v>
                </c:pt>
                <c:pt idx="17">
                  <c:v>16.783287537968416</c:v>
                </c:pt>
                <c:pt idx="18">
                  <c:v>17.148841681993325</c:v>
                </c:pt>
                <c:pt idx="19">
                  <c:v>17.510634507165861</c:v>
                </c:pt>
                <c:pt idx="20">
                  <c:v>17.868468892212594</c:v>
                </c:pt>
                <c:pt idx="21">
                  <c:v>18.222162295039091</c:v>
                </c:pt>
                <c:pt idx="22">
                  <c:v>18.571546467292993</c:v>
                </c:pt>
                <c:pt idx="23">
                  <c:v>18.916467133018489</c:v>
                </c:pt>
                <c:pt idx="24">
                  <c:v>19.256783635964126</c:v>
                </c:pt>
                <c:pt idx="25">
                  <c:v>19.592368559875933</c:v>
                </c:pt>
                <c:pt idx="26">
                  <c:v>19.923107325868624</c:v>
                </c:pt>
                <c:pt idx="27">
                  <c:v>20.248897770722358</c:v>
                </c:pt>
                <c:pt idx="28">
                  <c:v>20.569649709704478</c:v>
                </c:pt>
                <c:pt idx="29">
                  <c:v>20.885284487266972</c:v>
                </c:pt>
                <c:pt idx="30">
                  <c:v>21.195734518723913</c:v>
                </c:pt>
                <c:pt idx="31">
                  <c:v>21.500942825770249</c:v>
                </c:pt>
                <c:pt idx="32">
                  <c:v>21.800862568466098</c:v>
                </c:pt>
                <c:pt idx="33">
                  <c:v>22.095456576080363</c:v>
                </c:pt>
                <c:pt idx="34">
                  <c:v>22.384696878965133</c:v>
                </c:pt>
                <c:pt idx="35">
                  <c:v>22.668564243418874</c:v>
                </c:pt>
                <c:pt idx="36">
                  <c:v>22.947047711292694</c:v>
                </c:pt>
                <c:pt idx="37">
                  <c:v>23.220144145900303</c:v>
                </c:pt>
                <c:pt idx="38">
                  <c:v>23.487857785609069</c:v>
                </c:pt>
                <c:pt idx="39">
                  <c:v>23.750199806317088</c:v>
                </c:pt>
                <c:pt idx="40">
                  <c:v>24.007187893859513</c:v>
                </c:pt>
                <c:pt idx="41">
                  <c:v>24.2588458272363</c:v>
                </c:pt>
                <c:pt idx="42">
                  <c:v>24.50520307341321</c:v>
                </c:pt>
                <c:pt idx="43">
                  <c:v>24.746294394317825</c:v>
                </c:pt>
                <c:pt idx="44">
                  <c:v>24.982159466532575</c:v>
                </c:pt>
                <c:pt idx="45">
                  <c:v>25.212842514076556</c:v>
                </c:pt>
                <c:pt idx="46">
                  <c:v>25.438391954567496</c:v>
                </c:pt>
                <c:pt idx="47">
                  <c:v>25.658860058963533</c:v>
                </c:pt>
                <c:pt idx="48">
                  <c:v>25.874302625001491</c:v>
                </c:pt>
                <c:pt idx="49">
                  <c:v>26.084778664373722</c:v>
                </c:pt>
                <c:pt idx="50">
                  <c:v>26.290350103618433</c:v>
                </c:pt>
                <c:pt idx="51">
                  <c:v>26.491081498638692</c:v>
                </c:pt>
                <c:pt idx="52">
                  <c:v>26.687039762712459</c:v>
                </c:pt>
                <c:pt idx="53">
                  <c:v>26.878293907809315</c:v>
                </c:pt>
                <c:pt idx="54">
                  <c:v>27.064914798989086</c:v>
                </c:pt>
              </c:numCache>
            </c:numRef>
          </c:val>
          <c:smooth val="0"/>
          <c:extLst>
            <c:ext xmlns:c16="http://schemas.microsoft.com/office/drawing/2014/chart" uri="{C3380CC4-5D6E-409C-BE32-E72D297353CC}">
              <c16:uniqueId val="{0000007F-7E34-4B75-9DC7-500F5D6CAB28}"/>
            </c:ext>
          </c:extLst>
        </c:ser>
        <c:dLbls>
          <c:showLegendKey val="0"/>
          <c:showVal val="0"/>
          <c:showCatName val="0"/>
          <c:showSerName val="0"/>
          <c:showPercent val="0"/>
          <c:showBubbleSize val="0"/>
        </c:dLbls>
        <c:smooth val="0"/>
        <c:axId val="1453126911"/>
        <c:axId val="1453118591"/>
      </c:lineChart>
      <c:catAx>
        <c:axId val="145312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53118591"/>
        <c:crosses val="autoZero"/>
        <c:auto val="1"/>
        <c:lblAlgn val="ctr"/>
        <c:lblOffset val="100"/>
        <c:noMultiLvlLbl val="0"/>
      </c:catAx>
      <c:valAx>
        <c:axId val="1453118591"/>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53126911"/>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rgbClr val="C00000"/>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TFP_ADJ!$B$21:$B$37</c:f>
              <c:numCache>
                <c:formatCode>General</c:formatCode>
                <c:ptCount val="17"/>
                <c:pt idx="0">
                  <c:v>12.614030939004513</c:v>
                </c:pt>
                <c:pt idx="1">
                  <c:v>12.817522343376838</c:v>
                </c:pt>
                <c:pt idx="2">
                  <c:v>13.021090831182303</c:v>
                </c:pt>
                <c:pt idx="3">
                  <c:v>13.224686695801752</c:v>
                </c:pt>
                <c:pt idx="4">
                  <c:v>13.428260975374952</c:v>
                </c:pt>
                <c:pt idx="5">
                  <c:v>13.631765476408704</c:v>
                </c:pt>
                <c:pt idx="6">
                  <c:v>13.835152795756985</c:v>
                </c:pt>
                <c:pt idx="7">
                  <c:v>14.038376341000424</c:v>
                </c:pt>
                <c:pt idx="8">
                  <c:v>14.24139034925444</c:v>
                </c:pt>
                <c:pt idx="9">
                  <c:v>14.444149904437069</c:v>
                </c:pt>
                <c:pt idx="10">
                  <c:v>14.646610953029152</c:v>
                </c:pt>
                <c:pt idx="11">
                  <c:v>14.848730318360946</c:v>
                </c:pt>
                <c:pt idx="12">
                  <c:v>15.050465713460532</c:v>
                </c:pt>
                <c:pt idx="13">
                  <c:v>15.251775752500496</c:v>
                </c:pt>
                <c:pt idx="14">
                  <c:v>15.452619960880332</c:v>
                </c:pt>
                <c:pt idx="15">
                  <c:v>15.652958783982939</c:v>
                </c:pt>
                <c:pt idx="16">
                  <c:v>15.852753594644147</c:v>
                </c:pt>
              </c:numCache>
            </c:numRef>
          </c:val>
          <c:smooth val="0"/>
          <c:extLst>
            <c:ext xmlns:c16="http://schemas.microsoft.com/office/drawing/2014/chart" uri="{C3380CC4-5D6E-409C-BE32-E72D297353CC}">
              <c16:uniqueId val="{00000000-9314-458D-BEED-D8835FF70BAD}"/>
            </c:ext>
          </c:extLst>
        </c:ser>
        <c:ser>
          <c:idx val="1"/>
          <c:order val="1"/>
          <c:spPr>
            <a:ln w="28575" cap="rnd">
              <a:solidFill>
                <a:schemeClr val="accent2"/>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TFP_ADJ!$C$21:$C$37</c:f>
              <c:numCache>
                <c:formatCode>General</c:formatCode>
                <c:ptCount val="17"/>
                <c:pt idx="0">
                  <c:v>7.8665324968562365</c:v>
                </c:pt>
                <c:pt idx="1">
                  <c:v>8.2698219868437466</c:v>
                </c:pt>
                <c:pt idx="2">
                  <c:v>8.6743907099172866</c:v>
                </c:pt>
                <c:pt idx="3">
                  <c:v>9.0793577854167253</c:v>
                </c:pt>
                <c:pt idx="4">
                  <c:v>9.4838791589396969</c:v>
                </c:pt>
                <c:pt idx="5">
                  <c:v>9.8871511159491785</c:v>
                </c:pt>
                <c:pt idx="6">
                  <c:v>10.288413089446404</c:v>
                </c:pt>
                <c:pt idx="7">
                  <c:v>10.68694980204666</c:v>
                </c:pt>
                <c:pt idx="8">
                  <c:v>11.082092788316066</c:v>
                </c:pt>
                <c:pt idx="9">
                  <c:v>11.473221347046676</c:v>
                </c:pt>
                <c:pt idx="10">
                  <c:v>11.859762975458882</c:v>
                </c:pt>
                <c:pt idx="11">
                  <c:v>12.241193338322377</c:v>
                </c:pt>
                <c:pt idx="12">
                  <c:v>12.617035824876002</c:v>
                </c:pt>
                <c:pt idx="13">
                  <c:v>12.986860745390368</c:v>
                </c:pt>
                <c:pt idx="14">
                  <c:v>13.350284217432346</c:v>
                </c:pt>
                <c:pt idx="15">
                  <c:v>13.706966789519093</c:v>
                </c:pt>
                <c:pt idx="16">
                  <c:v>14.056611847037939</c:v>
                </c:pt>
              </c:numCache>
            </c:numRef>
          </c:val>
          <c:smooth val="0"/>
          <c:extLst>
            <c:ext xmlns:c16="http://schemas.microsoft.com/office/drawing/2014/chart" uri="{C3380CC4-5D6E-409C-BE32-E72D297353CC}">
              <c16:uniqueId val="{00000001-9314-458D-BEED-D8835FF70BAD}"/>
            </c:ext>
          </c:extLst>
        </c:ser>
        <c:ser>
          <c:idx val="2"/>
          <c:order val="2"/>
          <c:spPr>
            <a:ln w="28575" cap="rnd">
              <a:solidFill>
                <a:schemeClr val="accent3"/>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TFP_ADJ!$D$21:$D$37</c:f>
              <c:numCache>
                <c:formatCode>General</c:formatCode>
                <c:ptCount val="17"/>
                <c:pt idx="0">
                  <c:v>9.3590631438703173</c:v>
                </c:pt>
                <c:pt idx="1">
                  <c:v>9.6051891635139555</c:v>
                </c:pt>
                <c:pt idx="2">
                  <c:v>9.851321361746189</c:v>
                </c:pt>
                <c:pt idx="3">
                  <c:v>10.097300334978646</c:v>
                </c:pt>
                <c:pt idx="4">
                  <c:v>10.342970999966676</c:v>
                </c:pt>
                <c:pt idx="5">
                  <c:v>10.588182770561714</c:v>
                </c:pt>
                <c:pt idx="6">
                  <c:v>10.8327897114858</c:v>
                </c:pt>
                <c:pt idx="7">
                  <c:v>11.076650669932402</c:v>
                </c:pt>
                <c:pt idx="8">
                  <c:v>11.31962938585305</c:v>
                </c:pt>
                <c:pt idx="9">
                  <c:v>11.561594581834504</c:v>
                </c:pt>
                <c:pt idx="10">
                  <c:v>11.802420033506834</c:v>
                </c:pt>
                <c:pt idx="11">
                  <c:v>12.041984621449616</c:v>
                </c:pt>
                <c:pt idx="12">
                  <c:v>12.280172365582015</c:v>
                </c:pt>
                <c:pt idx="13">
                  <c:v>12.516872443033622</c:v>
                </c:pt>
                <c:pt idx="14">
                  <c:v>12.751979190497016</c:v>
                </c:pt>
                <c:pt idx="15">
                  <c:v>12.985392092060984</c:v>
                </c:pt>
                <c:pt idx="16">
                  <c:v>13.217015753515533</c:v>
                </c:pt>
              </c:numCache>
            </c:numRef>
          </c:val>
          <c:smooth val="0"/>
          <c:extLst>
            <c:ext xmlns:c16="http://schemas.microsoft.com/office/drawing/2014/chart" uri="{C3380CC4-5D6E-409C-BE32-E72D297353CC}">
              <c16:uniqueId val="{00000002-9314-458D-BEED-D8835FF70BAD}"/>
            </c:ext>
          </c:extLst>
        </c:ser>
        <c:ser>
          <c:idx val="3"/>
          <c:order val="3"/>
          <c:spPr>
            <a:ln w="28575" cap="rnd">
              <a:solidFill>
                <a:schemeClr val="accent4"/>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TFP_ADJ!$E$21:$E$37</c:f>
              <c:numCache>
                <c:formatCode>General</c:formatCode>
                <c:ptCount val="17"/>
                <c:pt idx="0">
                  <c:v>11.194726683458599</c:v>
                </c:pt>
                <c:pt idx="1">
                  <c:v>11.585652122213071</c:v>
                </c:pt>
                <c:pt idx="2">
                  <c:v>11.974509996820162</c:v>
                </c:pt>
                <c:pt idx="3">
                  <c:v>12.360813946525882</c:v>
                </c:pt>
                <c:pt idx="4">
                  <c:v>12.744106191514737</c:v>
                </c:pt>
                <c:pt idx="5">
                  <c:v>13.123957899025937</c:v>
                </c:pt>
                <c:pt idx="6">
                  <c:v>13.499969330954228</c:v>
                </c:pt>
                <c:pt idx="7">
                  <c:v>13.871769792801189</c:v>
                </c:pt>
                <c:pt idx="8">
                  <c:v>14.239017403730834</c:v>
                </c:pt>
                <c:pt idx="9">
                  <c:v>14.601398707127782</c:v>
                </c:pt>
                <c:pt idx="10">
                  <c:v>14.958628140497652</c:v>
                </c:pt>
                <c:pt idx="11">
                  <c:v>15.310447382825961</c:v>
                </c:pt>
                <c:pt idx="12">
                  <c:v>15.656624596657926</c:v>
                </c:pt>
                <c:pt idx="13">
                  <c:v>15.996953581209141</c:v>
                </c:pt>
                <c:pt idx="14">
                  <c:v>16.331252851793895</c:v>
                </c:pt>
                <c:pt idx="15">
                  <c:v>16.65936465978886</c:v>
                </c:pt>
                <c:pt idx="16">
                  <c:v>16.981153966256645</c:v>
                </c:pt>
              </c:numCache>
            </c:numRef>
          </c:val>
          <c:smooth val="0"/>
          <c:extLst>
            <c:ext xmlns:c16="http://schemas.microsoft.com/office/drawing/2014/chart" uri="{C3380CC4-5D6E-409C-BE32-E72D297353CC}">
              <c16:uniqueId val="{00000003-9314-458D-BEED-D8835FF70BAD}"/>
            </c:ext>
          </c:extLst>
        </c:ser>
        <c:ser>
          <c:idx val="4"/>
          <c:order val="4"/>
          <c:spPr>
            <a:ln w="28575" cap="rnd">
              <a:solidFill>
                <a:schemeClr val="accent5"/>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TFP_ADJ!$F$21:$F$37</c:f>
              <c:numCache>
                <c:formatCode>General</c:formatCode>
                <c:ptCount val="17"/>
                <c:pt idx="0">
                  <c:v>7.378330164868272</c:v>
                </c:pt>
                <c:pt idx="1">
                  <c:v>7.5867212903846699</c:v>
                </c:pt>
                <c:pt idx="2">
                  <c:v>7.7962352823305663</c:v>
                </c:pt>
                <c:pt idx="3">
                  <c:v>8.0067510063385221</c:v>
                </c:pt>
                <c:pt idx="4">
                  <c:v>8.21814833569894</c:v>
                </c:pt>
                <c:pt idx="5">
                  <c:v>8.4303083450754546</c:v>
                </c:pt>
                <c:pt idx="6">
                  <c:v>8.6431134932469842</c:v>
                </c:pt>
                <c:pt idx="7">
                  <c:v>8.8564477948047564</c:v>
                </c:pt>
                <c:pt idx="8">
                  <c:v>9.0701969807852247</c:v>
                </c:pt>
                <c:pt idx="9">
                  <c:v>9.2842486482687114</c:v>
                </c:pt>
                <c:pt idx="10">
                  <c:v>9.4984923990188648</c:v>
                </c:pt>
                <c:pt idx="11">
                  <c:v>9.712819967279593</c:v>
                </c:pt>
                <c:pt idx="12">
                  <c:v>9.9271253368840799</c:v>
                </c:pt>
                <c:pt idx="13">
                  <c:v>10.141304847864888</c:v>
                </c:pt>
                <c:pt idx="14">
                  <c:v>10.355257292785078</c:v>
                </c:pt>
                <c:pt idx="15">
                  <c:v>10.568884003037834</c:v>
                </c:pt>
                <c:pt idx="16">
                  <c:v>10.782088925386381</c:v>
                </c:pt>
              </c:numCache>
            </c:numRef>
          </c:val>
          <c:smooth val="0"/>
          <c:extLst>
            <c:ext xmlns:c16="http://schemas.microsoft.com/office/drawing/2014/chart" uri="{C3380CC4-5D6E-409C-BE32-E72D297353CC}">
              <c16:uniqueId val="{00000004-9314-458D-BEED-D8835FF70BAD}"/>
            </c:ext>
          </c:extLst>
        </c:ser>
        <c:ser>
          <c:idx val="5"/>
          <c:order val="5"/>
          <c:spPr>
            <a:ln w="28575" cap="rnd">
              <a:solidFill>
                <a:schemeClr val="accent6"/>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TFP_ADJ!$G$21:$G$37</c:f>
              <c:numCache>
                <c:formatCode>General</c:formatCode>
                <c:ptCount val="17"/>
                <c:pt idx="0">
                  <c:v>10.256915392615641</c:v>
                </c:pt>
                <c:pt idx="1">
                  <c:v>10.641853949905</c:v>
                </c:pt>
                <c:pt idx="2">
                  <c:v>11.028611021719122</c:v>
                </c:pt>
                <c:pt idx="3">
                  <c:v>11.416757747594811</c:v>
                </c:pt>
                <c:pt idx="4">
                  <c:v>11.80587420303288</c:v>
                </c:pt>
                <c:pt idx="5">
                  <c:v>12.195550503873402</c:v>
                </c:pt>
                <c:pt idx="6">
                  <c:v>12.585387794799127</c:v>
                </c:pt>
                <c:pt idx="7">
                  <c:v>12.974999124047041</c:v>
                </c:pt>
                <c:pt idx="8">
                  <c:v>13.364010207165048</c:v>
                </c:pt>
                <c:pt idx="9">
                  <c:v>13.752060083301629</c:v>
                </c:pt>
                <c:pt idx="10">
                  <c:v>14.138801668065787</c:v>
                </c:pt>
                <c:pt idx="11">
                  <c:v>14.523902207447691</c:v>
                </c:pt>
                <c:pt idx="12">
                  <c:v>14.907043637653603</c:v>
                </c:pt>
                <c:pt idx="13">
                  <c:v>15.287922855987778</c:v>
                </c:pt>
                <c:pt idx="14">
                  <c:v>15.666251908116404</c:v>
                </c:pt>
                <c:pt idx="15">
                  <c:v>16.041758097180441</c:v>
                </c:pt>
                <c:pt idx="16">
                  <c:v>16.414184020292957</c:v>
                </c:pt>
              </c:numCache>
            </c:numRef>
          </c:val>
          <c:smooth val="0"/>
          <c:extLst>
            <c:ext xmlns:c16="http://schemas.microsoft.com/office/drawing/2014/chart" uri="{C3380CC4-5D6E-409C-BE32-E72D297353CC}">
              <c16:uniqueId val="{00000005-9314-458D-BEED-D8835FF70BAD}"/>
            </c:ext>
          </c:extLst>
        </c:ser>
        <c:ser>
          <c:idx val="6"/>
          <c:order val="6"/>
          <c:spPr>
            <a:ln w="28575" cap="rnd">
              <a:solidFill>
                <a:schemeClr val="accent1">
                  <a:lumMod val="6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TFP_ADJ!$H$21:$H$37</c:f>
              <c:numCache>
                <c:formatCode>General</c:formatCode>
                <c:ptCount val="17"/>
                <c:pt idx="0">
                  <c:v>6.8536471922764433</c:v>
                </c:pt>
                <c:pt idx="1">
                  <c:v>8.0791120060416048</c:v>
                </c:pt>
                <c:pt idx="2">
                  <c:v>9.2777797301467082</c:v>
                </c:pt>
                <c:pt idx="3">
                  <c:v>10.422450718899793</c:v>
                </c:pt>
                <c:pt idx="4">
                  <c:v>11.493716704930245</c:v>
                </c:pt>
                <c:pt idx="5">
                  <c:v>12.479402972177917</c:v>
                </c:pt>
                <c:pt idx="6">
                  <c:v>13.373479992176039</c:v>
                </c:pt>
                <c:pt idx="7">
                  <c:v>14.174772022036089</c:v>
                </c:pt>
                <c:pt idx="8">
                  <c:v>14.885682912836298</c:v>
                </c:pt>
                <c:pt idx="9">
                  <c:v>15.511064893881985</c:v>
                </c:pt>
                <c:pt idx="10">
                  <c:v>16.057285642534939</c:v>
                </c:pt>
                <c:pt idx="11">
                  <c:v>16.531502868296535</c:v>
                </c:pt>
                <c:pt idx="12">
                  <c:v>16.941129390095966</c:v>
                </c:pt>
                <c:pt idx="13">
                  <c:v>17.293459519471234</c:v>
                </c:pt>
                <c:pt idx="14">
                  <c:v>17.595424338971249</c:v>
                </c:pt>
                <c:pt idx="15">
                  <c:v>17.853445280296768</c:v>
                </c:pt>
                <c:pt idx="16">
                  <c:v>18.073359606412723</c:v>
                </c:pt>
              </c:numCache>
            </c:numRef>
          </c:val>
          <c:smooth val="0"/>
          <c:extLst>
            <c:ext xmlns:c16="http://schemas.microsoft.com/office/drawing/2014/chart" uri="{C3380CC4-5D6E-409C-BE32-E72D297353CC}">
              <c16:uniqueId val="{00000006-9314-458D-BEED-D8835FF70BAD}"/>
            </c:ext>
          </c:extLst>
        </c:ser>
        <c:ser>
          <c:idx val="7"/>
          <c:order val="7"/>
          <c:spPr>
            <a:ln w="28575" cap="rnd">
              <a:solidFill>
                <a:schemeClr val="accent2">
                  <a:lumMod val="6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TFP_ADJ!$I$21:$I$37</c:f>
              <c:numCache>
                <c:formatCode>General</c:formatCode>
                <c:ptCount val="17"/>
                <c:pt idx="0">
                  <c:v>3.4124843123832234</c:v>
                </c:pt>
                <c:pt idx="1">
                  <c:v>3.9714232221633394</c:v>
                </c:pt>
                <c:pt idx="2">
                  <c:v>4.5760110351412422</c:v>
                </c:pt>
                <c:pt idx="3">
                  <c:v>5.223703980677131</c:v>
                </c:pt>
                <c:pt idx="4">
                  <c:v>5.9113558937423623</c:v>
                </c:pt>
                <c:pt idx="5">
                  <c:v>6.6353162596509092</c:v>
                </c:pt>
                <c:pt idx="6">
                  <c:v>7.3915353707010585</c:v>
                </c:pt>
                <c:pt idx="7">
                  <c:v>8.1756716497702158</c:v>
                </c:pt>
                <c:pt idx="8">
                  <c:v>8.9831968446203696</c:v>
                </c:pt>
                <c:pt idx="9">
                  <c:v>9.8094955696063746</c:v>
                </c:pt>
                <c:pt idx="10">
                  <c:v>10.649956491688881</c:v>
                </c:pt>
                <c:pt idx="11">
                  <c:v>11.500053263084022</c:v>
                </c:pt>
                <c:pt idx="12">
                  <c:v>12.355414047603199</c:v>
                </c:pt>
                <c:pt idx="13">
                  <c:v>13.211879141328152</c:v>
                </c:pt>
                <c:pt idx="14">
                  <c:v>14.065546733996014</c:v>
                </c:pt>
                <c:pt idx="15">
                  <c:v>14.912807289817941</c:v>
                </c:pt>
                <c:pt idx="16">
                  <c:v>15.750367348439658</c:v>
                </c:pt>
              </c:numCache>
            </c:numRef>
          </c:val>
          <c:smooth val="0"/>
          <c:extLst>
            <c:ext xmlns:c16="http://schemas.microsoft.com/office/drawing/2014/chart" uri="{C3380CC4-5D6E-409C-BE32-E72D297353CC}">
              <c16:uniqueId val="{00000007-9314-458D-BEED-D8835FF70BAD}"/>
            </c:ext>
          </c:extLst>
        </c:ser>
        <c:ser>
          <c:idx val="8"/>
          <c:order val="8"/>
          <c:spPr>
            <a:ln w="28575" cap="rnd">
              <a:solidFill>
                <a:schemeClr val="accent3">
                  <a:lumMod val="6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TFP_ADJ!$J$21:$J$37</c:f>
              <c:numCache>
                <c:formatCode>General</c:formatCode>
                <c:ptCount val="17"/>
                <c:pt idx="0">
                  <c:v>5.6314502046771793</c:v>
                </c:pt>
                <c:pt idx="1">
                  <c:v>5.9863626633598672</c:v>
                </c:pt>
                <c:pt idx="2">
                  <c:v>6.351680602430867</c:v>
                </c:pt>
                <c:pt idx="3">
                  <c:v>6.7270133276515622</c:v>
                </c:pt>
                <c:pt idx="4">
                  <c:v>7.1119438056879272</c:v>
                </c:pt>
                <c:pt idx="5">
                  <c:v>7.5060312445523811</c:v>
                </c:pt>
                <c:pt idx="6">
                  <c:v>7.9088137201139164</c:v>
                </c:pt>
                <c:pt idx="7">
                  <c:v>8.3198108237881119</c:v>
                </c:pt>
                <c:pt idx="8">
                  <c:v>8.7385263081302345</c:v>
                </c:pt>
                <c:pt idx="9">
                  <c:v>9.1644507088204232</c:v>
                </c:pt>
                <c:pt idx="10">
                  <c:v>9.5970639234072461</c:v>
                </c:pt>
                <c:pt idx="11">
                  <c:v>10.035837729125312</c:v>
                </c:pt>
                <c:pt idx="12">
                  <c:v>10.48023822408789</c:v>
                </c:pt>
                <c:pt idx="13">
                  <c:v>10.929728178144277</c:v>
                </c:pt>
                <c:pt idx="14">
                  <c:v>11.383769281655498</c:v>
                </c:pt>
                <c:pt idx="15">
                  <c:v>11.841824282355937</c:v>
                </c:pt>
                <c:pt idx="16">
                  <c:v>12.303359002312137</c:v>
                </c:pt>
              </c:numCache>
            </c:numRef>
          </c:val>
          <c:smooth val="0"/>
          <c:extLst>
            <c:ext xmlns:c16="http://schemas.microsoft.com/office/drawing/2014/chart" uri="{C3380CC4-5D6E-409C-BE32-E72D297353CC}">
              <c16:uniqueId val="{00000008-9314-458D-BEED-D8835FF70BAD}"/>
            </c:ext>
          </c:extLst>
        </c:ser>
        <c:ser>
          <c:idx val="9"/>
          <c:order val="9"/>
          <c:spPr>
            <a:ln w="28575" cap="rnd">
              <a:solidFill>
                <a:schemeClr val="accent4">
                  <a:lumMod val="6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TFP_ADJ!$K$21:$K$37</c:f>
              <c:numCache>
                <c:formatCode>General</c:formatCode>
                <c:ptCount val="17"/>
                <c:pt idx="0">
                  <c:v>4.6234959301360528</c:v>
                </c:pt>
                <c:pt idx="1">
                  <c:v>4.8512815722667444</c:v>
                </c:pt>
                <c:pt idx="2">
                  <c:v>5.0842927216242328</c:v>
                </c:pt>
                <c:pt idx="3">
                  <c:v>5.3223719423201725</c:v>
                </c:pt>
                <c:pt idx="4">
                  <c:v>5.5653533849384162</c:v>
                </c:pt>
                <c:pt idx="5">
                  <c:v>5.813063436590836</c:v>
                </c:pt>
                <c:pt idx="6">
                  <c:v>6.0653213814415334</c:v>
                </c:pt>
                <c:pt idx="7">
                  <c:v>6.3219400676549453</c:v>
                </c:pt>
                <c:pt idx="8">
                  <c:v>6.5827265769169188</c:v>
                </c:pt>
                <c:pt idx="9">
                  <c:v>6.8474828928892668</c:v>
                </c:pt>
                <c:pt idx="10">
                  <c:v>7.1160065651841462</c:v>
                </c:pt>
                <c:pt idx="11">
                  <c:v>7.3880913656813796</c:v>
                </c:pt>
                <c:pt idx="12">
                  <c:v>7.6635279342564955</c:v>
                </c:pt>
                <c:pt idx="13">
                  <c:v>7.9421044112367598</c:v>
                </c:pt>
                <c:pt idx="14">
                  <c:v>8.2236070541541206</c:v>
                </c:pt>
                <c:pt idx="15">
                  <c:v>8.5078208366153394</c:v>
                </c:pt>
                <c:pt idx="16">
                  <c:v>8.7945300273583324</c:v>
                </c:pt>
              </c:numCache>
            </c:numRef>
          </c:val>
          <c:smooth val="0"/>
          <c:extLst>
            <c:ext xmlns:c16="http://schemas.microsoft.com/office/drawing/2014/chart" uri="{C3380CC4-5D6E-409C-BE32-E72D297353CC}">
              <c16:uniqueId val="{00000009-9314-458D-BEED-D8835FF70BAD}"/>
            </c:ext>
          </c:extLst>
        </c:ser>
        <c:ser>
          <c:idx val="10"/>
          <c:order val="10"/>
          <c:spPr>
            <a:ln w="28575" cap="rnd">
              <a:solidFill>
                <a:schemeClr val="accent5">
                  <a:lumMod val="6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TFP_ADJ!$L$21:$L$37</c:f>
              <c:numCache>
                <c:formatCode>General</c:formatCode>
                <c:ptCount val="17"/>
                <c:pt idx="0">
                  <c:v>6.5722223225029879</c:v>
                </c:pt>
                <c:pt idx="1">
                  <c:v>7.1112478796897003</c:v>
                </c:pt>
                <c:pt idx="2">
                  <c:v>7.6576019607850574</c:v>
                </c:pt>
                <c:pt idx="3">
                  <c:v>8.208812594083911</c:v>
                </c:pt>
                <c:pt idx="4">
                  <c:v>8.7624974741348804</c:v>
                </c:pt>
                <c:pt idx="5">
                  <c:v>9.3163894195062387</c:v>
                </c:pt>
                <c:pt idx="6">
                  <c:v>9.8683566976262895</c:v>
                </c:pt>
                <c:pt idx="7">
                  <c:v>10.416418444308164</c:v>
                </c:pt>
                <c:pt idx="8">
                  <c:v>10.958755517710676</c:v>
                </c:pt>
                <c:pt idx="9">
                  <c:v>11.493717204323678</c:v>
                </c:pt>
                <c:pt idx="10">
                  <c:v>12.019824242243764</c:v>
                </c:pt>
                <c:pt idx="11">
                  <c:v>12.535768649157532</c:v>
                </c:pt>
                <c:pt idx="12">
                  <c:v>13.040410843809575</c:v>
                </c:pt>
                <c:pt idx="13">
                  <c:v>13.532774534854079</c:v>
                </c:pt>
                <c:pt idx="14">
                  <c:v>14.012039824051804</c:v>
                </c:pt>
                <c:pt idx="15">
                  <c:v>14.477534935469095</c:v>
                </c:pt>
                <c:pt idx="16">
                  <c:v>14.928726941809407</c:v>
                </c:pt>
              </c:numCache>
            </c:numRef>
          </c:val>
          <c:smooth val="0"/>
          <c:extLst>
            <c:ext xmlns:c16="http://schemas.microsoft.com/office/drawing/2014/chart" uri="{C3380CC4-5D6E-409C-BE32-E72D297353CC}">
              <c16:uniqueId val="{0000000A-9314-458D-BEED-D8835FF70BAD}"/>
            </c:ext>
          </c:extLst>
        </c:ser>
        <c:ser>
          <c:idx val="11"/>
          <c:order val="11"/>
          <c:spPr>
            <a:ln w="28575" cap="rnd">
              <a:solidFill>
                <a:schemeClr val="accent6">
                  <a:lumMod val="6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TFP_ADJ!$M$21:$M$37</c:f>
              <c:numCache>
                <c:formatCode>General</c:formatCode>
                <c:ptCount val="17"/>
                <c:pt idx="0">
                  <c:v>5.7949576624510941</c:v>
                </c:pt>
                <c:pt idx="1">
                  <c:v>6.433103976569126</c:v>
                </c:pt>
                <c:pt idx="2">
                  <c:v>7.0438247529781819</c:v>
                </c:pt>
                <c:pt idx="3">
                  <c:v>7.6208425047218507</c:v>
                </c:pt>
                <c:pt idx="4">
                  <c:v>8.1599725727948389</c:v>
                </c:pt>
                <c:pt idx="5">
                  <c:v>8.6588493159118727</c:v>
                </c:pt>
                <c:pt idx="6">
                  <c:v>9.1166136150813077</c:v>
                </c:pt>
                <c:pt idx="7">
                  <c:v>9.5335985457892569</c:v>
                </c:pt>
                <c:pt idx="8">
                  <c:v>9.9110370051407912</c:v>
                </c:pt>
                <c:pt idx="9">
                  <c:v>10.250804563719193</c:v>
                </c:pt>
                <c:pt idx="10">
                  <c:v>10.555203075257792</c:v>
                </c:pt>
                <c:pt idx="11">
                  <c:v>10.826785352519584</c:v>
                </c:pt>
                <c:pt idx="12">
                  <c:v>11.068218022044954</c:v>
                </c:pt>
                <c:pt idx="13">
                  <c:v>11.282177982895757</c:v>
                </c:pt>
                <c:pt idx="14">
                  <c:v>11.471277248712761</c:v>
                </c:pt>
                <c:pt idx="15">
                  <c:v>11.638010972777927</c:v>
                </c:pt>
                <c:pt idx="16">
                  <c:v>11.784723862374435</c:v>
                </c:pt>
              </c:numCache>
            </c:numRef>
          </c:val>
          <c:smooth val="0"/>
          <c:extLst>
            <c:ext xmlns:c16="http://schemas.microsoft.com/office/drawing/2014/chart" uri="{C3380CC4-5D6E-409C-BE32-E72D297353CC}">
              <c16:uniqueId val="{0000000B-9314-458D-BEED-D8835FF70BAD}"/>
            </c:ext>
          </c:extLst>
        </c:ser>
        <c:ser>
          <c:idx val="12"/>
          <c:order val="12"/>
          <c:spPr>
            <a:ln w="28575" cap="rnd">
              <a:solidFill>
                <a:schemeClr val="accent1">
                  <a:lumMod val="80000"/>
                  <a:lumOff val="2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TFP_ADJ!$N$21:$N$37</c:f>
              <c:numCache>
                <c:formatCode>General</c:formatCode>
                <c:ptCount val="17"/>
                <c:pt idx="0">
                  <c:v>4.6477545048643645</c:v>
                </c:pt>
                <c:pt idx="1">
                  <c:v>5.1205048633271133</c:v>
                </c:pt>
                <c:pt idx="2">
                  <c:v>5.6107230788284417</c:v>
                </c:pt>
                <c:pt idx="3">
                  <c:v>6.1163752663928861</c:v>
                </c:pt>
                <c:pt idx="4">
                  <c:v>6.6353521832414</c:v>
                </c:pt>
                <c:pt idx="5">
                  <c:v>7.1655030909658963</c:v>
                </c:pt>
                <c:pt idx="6">
                  <c:v>7.7046673342682803</c:v>
                </c:pt>
                <c:pt idx="7">
                  <c:v>8.2507031258353383</c:v>
                </c:pt>
                <c:pt idx="8">
                  <c:v>8.8015131865352352</c:v>
                </c:pt>
                <c:pt idx="9">
                  <c:v>9.3550670353499736</c:v>
                </c:pt>
                <c:pt idx="10">
                  <c:v>9.9094198508963096</c:v>
                </c:pt>
                <c:pt idx="11">
                  <c:v>10.462727934239672</c:v>
                </c:pt>
                <c:pt idx="12">
                  <c:v>11.013260890500984</c:v>
                </c:pt>
                <c:pt idx="13">
                  <c:v>11.559410715056478</c:v>
                </c:pt>
                <c:pt idx="14">
                  <c:v>12.099698020250333</c:v>
                </c:pt>
                <c:pt idx="15">
                  <c:v>12.632775672298576</c:v>
                </c:pt>
                <c:pt idx="16">
                  <c:v>13.157430127570123</c:v>
                </c:pt>
              </c:numCache>
            </c:numRef>
          </c:val>
          <c:smooth val="0"/>
          <c:extLst>
            <c:ext xmlns:c16="http://schemas.microsoft.com/office/drawing/2014/chart" uri="{C3380CC4-5D6E-409C-BE32-E72D297353CC}">
              <c16:uniqueId val="{0000000C-9314-458D-BEED-D8835FF70BAD}"/>
            </c:ext>
          </c:extLst>
        </c:ser>
        <c:ser>
          <c:idx val="13"/>
          <c:order val="13"/>
          <c:spPr>
            <a:ln w="28575" cap="rnd">
              <a:solidFill>
                <a:schemeClr val="accent2">
                  <a:lumMod val="80000"/>
                  <a:lumOff val="2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TFP_ADJ!$O$21:$O$37</c:f>
              <c:numCache>
                <c:formatCode>General</c:formatCode>
                <c:ptCount val="17"/>
                <c:pt idx="0">
                  <c:v>3.5321923581706338</c:v>
                </c:pt>
                <c:pt idx="1">
                  <c:v>3.7106254070296862</c:v>
                </c:pt>
                <c:pt idx="2">
                  <c:v>3.8930868388023216</c:v>
                </c:pt>
                <c:pt idx="3">
                  <c:v>4.0794321212114761</c:v>
                </c:pt>
                <c:pt idx="4">
                  <c:v>4.2695099698433108</c:v>
                </c:pt>
                <c:pt idx="5">
                  <c:v>4.463162985518351</c:v>
                </c:pt>
                <c:pt idx="6">
                  <c:v>4.6602282961316659</c:v>
                </c:pt>
                <c:pt idx="7">
                  <c:v>4.8605381989319723</c:v>
                </c:pt>
                <c:pt idx="8">
                  <c:v>5.0639207994613287</c:v>
                </c:pt>
                <c:pt idx="9">
                  <c:v>5.2702006436437454</c:v>
                </c:pt>
                <c:pt idx="10">
                  <c:v>5.4791993397884076</c:v>
                </c:pt>
                <c:pt idx="11">
                  <c:v>5.6907361675574952</c:v>
                </c:pt>
                <c:pt idx="12">
                  <c:v>5.9046286712360603</c:v>
                </c:pt>
                <c:pt idx="13">
                  <c:v>6.1206932349290284</c:v>
                </c:pt>
                <c:pt idx="14">
                  <c:v>6.3387456375950553</c:v>
                </c:pt>
                <c:pt idx="15">
                  <c:v>6.5586015861062021</c:v>
                </c:pt>
                <c:pt idx="16">
                  <c:v>6.7800772247939323</c:v>
                </c:pt>
              </c:numCache>
            </c:numRef>
          </c:val>
          <c:smooth val="0"/>
          <c:extLst>
            <c:ext xmlns:c16="http://schemas.microsoft.com/office/drawing/2014/chart" uri="{C3380CC4-5D6E-409C-BE32-E72D297353CC}">
              <c16:uniqueId val="{0000000D-9314-458D-BEED-D8835FF70BAD}"/>
            </c:ext>
          </c:extLst>
        </c:ser>
        <c:ser>
          <c:idx val="14"/>
          <c:order val="14"/>
          <c:spPr>
            <a:ln w="28575" cap="rnd">
              <a:solidFill>
                <a:schemeClr val="accent3">
                  <a:lumMod val="80000"/>
                  <a:lumOff val="20000"/>
                </a:schemeClr>
              </a:solidFill>
              <a:round/>
            </a:ln>
            <a:effectLst/>
          </c:spPr>
          <c:marker>
            <c:symbol val="none"/>
          </c:marker>
          <c:cat>
            <c:numRef>
              <c:f>TFP_ADJ!$A$21:$A$37</c:f>
              <c:numCache>
                <c:formatCode>General</c:formatCode>
                <c:ptCount val="17"/>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numCache>
            </c:numRef>
          </c:cat>
          <c:val>
            <c:numRef>
              <c:f>TFP_ADJ!$P$21:$P$37</c:f>
              <c:numCache>
                <c:formatCode>General</c:formatCode>
                <c:ptCount val="17"/>
                <c:pt idx="0">
                  <c:v>5.3727229859836676</c:v>
                </c:pt>
                <c:pt idx="1">
                  <c:v>5.6750236675907848</c:v>
                </c:pt>
                <c:pt idx="2">
                  <c:v>5.9844793219196371</c:v>
                </c:pt>
                <c:pt idx="3">
                  <c:v>6.300746491915473</c:v>
                </c:pt>
                <c:pt idx="4">
                  <c:v>6.6234675751589798</c:v>
                </c:pt>
                <c:pt idx="5">
                  <c:v>6.9522727227741008</c:v>
                </c:pt>
                <c:pt idx="6">
                  <c:v>7.2867817264111006</c:v>
                </c:pt>
                <c:pt idx="7">
                  <c:v>7.6266058794719447</c:v>
                </c:pt>
                <c:pt idx="8">
                  <c:v>7.9713498000309171</c:v>
                </c:pt>
                <c:pt idx="9">
                  <c:v>8.3206132042206544</c:v>
                </c:pt>
                <c:pt idx="10">
                  <c:v>8.6739926201807798</c:v>
                </c:pt>
                <c:pt idx="11">
                  <c:v>9.0310830339842294</c:v>
                </c:pt>
                <c:pt idx="12">
                  <c:v>9.3914794602483447</c:v>
                </c:pt>
                <c:pt idx="13">
                  <c:v>9.7547784313896582</c:v>
                </c:pt>
                <c:pt idx="14">
                  <c:v>10.120579400680999</c:v>
                </c:pt>
                <c:pt idx="15">
                  <c:v>10.488486055407444</c:v>
                </c:pt>
                <c:pt idx="16">
                  <c:v>10.858107537485925</c:v>
                </c:pt>
              </c:numCache>
            </c:numRef>
          </c:val>
          <c:smooth val="0"/>
          <c:extLst>
            <c:ext xmlns:c16="http://schemas.microsoft.com/office/drawing/2014/chart" uri="{C3380CC4-5D6E-409C-BE32-E72D297353CC}">
              <c16:uniqueId val="{0000000E-9314-458D-BEED-D8835FF70BAD}"/>
            </c:ext>
          </c:extLst>
        </c:ser>
        <c:dLbls>
          <c:showLegendKey val="0"/>
          <c:showVal val="0"/>
          <c:showCatName val="0"/>
          <c:showSerName val="0"/>
          <c:showPercent val="0"/>
          <c:showBubbleSize val="0"/>
        </c:dLbls>
        <c:smooth val="0"/>
        <c:axId val="891143583"/>
        <c:axId val="891140255"/>
      </c:lineChart>
      <c:catAx>
        <c:axId val="8911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140255"/>
        <c:crosses val="autoZero"/>
        <c:auto val="1"/>
        <c:lblAlgn val="ctr"/>
        <c:lblOffset val="100"/>
        <c:noMultiLvlLbl val="0"/>
      </c:catAx>
      <c:valAx>
        <c:axId val="8911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114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marker>
            <c:symbol val="none"/>
          </c:marker>
          <c:val>
            <c:numRef>
              <c:f>TFP_ADJ!$K$13:$K$18</c:f>
              <c:numCache>
                <c:formatCode>0.000_);[Red]\(0.000\)</c:formatCode>
                <c:ptCount val="6"/>
                <c:pt idx="0">
                  <c:v>3.7491332912693509</c:v>
                </c:pt>
                <c:pt idx="1">
                  <c:v>3.5409350922806704</c:v>
                </c:pt>
                <c:pt idx="2">
                  <c:v>3.7674276666750148</c:v>
                </c:pt>
                <c:pt idx="3">
                  <c:v>4.2080016970833993</c:v>
                </c:pt>
                <c:pt idx="4">
                  <c:v>4.4178279562346603</c:v>
                </c:pt>
                <c:pt idx="5">
                  <c:v>4.4817565746425796</c:v>
                </c:pt>
              </c:numCache>
            </c:numRef>
          </c:val>
          <c:smooth val="0"/>
          <c:extLst>
            <c:ext xmlns:c16="http://schemas.microsoft.com/office/drawing/2014/chart" uri="{C3380CC4-5D6E-409C-BE32-E72D297353CC}">
              <c16:uniqueId val="{00000003-048B-4EFA-9D91-0B38E95876F5}"/>
            </c:ext>
          </c:extLst>
        </c:ser>
        <c:ser>
          <c:idx val="0"/>
          <c:order val="1"/>
          <c:marker>
            <c:symbol val="none"/>
          </c:marker>
          <c:val>
            <c:numRef>
              <c:f>TFP_ADJ!$K$7:$K$12</c:f>
              <c:numCache>
                <c:formatCode>General</c:formatCode>
                <c:ptCount val="6"/>
                <c:pt idx="0">
                  <c:v>3.7491332912693509</c:v>
                </c:pt>
                <c:pt idx="1">
                  <c:v>3.5409350922806704</c:v>
                </c:pt>
                <c:pt idx="2">
                  <c:v>3.7674276666750148</c:v>
                </c:pt>
                <c:pt idx="3">
                  <c:v>3.9729269980977642</c:v>
                </c:pt>
                <c:pt idx="4">
                  <c:v>4.1841850502917097</c:v>
                </c:pt>
                <c:pt idx="5">
                  <c:v>4.4010841822217479</c:v>
                </c:pt>
              </c:numCache>
            </c:numRef>
          </c:val>
          <c:smooth val="0"/>
          <c:extLst>
            <c:ext xmlns:c16="http://schemas.microsoft.com/office/drawing/2014/chart" uri="{C3380CC4-5D6E-409C-BE32-E72D297353CC}">
              <c16:uniqueId val="{00000002-048B-4EFA-9D91-0B38E95876F5}"/>
            </c:ext>
          </c:extLst>
        </c:ser>
        <c:dLbls>
          <c:showLegendKey val="0"/>
          <c:showVal val="0"/>
          <c:showCatName val="0"/>
          <c:showSerName val="0"/>
          <c:showPercent val="0"/>
          <c:showBubbleSize val="0"/>
        </c:dLbls>
        <c:smooth val="0"/>
        <c:axId val="991608063"/>
        <c:axId val="991598495"/>
      </c:lineChart>
      <c:catAx>
        <c:axId val="99160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1598495"/>
        <c:crosses val="autoZero"/>
        <c:auto val="1"/>
        <c:lblAlgn val="ctr"/>
        <c:lblOffset val="100"/>
        <c:noMultiLvlLbl val="0"/>
      </c:catAx>
      <c:valAx>
        <c:axId val="991598495"/>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1608063"/>
        <c:crosses val="autoZero"/>
        <c:crossBetween val="between"/>
      </c:valAx>
    </c:plotArea>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48144713628624"/>
          <c:y val="0.22626273423816157"/>
          <c:w val="0.71860417365386009"/>
          <c:h val="0.51638790251550271"/>
        </c:manualLayout>
      </c:layout>
      <c:lineChart>
        <c:grouping val="standard"/>
        <c:varyColors val="0"/>
        <c:ser>
          <c:idx val="0"/>
          <c:order val="0"/>
          <c:tx>
            <c:strRef>
              <c:f>SIG_ADJ!$G$1</c:f>
              <c:strCache>
                <c:ptCount val="1"/>
                <c:pt idx="0">
                  <c:v>EU</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val>
            <c:numRef>
              <c:f>SIG_ADJ!$G$2:$G$27</c:f>
              <c:numCache>
                <c:formatCode>0.000_);[Red]\(0.000\)</c:formatCode>
                <c:ptCount val="26"/>
                <c:pt idx="0">
                  <c:v>0.35259702184955793</c:v>
                </c:pt>
                <c:pt idx="1">
                  <c:v>0.35278500553091269</c:v>
                </c:pt>
                <c:pt idx="2">
                  <c:v>0.33875395763001448</c:v>
                </c:pt>
                <c:pt idx="3">
                  <c:v>0.33493229957046744</c:v>
                </c:pt>
                <c:pt idx="4">
                  <c:v>0.32132609997754141</c:v>
                </c:pt>
                <c:pt idx="5">
                  <c:v>0.31706543417319583</c:v>
                </c:pt>
                <c:pt idx="6">
                  <c:v>0.31935828721228549</c:v>
                </c:pt>
                <c:pt idx="7">
                  <c:v>0.30365604599187612</c:v>
                </c:pt>
                <c:pt idx="8">
                  <c:v>0.29569234573793995</c:v>
                </c:pt>
                <c:pt idx="9">
                  <c:v>0.28197546360415854</c:v>
                </c:pt>
                <c:pt idx="10">
                  <c:v>0.27246573360402698</c:v>
                </c:pt>
                <c:pt idx="11">
                  <c:v>0.27209787332662971</c:v>
                </c:pt>
                <c:pt idx="12">
                  <c:v>0.26662381940113977</c:v>
                </c:pt>
                <c:pt idx="13">
                  <c:v>0.26771429769278066</c:v>
                </c:pt>
                <c:pt idx="14">
                  <c:v>0.26156932830963237</c:v>
                </c:pt>
                <c:pt idx="15">
                  <c:v>0.25458462237638813</c:v>
                </c:pt>
                <c:pt idx="16">
                  <c:v>0.24765175578392079</c:v>
                </c:pt>
                <c:pt idx="17">
                  <c:v>0.23617850999278103</c:v>
                </c:pt>
                <c:pt idx="18">
                  <c:v>0.22975039485632856</c:v>
                </c:pt>
                <c:pt idx="19">
                  <c:v>0.22095886328371372</c:v>
                </c:pt>
                <c:pt idx="20">
                  <c:v>0.22298867373611997</c:v>
                </c:pt>
                <c:pt idx="21">
                  <c:v>0.21101664944125204</c:v>
                </c:pt>
                <c:pt idx="22">
                  <c:v>0.20719580840790505</c:v>
                </c:pt>
                <c:pt idx="23">
                  <c:v>0.20205038697824909</c:v>
                </c:pt>
                <c:pt idx="24">
                  <c:v>0.18728053525012342</c:v>
                </c:pt>
                <c:pt idx="25">
                  <c:v>0.18558187152139111</c:v>
                </c:pt>
              </c:numCache>
            </c:numRef>
          </c:val>
          <c:smooth val="0"/>
          <c:extLst>
            <c:ext xmlns:c16="http://schemas.microsoft.com/office/drawing/2014/chart" uri="{C3380CC4-5D6E-409C-BE32-E72D297353CC}">
              <c16:uniqueId val="{00000000-9062-41A2-BC92-7579BD5A5C7D}"/>
            </c:ext>
          </c:extLst>
        </c:ser>
        <c:dLbls>
          <c:showLegendKey val="0"/>
          <c:showVal val="0"/>
          <c:showCatName val="0"/>
          <c:showSerName val="0"/>
          <c:showPercent val="0"/>
          <c:showBubbleSize val="0"/>
        </c:dLbls>
        <c:smooth val="0"/>
        <c:axId val="552870672"/>
        <c:axId val="552871088"/>
      </c:lineChart>
      <c:catAx>
        <c:axId val="5528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2871088"/>
        <c:crosses val="autoZero"/>
        <c:auto val="1"/>
        <c:lblAlgn val="ctr"/>
        <c:lblOffset val="100"/>
        <c:noMultiLvlLbl val="0"/>
      </c:catAx>
      <c:valAx>
        <c:axId val="55287108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2870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19</xdr:col>
      <xdr:colOff>381000</xdr:colOff>
      <xdr:row>75</xdr:row>
      <xdr:rowOff>43543</xdr:rowOff>
    </xdr:from>
    <xdr:to>
      <xdr:col>26</xdr:col>
      <xdr:colOff>190500</xdr:colOff>
      <xdr:row>90</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22410</xdr:colOff>
      <xdr:row>0</xdr:row>
      <xdr:rowOff>0</xdr:rowOff>
    </xdr:from>
    <xdr:to>
      <xdr:col>30</xdr:col>
      <xdr:colOff>392206</xdr:colOff>
      <xdr:row>15</xdr:row>
      <xdr:rowOff>166407</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495300</xdr:colOff>
      <xdr:row>13</xdr:row>
      <xdr:rowOff>85725</xdr:rowOff>
    </xdr:from>
    <xdr:to>
      <xdr:col>23</xdr:col>
      <xdr:colOff>457200</xdr:colOff>
      <xdr:row>31</xdr:row>
      <xdr:rowOff>114300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76200</xdr:colOff>
      <xdr:row>43</xdr:row>
      <xdr:rowOff>0</xdr:rowOff>
    </xdr:from>
    <xdr:to>
      <xdr:col>23</xdr:col>
      <xdr:colOff>38100</xdr:colOff>
      <xdr:row>61</xdr:row>
      <xdr:rowOff>28575</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723900</xdr:colOff>
      <xdr:row>89</xdr:row>
      <xdr:rowOff>0</xdr:rowOff>
    </xdr:from>
    <xdr:to>
      <xdr:col>22</xdr:col>
      <xdr:colOff>447675</xdr:colOff>
      <xdr:row>104</xdr:row>
      <xdr:rowOff>28575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53868</xdr:colOff>
      <xdr:row>26</xdr:row>
      <xdr:rowOff>78441</xdr:rowOff>
    </xdr:from>
    <xdr:to>
      <xdr:col>15</xdr:col>
      <xdr:colOff>168088</xdr:colOff>
      <xdr:row>45</xdr:row>
      <xdr:rowOff>137832</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308563</xdr:colOff>
      <xdr:row>22</xdr:row>
      <xdr:rowOff>18727</xdr:rowOff>
    </xdr:from>
    <xdr:to>
      <xdr:col>10</xdr:col>
      <xdr:colOff>587508</xdr:colOff>
      <xdr:row>37</xdr:row>
      <xdr:rowOff>124864</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24</xdr:row>
      <xdr:rowOff>67234</xdr:rowOff>
    </xdr:from>
    <xdr:to>
      <xdr:col>5</xdr:col>
      <xdr:colOff>11206</xdr:colOff>
      <xdr:row>35</xdr:row>
      <xdr:rowOff>26893</xdr:rowOff>
    </xdr:to>
    <xdr:graphicFrame macro="">
      <xdr:nvGraphicFramePr>
        <xdr:cNvPr id="13" name="图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108857</xdr:colOff>
      <xdr:row>68</xdr:row>
      <xdr:rowOff>0</xdr:rowOff>
    </xdr:from>
    <xdr:to>
      <xdr:col>18</xdr:col>
      <xdr:colOff>462643</xdr:colOff>
      <xdr:row>73</xdr:row>
      <xdr:rowOff>13607</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666751</xdr:colOff>
      <xdr:row>33</xdr:row>
      <xdr:rowOff>13607</xdr:rowOff>
    </xdr:from>
    <xdr:to>
      <xdr:col>46</xdr:col>
      <xdr:colOff>333374</xdr:colOff>
      <xdr:row>67</xdr:row>
      <xdr:rowOff>160565</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74840</xdr:colOff>
      <xdr:row>48</xdr:row>
      <xdr:rowOff>54428</xdr:rowOff>
    </xdr:from>
    <xdr:to>
      <xdr:col>64</xdr:col>
      <xdr:colOff>13608</xdr:colOff>
      <xdr:row>75</xdr:row>
      <xdr:rowOff>119741</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326571</xdr:colOff>
      <xdr:row>48</xdr:row>
      <xdr:rowOff>57148</xdr:rowOff>
    </xdr:from>
    <xdr:to>
      <xdr:col>64</xdr:col>
      <xdr:colOff>-1</xdr:colOff>
      <xdr:row>65</xdr:row>
      <xdr:rowOff>81642</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259773</xdr:colOff>
      <xdr:row>120</xdr:row>
      <xdr:rowOff>69272</xdr:rowOff>
    </xdr:from>
    <xdr:to>
      <xdr:col>29</xdr:col>
      <xdr:colOff>311727</xdr:colOff>
      <xdr:row>144</xdr:row>
      <xdr:rowOff>103908</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53</xdr:col>
      <xdr:colOff>544285</xdr:colOff>
      <xdr:row>32</xdr:row>
      <xdr:rowOff>125186</xdr:rowOff>
    </xdr:from>
    <xdr:to>
      <xdr:col>60</xdr:col>
      <xdr:colOff>353785</xdr:colOff>
      <xdr:row>48</xdr:row>
      <xdr:rowOff>38100</xdr:rowOff>
    </xdr:to>
    <xdr:graphicFrame macro="">
      <xdr:nvGraphicFramePr>
        <xdr:cNvPr id="22" name="图表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514350</xdr:colOff>
      <xdr:row>45</xdr:row>
      <xdr:rowOff>171450</xdr:rowOff>
    </xdr:from>
    <xdr:to>
      <xdr:col>17</xdr:col>
      <xdr:colOff>285750</xdr:colOff>
      <xdr:row>61</xdr:row>
      <xdr:rowOff>19050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403412</xdr:colOff>
      <xdr:row>229</xdr:row>
      <xdr:rowOff>6724</xdr:rowOff>
    </xdr:from>
    <xdr:to>
      <xdr:col>17</xdr:col>
      <xdr:colOff>403411</xdr:colOff>
      <xdr:row>251</xdr:row>
      <xdr:rowOff>134471</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46</xdr:col>
      <xdr:colOff>276225</xdr:colOff>
      <xdr:row>3</xdr:row>
      <xdr:rowOff>76200</xdr:rowOff>
    </xdr:from>
    <xdr:to>
      <xdr:col>52</xdr:col>
      <xdr:colOff>323850</xdr:colOff>
      <xdr:row>29</xdr:row>
      <xdr:rowOff>9525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542925</xdr:colOff>
      <xdr:row>25</xdr:row>
      <xdr:rowOff>152400</xdr:rowOff>
    </xdr:from>
    <xdr:to>
      <xdr:col>43</xdr:col>
      <xdr:colOff>314325</xdr:colOff>
      <xdr:row>41</xdr:row>
      <xdr:rowOff>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449036</xdr:colOff>
      <xdr:row>13</xdr:row>
      <xdr:rowOff>111578</xdr:rowOff>
    </xdr:from>
    <xdr:to>
      <xdr:col>15</xdr:col>
      <xdr:colOff>258536</xdr:colOff>
      <xdr:row>29</xdr:row>
      <xdr:rowOff>24492</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285750</xdr:colOff>
      <xdr:row>11</xdr:row>
      <xdr:rowOff>54428</xdr:rowOff>
    </xdr:from>
    <xdr:to>
      <xdr:col>22</xdr:col>
      <xdr:colOff>231322</xdr:colOff>
      <xdr:row>36</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462643</xdr:colOff>
      <xdr:row>20</xdr:row>
      <xdr:rowOff>84366</xdr:rowOff>
    </xdr:from>
    <xdr:to>
      <xdr:col>25</xdr:col>
      <xdr:colOff>1</xdr:colOff>
      <xdr:row>33</xdr:row>
      <xdr:rowOff>174173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xdr:row>
      <xdr:rowOff>-1</xdr:rowOff>
    </xdr:from>
    <xdr:to>
      <xdr:col>30</xdr:col>
      <xdr:colOff>476251</xdr:colOff>
      <xdr:row>34</xdr:row>
      <xdr:rowOff>81642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149677</xdr:colOff>
      <xdr:row>21</xdr:row>
      <xdr:rowOff>149679</xdr:rowOff>
    </xdr:from>
    <xdr:to>
      <xdr:col>26</xdr:col>
      <xdr:colOff>204105</xdr:colOff>
      <xdr:row>42</xdr:row>
      <xdr:rowOff>146958</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95250</xdr:colOff>
      <xdr:row>7</xdr:row>
      <xdr:rowOff>54429</xdr:rowOff>
    </xdr:from>
    <xdr:to>
      <xdr:col>31</xdr:col>
      <xdr:colOff>639535</xdr:colOff>
      <xdr:row>32</xdr:row>
      <xdr:rowOff>51707</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6"/>
  <sheetViews>
    <sheetView topLeftCell="A28" zoomScale="70" zoomScaleNormal="70" workbookViewId="0">
      <selection activeCell="B67" sqref="B67:P67"/>
    </sheetView>
  </sheetViews>
  <sheetFormatPr defaultRowHeight="13.8" x14ac:dyDescent="0.25"/>
  <cols>
    <col min="1" max="1" width="13.33203125" customWidth="1"/>
    <col min="2" max="15" width="10.6640625" style="66" customWidth="1"/>
    <col min="16" max="16" width="11.6640625" style="66" bestFit="1" customWidth="1"/>
    <col min="17" max="18" width="9.88671875" bestFit="1" customWidth="1"/>
  </cols>
  <sheetData>
    <row r="1" spans="1:32" ht="15.6" x14ac:dyDescent="0.3">
      <c r="A1" s="57">
        <v>20.05</v>
      </c>
      <c r="B1" s="74" t="s">
        <v>0</v>
      </c>
      <c r="C1" s="74" t="s">
        <v>23</v>
      </c>
      <c r="D1" s="74" t="s">
        <v>39</v>
      </c>
      <c r="E1" s="74" t="s">
        <v>24</v>
      </c>
      <c r="F1" s="74" t="s">
        <v>40</v>
      </c>
      <c r="G1" s="74" t="s">
        <v>5</v>
      </c>
      <c r="H1" s="74" t="s">
        <v>25</v>
      </c>
      <c r="I1" s="74" t="s">
        <v>26</v>
      </c>
      <c r="J1" s="74" t="s">
        <v>41</v>
      </c>
      <c r="K1" s="74" t="s">
        <v>42</v>
      </c>
      <c r="L1" s="74" t="s">
        <v>4</v>
      </c>
      <c r="M1" s="74" t="s">
        <v>43</v>
      </c>
      <c r="N1" s="74" t="s">
        <v>1</v>
      </c>
      <c r="O1" s="74" t="s">
        <v>2</v>
      </c>
      <c r="P1" s="75" t="s">
        <v>3</v>
      </c>
    </row>
    <row r="2" spans="1:32" ht="15.6" x14ac:dyDescent="0.3">
      <c r="A2" s="58" t="s">
        <v>141</v>
      </c>
      <c r="B2" s="76">
        <v>14.705563476562499</v>
      </c>
      <c r="C2" s="76">
        <v>2.6695236816406251</v>
      </c>
      <c r="D2" s="76">
        <v>4.3519638671875001</v>
      </c>
      <c r="E2" s="76">
        <v>1.3076057128906251</v>
      </c>
      <c r="F2" s="76">
        <v>1.6862299995422363</v>
      </c>
      <c r="G2" s="76">
        <v>16.299821559906007</v>
      </c>
      <c r="H2" s="76">
        <v>8.2678300781249998</v>
      </c>
      <c r="I2" s="76">
        <v>3.7412988281250001</v>
      </c>
      <c r="J2" s="76">
        <v>2.3027133789062502</v>
      </c>
      <c r="K2" s="76">
        <v>0.5143272094726562</v>
      </c>
      <c r="L2" s="76">
        <v>1.1877592844963074</v>
      </c>
      <c r="M2" s="76">
        <v>0.65250360488891601</v>
      </c>
      <c r="N2" s="76">
        <v>6.8507966909408573</v>
      </c>
      <c r="O2" s="76">
        <v>6.7837956838011744</v>
      </c>
      <c r="P2" s="76">
        <v>4.1398269444704052</v>
      </c>
      <c r="Q2" t="s">
        <v>172</v>
      </c>
    </row>
    <row r="3" spans="1:32" ht="15.6" x14ac:dyDescent="0.3">
      <c r="A3" s="58" t="s">
        <v>142</v>
      </c>
      <c r="B3" s="76">
        <v>29.413162109375001</v>
      </c>
      <c r="C3" s="76">
        <v>5.1717736978530882</v>
      </c>
      <c r="D3" s="76">
        <v>13.91467333984375</v>
      </c>
      <c r="E3" s="76">
        <v>2.5660392456054688</v>
      </c>
      <c r="F3" s="76">
        <v>0.68911384534835818</v>
      </c>
      <c r="G3" s="76">
        <v>38.483631742447614</v>
      </c>
      <c r="H3" s="76">
        <v>17.223336090087891</v>
      </c>
      <c r="I3" s="76">
        <v>5.9920470428466794</v>
      </c>
      <c r="J3" s="76">
        <v>5.5447915802001955</v>
      </c>
      <c r="K3" s="76">
        <v>0.94513907337188718</v>
      </c>
      <c r="L3" s="76">
        <v>1.8391757166348397</v>
      </c>
      <c r="M3" s="76">
        <v>0.74143090611696238</v>
      </c>
      <c r="N3" s="76">
        <v>15.418529173083604</v>
      </c>
      <c r="O3" s="76">
        <v>10.619138329912472</v>
      </c>
      <c r="P3" s="76">
        <v>7.8846299382345748</v>
      </c>
      <c r="Q3" t="s">
        <v>172</v>
      </c>
    </row>
    <row r="4" spans="1:32" ht="15.6" x14ac:dyDescent="0.3">
      <c r="A4" s="58" t="s">
        <v>143</v>
      </c>
      <c r="B4" s="76">
        <v>0.29512950100000002</v>
      </c>
      <c r="C4" s="76">
        <v>0.14361818500000001</v>
      </c>
      <c r="D4" s="76">
        <v>0.12833576700000002</v>
      </c>
      <c r="E4" s="76">
        <v>3.2287980000000001E-2</v>
      </c>
      <c r="F4" s="76">
        <v>8.3604072000000001E-2</v>
      </c>
      <c r="G4" s="76">
        <v>0.49544941200000009</v>
      </c>
      <c r="H4" s="76">
        <v>1.3216234899999999</v>
      </c>
      <c r="I4" s="76">
        <v>1.1441186740000002</v>
      </c>
      <c r="J4" s="76">
        <v>0.186917361</v>
      </c>
      <c r="K4" s="76">
        <v>4.8820586000000006E-2</v>
      </c>
      <c r="L4" s="76">
        <v>8.6655761000000012E-2</v>
      </c>
      <c r="M4" s="76">
        <v>8.3768850999999991E-2</v>
      </c>
      <c r="N4" s="76">
        <v>0.97851928999999993</v>
      </c>
      <c r="O4" s="76">
        <v>1.0336396119999998</v>
      </c>
      <c r="P4" s="76">
        <v>0.35698442000000002</v>
      </c>
      <c r="Q4" t="s">
        <v>174</v>
      </c>
    </row>
    <row r="5" spans="1:32" ht="15.6" x14ac:dyDescent="0.3">
      <c r="A5" s="58" t="s">
        <v>144</v>
      </c>
      <c r="B5" s="76">
        <f t="shared" ref="B5:P5" si="0">B2/(B3^0.3*B4^0.7)</f>
        <v>12.528824294492777</v>
      </c>
      <c r="C5" s="76">
        <f t="shared" si="0"/>
        <v>6.3430088914484433</v>
      </c>
      <c r="D5" s="76">
        <f t="shared" si="0"/>
        <v>8.3138077763484368</v>
      </c>
      <c r="E5" s="76">
        <f t="shared" si="0"/>
        <v>10.898562225854452</v>
      </c>
      <c r="F5" s="76">
        <f t="shared" si="0"/>
        <v>10.711993917725394</v>
      </c>
      <c r="G5" s="76">
        <f t="shared" si="0"/>
        <v>8.914572326359524</v>
      </c>
      <c r="H5" s="76">
        <f t="shared" si="0"/>
        <v>2.8958824912505761</v>
      </c>
      <c r="I5" s="76">
        <f t="shared" si="0"/>
        <v>1.9898488194681727</v>
      </c>
      <c r="J5" s="76">
        <f t="shared" si="0"/>
        <v>4.4557371960430174</v>
      </c>
      <c r="K5" s="76">
        <f t="shared" si="0"/>
        <v>4.330805637707301</v>
      </c>
      <c r="L5" s="76">
        <f t="shared" si="0"/>
        <v>5.4812960364648244</v>
      </c>
      <c r="M5" s="76">
        <f t="shared" si="0"/>
        <v>4.0495234549591617</v>
      </c>
      <c r="N5" s="76">
        <f t="shared" si="0"/>
        <v>3.0614672727426959</v>
      </c>
      <c r="O5" s="76">
        <f t="shared" si="0"/>
        <v>3.2627783713072089</v>
      </c>
      <c r="P5" s="76">
        <f t="shared" si="0"/>
        <v>4.5824032966383923</v>
      </c>
      <c r="Q5" s="48">
        <v>11.456514680761577</v>
      </c>
      <c r="R5" s="48">
        <v>7.2427517857935353</v>
      </c>
      <c r="S5" s="48">
        <v>8.7539123047692815</v>
      </c>
      <c r="T5" s="48">
        <v>9.8500698463741188</v>
      </c>
      <c r="U5" s="48">
        <v>6.8240464205423894</v>
      </c>
      <c r="V5" s="48">
        <v>8.9074808491758048</v>
      </c>
      <c r="W5" s="48">
        <v>4.6983704435125393</v>
      </c>
      <c r="X5" s="48">
        <v>2.7336960134282635</v>
      </c>
      <c r="Y5" s="48">
        <v>5.379922365062427</v>
      </c>
      <c r="Z5" s="48">
        <v>4.4434124110432132</v>
      </c>
      <c r="AA5" s="48">
        <v>5.4314030046885939</v>
      </c>
      <c r="AB5" s="48">
        <v>4.982335352173874</v>
      </c>
      <c r="AC5" s="48">
        <v>3.737440922800642</v>
      </c>
      <c r="AD5" s="48">
        <v>3.2920641378472961</v>
      </c>
      <c r="AE5" s="48">
        <v>4.8169057084749189</v>
      </c>
      <c r="AF5" s="4">
        <v>5</v>
      </c>
    </row>
    <row r="6" spans="1:32" ht="15.6" x14ac:dyDescent="0.3">
      <c r="A6" s="58"/>
      <c r="B6" s="77"/>
      <c r="C6" s="77"/>
      <c r="D6" s="77"/>
      <c r="E6" s="77"/>
      <c r="F6" s="77"/>
      <c r="G6" s="77"/>
      <c r="H6" s="77"/>
      <c r="I6" s="77"/>
      <c r="J6" s="77"/>
      <c r="K6" s="77"/>
      <c r="L6" s="77"/>
      <c r="M6" s="77"/>
      <c r="N6" s="77"/>
      <c r="O6" s="77"/>
      <c r="P6" s="77"/>
      <c r="Q6" s="48"/>
      <c r="R6" s="48"/>
      <c r="S6" s="48"/>
      <c r="T6" s="48"/>
      <c r="U6" s="48"/>
      <c r="V6" s="48"/>
      <c r="W6" s="48"/>
      <c r="X6" s="48"/>
      <c r="Y6" s="48"/>
      <c r="Z6" s="48"/>
      <c r="AA6" s="48"/>
      <c r="AB6" s="48"/>
      <c r="AC6" s="48"/>
      <c r="AD6" s="48"/>
      <c r="AE6" s="48"/>
      <c r="AF6" s="4"/>
    </row>
    <row r="7" spans="1:32" ht="15.6" x14ac:dyDescent="0.3">
      <c r="A7" s="59">
        <v>1</v>
      </c>
      <c r="B7" s="78"/>
      <c r="C7" s="78"/>
      <c r="D7" s="78"/>
      <c r="E7" s="78"/>
      <c r="F7" s="78"/>
      <c r="G7" s="78"/>
      <c r="H7" s="78"/>
      <c r="I7" s="78"/>
      <c r="J7" s="78"/>
      <c r="K7" s="78"/>
      <c r="L7" s="78"/>
      <c r="M7" s="78"/>
      <c r="N7" s="78"/>
      <c r="O7" s="78"/>
      <c r="P7" s="78"/>
      <c r="Q7" s="48">
        <v>12.31279691429333</v>
      </c>
      <c r="R7" s="48">
        <v>7.2304999856322327</v>
      </c>
      <c r="S7" s="48">
        <v>9.017968425002616</v>
      </c>
      <c r="T7" s="48">
        <v>10.45108646714211</v>
      </c>
      <c r="U7" s="48">
        <v>7.0539091578856681</v>
      </c>
      <c r="V7" s="48">
        <v>9.1944385526432288</v>
      </c>
      <c r="W7" s="48">
        <v>5.921385946707634</v>
      </c>
      <c r="X7" s="48">
        <v>3.2563778355640944</v>
      </c>
      <c r="Y7" s="48">
        <v>5.164852055870929</v>
      </c>
      <c r="Z7" s="48">
        <v>4.639749349791928</v>
      </c>
      <c r="AA7" s="48">
        <v>6.0867640110978591</v>
      </c>
      <c r="AB7" s="48">
        <v>5.4373764998167164</v>
      </c>
      <c r="AC7" s="48">
        <v>4.1879861253677602</v>
      </c>
      <c r="AD7" s="48">
        <v>3.3714646021767791</v>
      </c>
      <c r="AE7" s="48">
        <v>5.1762934063187762</v>
      </c>
      <c r="AF7" s="4">
        <v>6</v>
      </c>
    </row>
    <row r="8" spans="1:32" ht="15.6" x14ac:dyDescent="0.3">
      <c r="A8" s="58" t="s">
        <v>145</v>
      </c>
      <c r="B8" s="77">
        <v>1.6094000000000001E-2</v>
      </c>
      <c r="C8" s="77">
        <v>4.1289999999999999E-3</v>
      </c>
      <c r="D8" s="77">
        <v>2.0279999999999999E-2</v>
      </c>
      <c r="E8" s="77">
        <v>1.0178E-2</v>
      </c>
      <c r="F8" s="77">
        <v>3.7759999999999998E-3</v>
      </c>
      <c r="G8" s="77">
        <v>2.1047E-2</v>
      </c>
      <c r="H8" s="77">
        <v>5.7375000000000002E-2</v>
      </c>
      <c r="I8" s="77">
        <v>2.3203000000000001E-2</v>
      </c>
      <c r="J8" s="77">
        <v>2.0458E-2</v>
      </c>
      <c r="K8" s="77">
        <v>4.7359999999999998E-3</v>
      </c>
      <c r="L8" s="77">
        <v>6.2760000000000003E-3</v>
      </c>
      <c r="M8" s="77">
        <v>5.9950000000000003E-3</v>
      </c>
      <c r="N8" s="77">
        <v>3.0835000000000001E-2</v>
      </c>
      <c r="O8" s="77">
        <v>8.9350000000000002E-3</v>
      </c>
      <c r="P8" s="77">
        <v>1.4643E-2</v>
      </c>
    </row>
    <row r="9" spans="1:32" ht="15.6" x14ac:dyDescent="0.3">
      <c r="A9" s="58" t="s">
        <v>146</v>
      </c>
      <c r="B9" s="77">
        <v>-4.7002000000000002E-2</v>
      </c>
      <c r="C9" s="77">
        <v>5.4516000000000002E-2</v>
      </c>
      <c r="D9" s="77">
        <v>-0.111571</v>
      </c>
      <c r="E9" s="77">
        <v>-2.2280000000000001E-2</v>
      </c>
      <c r="F9" s="77">
        <v>4.0784000000000001E-2</v>
      </c>
      <c r="G9" s="77">
        <v>-5.4438E-2</v>
      </c>
      <c r="H9" s="77">
        <v>-1.2387E-2</v>
      </c>
      <c r="I9" s="77">
        <v>2.4087000000000001E-2</v>
      </c>
      <c r="J9" s="77">
        <v>-4.5762999999999998E-2</v>
      </c>
      <c r="K9" s="77">
        <v>2.555E-2</v>
      </c>
      <c r="L9" s="77">
        <v>5.0977000000000001E-2</v>
      </c>
      <c r="M9" s="77">
        <v>7.2773000000000004E-2</v>
      </c>
      <c r="N9" s="77">
        <v>-2.4279999999999999E-2</v>
      </c>
      <c r="O9" s="77">
        <v>4.6719999999999999E-3</v>
      </c>
      <c r="P9" s="77">
        <v>-1.4592000000000001E-2</v>
      </c>
    </row>
    <row r="10" spans="1:32" ht="15.6" x14ac:dyDescent="0.3">
      <c r="A10" s="58"/>
      <c r="B10" s="76">
        <v>-8.0784999999999996E-2</v>
      </c>
      <c r="C10" s="76">
        <v>-9.1822000000000001E-2</v>
      </c>
      <c r="D10" s="76">
        <v>2.6013000000000001E-2</v>
      </c>
      <c r="E10" s="76">
        <v>-0.104453</v>
      </c>
      <c r="F10" s="76">
        <v>-0.15110399999999999</v>
      </c>
      <c r="G10" s="76">
        <v>-0.10358299999999999</v>
      </c>
      <c r="H10" s="76">
        <v>-0.38057400000000002</v>
      </c>
      <c r="I10" s="76">
        <v>-0.237014</v>
      </c>
      <c r="J10" s="76">
        <v>-7.3476E-2</v>
      </c>
      <c r="K10" s="76">
        <v>-7.5631000000000004E-2</v>
      </c>
      <c r="L10" s="76">
        <v>-6.5896999999999997E-2</v>
      </c>
      <c r="M10" s="76">
        <v>-0.26563399999999998</v>
      </c>
      <c r="N10" s="76">
        <v>-0.128445</v>
      </c>
      <c r="O10" s="76">
        <v>-8.2271999999999998E-2</v>
      </c>
      <c r="P10" s="76">
        <v>-8.1616999999999995E-2</v>
      </c>
    </row>
    <row r="11" spans="1:32" ht="15.6" x14ac:dyDescent="0.3">
      <c r="A11" s="60" t="s">
        <v>147</v>
      </c>
      <c r="B11" s="79">
        <v>14571</v>
      </c>
      <c r="C11" s="79">
        <v>2592</v>
      </c>
      <c r="D11" s="79">
        <v>2533</v>
      </c>
      <c r="E11" s="79">
        <v>249.8</v>
      </c>
      <c r="F11" s="79"/>
      <c r="G11" s="79">
        <v>1.534</v>
      </c>
      <c r="H11" s="79">
        <v>0.22259999999999999</v>
      </c>
      <c r="I11" s="79">
        <v>0.49070000000000003</v>
      </c>
      <c r="J11" s="79">
        <v>2.0920000000000001</v>
      </c>
      <c r="K11" s="79">
        <v>553.29999999999995</v>
      </c>
      <c r="L11" s="79"/>
      <c r="M11" s="79">
        <v>0.50939999999999996</v>
      </c>
      <c r="N11" s="79">
        <v>0.67059999999999997</v>
      </c>
      <c r="O11" s="79">
        <v>2.1640000000000001</v>
      </c>
      <c r="P11" s="80"/>
    </row>
    <row r="12" spans="1:32" ht="15.6" x14ac:dyDescent="0.3">
      <c r="A12" s="60" t="s">
        <v>148</v>
      </c>
      <c r="B12" s="79">
        <v>14732</v>
      </c>
      <c r="C12" s="79">
        <v>2648</v>
      </c>
      <c r="D12" s="79">
        <v>3483</v>
      </c>
      <c r="E12" s="79">
        <v>500.9</v>
      </c>
      <c r="F12" s="79">
        <v>31.84</v>
      </c>
      <c r="G12" s="79">
        <v>3.3919999999999999</v>
      </c>
      <c r="H12" s="79">
        <v>0.33</v>
      </c>
      <c r="I12" s="79">
        <v>1.0109999999999999</v>
      </c>
      <c r="J12" s="79">
        <v>4.3630000000000004</v>
      </c>
      <c r="K12" s="79">
        <v>160.30000000000001</v>
      </c>
      <c r="L12" s="79">
        <v>10.19</v>
      </c>
      <c r="M12" s="79">
        <v>1.1120000000000001</v>
      </c>
      <c r="N12" s="79">
        <v>1.34</v>
      </c>
      <c r="O12" s="79">
        <v>4.0629999999999997</v>
      </c>
      <c r="P12" s="80"/>
    </row>
    <row r="13" spans="1:32" ht="15.6" x14ac:dyDescent="0.3">
      <c r="A13" s="60" t="s">
        <v>149</v>
      </c>
      <c r="B13" s="79">
        <v>887.630808</v>
      </c>
      <c r="C13" s="79">
        <v>4041.5</v>
      </c>
      <c r="D13" s="79">
        <v>3613</v>
      </c>
      <c r="E13" s="79">
        <v>6.8120000000000003</v>
      </c>
      <c r="F13" s="79">
        <v>230</v>
      </c>
      <c r="G13" s="79">
        <v>15.9512</v>
      </c>
      <c r="H13" s="79">
        <v>1.1499999999999999</v>
      </c>
      <c r="I13" s="79">
        <v>28.784393300000001</v>
      </c>
      <c r="J13" s="79">
        <v>3.0110000000000001</v>
      </c>
      <c r="K13" s="79">
        <v>605</v>
      </c>
      <c r="L13" s="79">
        <v>141.80460675</v>
      </c>
      <c r="M13" s="79">
        <v>10</v>
      </c>
      <c r="N13" s="79">
        <v>1.1990000000000001</v>
      </c>
      <c r="O13" s="79">
        <v>9.2150575099999994</v>
      </c>
      <c r="P13" s="80"/>
    </row>
    <row r="14" spans="1:32" x14ac:dyDescent="0.25">
      <c r="A14" s="1"/>
      <c r="B14" s="28"/>
      <c r="C14" s="28"/>
      <c r="D14" s="28"/>
      <c r="E14" s="28"/>
      <c r="F14" s="28"/>
      <c r="G14" s="28"/>
      <c r="H14" s="28"/>
      <c r="I14" s="28"/>
      <c r="J14" s="28"/>
      <c r="K14" s="28"/>
      <c r="L14" s="28"/>
      <c r="M14" s="28"/>
      <c r="N14" s="28"/>
      <c r="O14" s="28"/>
    </row>
    <row r="15" spans="1:32" ht="14.4" x14ac:dyDescent="0.25">
      <c r="A15" s="754" t="s">
        <v>190</v>
      </c>
      <c r="B15" s="754"/>
      <c r="C15" s="754"/>
      <c r="D15" s="754"/>
      <c r="E15" s="754"/>
      <c r="F15" s="754"/>
      <c r="G15" s="754"/>
      <c r="H15" s="754"/>
      <c r="I15" s="754"/>
      <c r="J15" s="754"/>
      <c r="K15" s="754"/>
      <c r="L15" s="754"/>
      <c r="M15" s="754"/>
      <c r="N15" s="754"/>
      <c r="O15" s="754"/>
      <c r="P15" s="754"/>
    </row>
    <row r="16" spans="1:32" s="4" customFormat="1" x14ac:dyDescent="0.25">
      <c r="A16" s="5" t="s">
        <v>199</v>
      </c>
      <c r="B16">
        <v>8.7307526812413938E-2</v>
      </c>
      <c r="C16">
        <v>0.10304193083843449</v>
      </c>
      <c r="D16">
        <v>1.307507644879893E-2</v>
      </c>
      <c r="E16">
        <v>9.8861610695171492E-2</v>
      </c>
      <c r="F16">
        <v>9.8409012512206087E-2</v>
      </c>
      <c r="G16">
        <v>9.2631330825724542E-2</v>
      </c>
      <c r="H16">
        <v>2.880306203090063E-2</v>
      </c>
      <c r="I16">
        <v>1.5342687109333229E-2</v>
      </c>
      <c r="J16">
        <v>9.9824319706587877E-3</v>
      </c>
      <c r="K16">
        <v>3.1715187705260113E-2</v>
      </c>
      <c r="L16">
        <v>2.492938932327381E-2</v>
      </c>
      <c r="M16">
        <v>6.6907572393922893E-2</v>
      </c>
      <c r="N16">
        <v>2.5367933931162018E-2</v>
      </c>
      <c r="O16">
        <v>4.6706251707393683E-2</v>
      </c>
      <c r="P16">
        <v>5.0269693101851268E-2</v>
      </c>
    </row>
    <row r="17" spans="1:32" s="4" customFormat="1" x14ac:dyDescent="0.25">
      <c r="A17" s="5" t="s">
        <v>200</v>
      </c>
      <c r="B17" s="81">
        <v>4.262592410460072E-2</v>
      </c>
      <c r="C17" s="81">
        <v>0</v>
      </c>
      <c r="D17" s="81">
        <v>1.9045179363437564E-2</v>
      </c>
      <c r="E17" s="81">
        <v>0</v>
      </c>
      <c r="F17" s="81">
        <v>1.6009498340019534E-2</v>
      </c>
      <c r="G17" s="81">
        <v>4.1287436114379822E-2</v>
      </c>
      <c r="H17" s="81">
        <v>5.2815527425107152E-2</v>
      </c>
      <c r="I17" s="81">
        <v>6.2751612632659437E-2</v>
      </c>
      <c r="J17" s="81">
        <v>4.0834431118332133E-2</v>
      </c>
      <c r="K17" s="81">
        <v>1.7076211727381559E-2</v>
      </c>
      <c r="L17" s="81">
        <v>1.5213684258508506E-2</v>
      </c>
      <c r="M17" s="81">
        <v>1.8159845934141335E-2</v>
      </c>
      <c r="N17" s="81">
        <v>6.6705602591785429E-2</v>
      </c>
      <c r="O17" s="81">
        <v>0.11806994620695691</v>
      </c>
      <c r="P17" s="81">
        <v>5.1394381580109831E-2</v>
      </c>
    </row>
    <row r="18" spans="1:32" s="4" customFormat="1" x14ac:dyDescent="0.25">
      <c r="A18" s="5" t="s">
        <v>201</v>
      </c>
      <c r="B18" s="81">
        <v>4.1291964221028293E-2</v>
      </c>
      <c r="C18" s="81">
        <v>0</v>
      </c>
      <c r="D18" s="81">
        <v>1.8424396120135866E-2</v>
      </c>
      <c r="E18" s="81">
        <v>0</v>
      </c>
      <c r="F18" s="81">
        <v>1.5499693984617442E-2</v>
      </c>
      <c r="G18" s="81">
        <v>3.7267352948053598E-2</v>
      </c>
      <c r="H18" s="81">
        <v>5.0665265881233677E-2</v>
      </c>
      <c r="I18" s="81">
        <v>6.0694055583290843E-2</v>
      </c>
      <c r="J18" s="81">
        <v>4.7030937628841744E-2</v>
      </c>
      <c r="K18" s="81">
        <v>1.7014673262183803E-2</v>
      </c>
      <c r="L18" s="81">
        <v>1.4382104640149416E-2</v>
      </c>
      <c r="M18" s="81">
        <v>1.8619120158222872E-2</v>
      </c>
      <c r="N18" s="81">
        <v>6.8585865515867608E-2</v>
      </c>
      <c r="O18" s="81">
        <v>0.12525806387391908</v>
      </c>
      <c r="P18" s="81">
        <v>5.390271257627563E-2</v>
      </c>
    </row>
    <row r="19" spans="1:32" ht="14.4" x14ac:dyDescent="0.25">
      <c r="A19" s="754" t="s">
        <v>194</v>
      </c>
      <c r="B19" s="754"/>
      <c r="C19" s="754"/>
      <c r="D19" s="754"/>
      <c r="E19" s="754"/>
      <c r="F19" s="754"/>
      <c r="G19" s="754"/>
      <c r="H19" s="754"/>
      <c r="I19" s="754"/>
      <c r="J19" s="754"/>
      <c r="K19" s="754"/>
      <c r="L19" s="754"/>
      <c r="M19" s="754"/>
      <c r="N19" s="754"/>
      <c r="O19" s="754"/>
      <c r="P19" s="754"/>
    </row>
    <row r="20" spans="1:32" s="4" customFormat="1" x14ac:dyDescent="0.25">
      <c r="A20" s="5" t="s">
        <v>202</v>
      </c>
      <c r="B20" s="21">
        <v>8.8913044380063533E-2</v>
      </c>
      <c r="C20" s="21">
        <v>0.12716099606622602</v>
      </c>
      <c r="D20" s="21">
        <v>7.43057080106201E-2</v>
      </c>
      <c r="E20" s="21">
        <v>9.3684083446417918E-2</v>
      </c>
      <c r="F20" s="21">
        <v>9.7106324798410776E-2</v>
      </c>
      <c r="G20" s="21">
        <v>5.3384926440474184E-2</v>
      </c>
      <c r="H20" s="21">
        <v>0.17061276539756096</v>
      </c>
      <c r="I20" s="21">
        <v>7.7493214537340704E-2</v>
      </c>
      <c r="J20" s="21">
        <v>4.1111268321988526E-2</v>
      </c>
      <c r="K20" s="21">
        <v>0.19916009744947519</v>
      </c>
      <c r="L20" s="21">
        <v>7.0486813001193319E-2</v>
      </c>
      <c r="M20" s="21">
        <v>0.10715495871944308</v>
      </c>
      <c r="N20" s="21">
        <v>7.2690507095794457E-2</v>
      </c>
      <c r="O20" s="21">
        <v>8.2092938758962106E-2</v>
      </c>
      <c r="P20" s="21">
        <v>6.6794531334850429E-2</v>
      </c>
    </row>
    <row r="21" spans="1:32" s="4" customFormat="1" x14ac:dyDescent="0.25">
      <c r="A21" s="5" t="s">
        <v>192</v>
      </c>
      <c r="B21" s="81">
        <v>0.11283643590855065</v>
      </c>
      <c r="C21" s="81">
        <v>0.16763690178027696</v>
      </c>
      <c r="D21" s="81">
        <v>7.9212499738938943E-2</v>
      </c>
      <c r="E21" s="81">
        <v>0.11916652033597991</v>
      </c>
      <c r="F21" s="81">
        <v>0.13213454150315165</v>
      </c>
      <c r="G21" s="81">
        <v>7.0346156259535178E-2</v>
      </c>
      <c r="H21" s="81">
        <v>0.20031524735242381</v>
      </c>
      <c r="I21" s="81">
        <v>9.1588601257365149E-2</v>
      </c>
      <c r="J21" s="81">
        <v>4.1554766864811278E-2</v>
      </c>
      <c r="K21" s="81">
        <v>0.22079392235139964</v>
      </c>
      <c r="L21" s="81">
        <v>7.6361494275334119E-2</v>
      </c>
      <c r="M21" s="81">
        <v>0.17135458786278293</v>
      </c>
      <c r="N21" s="81">
        <v>7.9737742189933958E-2</v>
      </c>
      <c r="O21" s="81">
        <v>8.9159011683016764E-2</v>
      </c>
      <c r="P21" s="81">
        <v>7.3730526612564906E-2</v>
      </c>
    </row>
    <row r="22" spans="1:32" s="4" customFormat="1" x14ac:dyDescent="0.25">
      <c r="A22" s="5" t="s">
        <v>193</v>
      </c>
      <c r="B22" s="81">
        <v>0.1124289318966895</v>
      </c>
      <c r="C22" s="81">
        <v>0.16815644087255507</v>
      </c>
      <c r="D22" s="81">
        <v>7.9079102553218747E-2</v>
      </c>
      <c r="E22" s="81">
        <v>0.11812906680498619</v>
      </c>
      <c r="F22" s="81">
        <v>0.13198384131505822</v>
      </c>
      <c r="G22" s="81">
        <v>7.0183104874061417E-2</v>
      </c>
      <c r="H22" s="81">
        <v>0.20013149956532883</v>
      </c>
      <c r="I22" s="81">
        <v>9.1850036200823687E-2</v>
      </c>
      <c r="J22" s="81">
        <v>4.1615403063639735E-2</v>
      </c>
      <c r="K22" s="81">
        <v>0.22233131394051897</v>
      </c>
      <c r="L22" s="81">
        <v>7.6961021710155009E-2</v>
      </c>
      <c r="M22" s="81">
        <v>0.17106376053004466</v>
      </c>
      <c r="N22" s="81">
        <v>8.0047947330721334E-2</v>
      </c>
      <c r="O22" s="81">
        <v>9.0063166106033335E-2</v>
      </c>
      <c r="P22" s="81">
        <v>7.4099439477955872E-2</v>
      </c>
    </row>
    <row r="23" spans="1:32" ht="14.4" x14ac:dyDescent="0.25">
      <c r="A23" s="754" t="s">
        <v>189</v>
      </c>
      <c r="B23" s="754"/>
      <c r="C23" s="754"/>
      <c r="D23" s="754"/>
      <c r="E23" s="754"/>
      <c r="F23" s="754"/>
      <c r="G23" s="754"/>
      <c r="H23" s="754"/>
      <c r="I23" s="754"/>
      <c r="J23" s="754"/>
      <c r="K23" s="754"/>
      <c r="L23" s="754"/>
      <c r="M23" s="754"/>
      <c r="N23" s="754"/>
      <c r="O23" s="754"/>
      <c r="P23" s="754"/>
      <c r="Q23" s="5" t="s">
        <v>191</v>
      </c>
      <c r="R23" s="5">
        <v>1.2290000000000001</v>
      </c>
    </row>
    <row r="24" spans="1:32" x14ac:dyDescent="0.25">
      <c r="A24" s="100" t="s">
        <v>204</v>
      </c>
      <c r="B24" s="101">
        <v>0.9</v>
      </c>
      <c r="C24" s="101">
        <v>0.6</v>
      </c>
      <c r="D24" s="101">
        <v>1.4</v>
      </c>
      <c r="E24" s="101">
        <v>1.1000000000000001</v>
      </c>
      <c r="F24" s="101">
        <v>1.1000000000000001</v>
      </c>
      <c r="G24" s="101">
        <v>1.4</v>
      </c>
      <c r="H24" s="101">
        <v>0.7</v>
      </c>
      <c r="I24" s="101">
        <v>1.1000000000000001</v>
      </c>
      <c r="J24" s="101">
        <v>1.3</v>
      </c>
      <c r="K24" s="101">
        <v>1.1000000000000001</v>
      </c>
      <c r="L24" s="101">
        <v>1.4</v>
      </c>
      <c r="M24" s="101">
        <v>0.6</v>
      </c>
      <c r="N24" s="101">
        <v>1.2</v>
      </c>
      <c r="O24" s="101">
        <v>1</v>
      </c>
      <c r="P24" s="101">
        <v>1.3</v>
      </c>
      <c r="Q24" s="100"/>
    </row>
    <row r="25" spans="1:32" s="4" customFormat="1" x14ac:dyDescent="0.25">
      <c r="A25" s="5" t="s">
        <v>187</v>
      </c>
      <c r="B25">
        <v>3.6375222669032149E-5</v>
      </c>
      <c r="C25">
        <v>5.5156574648739385E-5</v>
      </c>
      <c r="D25">
        <v>2.3219187843066077E-7</v>
      </c>
      <c r="E25">
        <v>6.6342060534051346E-5</v>
      </c>
      <c r="F25">
        <v>6.788765372241795E-5</v>
      </c>
      <c r="G25">
        <v>4.0097912503626743E-5</v>
      </c>
      <c r="H25">
        <v>2.433272562830046E-6</v>
      </c>
      <c r="I25">
        <v>2.9773734447963084E-7</v>
      </c>
      <c r="J25">
        <v>5.6029788486612968E-8</v>
      </c>
      <c r="K25">
        <v>5.845159491911322E-6</v>
      </c>
      <c r="L25">
        <v>1.3417804261816127E-6</v>
      </c>
      <c r="M25">
        <v>1.3872260535809012E-5</v>
      </c>
      <c r="N25">
        <v>1.2454037479263433E-6</v>
      </c>
      <c r="O25">
        <v>6.4745381718559184E-6</v>
      </c>
      <c r="P25">
        <v>8.4138475525692404E-6</v>
      </c>
      <c r="Q25" s="5" t="s">
        <v>197</v>
      </c>
      <c r="R25">
        <v>2.4726824763398932E-6</v>
      </c>
      <c r="S25">
        <v>1.8060282997811173E-7</v>
      </c>
      <c r="T25">
        <v>1.3378940060464211E-7</v>
      </c>
      <c r="U25">
        <v>5.7922047570640544E-8</v>
      </c>
      <c r="V25">
        <v>7.245612156344077E-8</v>
      </c>
      <c r="W25">
        <v>1.079616942767241E-6</v>
      </c>
      <c r="X25">
        <v>9.0376948603903614E-7</v>
      </c>
      <c r="Y25">
        <v>1.2134294849255384E-7</v>
      </c>
      <c r="Z25">
        <v>3.0294849901278759E-8</v>
      </c>
      <c r="AA25">
        <v>2.5716910701291256E-8</v>
      </c>
      <c r="AB25">
        <v>2.2691493577357188E-8</v>
      </c>
      <c r="AC25">
        <v>3.0428706341593108E-8</v>
      </c>
      <c r="AD25">
        <v>3.8563050478148125E-7</v>
      </c>
      <c r="AE25">
        <v>8.7141830086489722E-7</v>
      </c>
      <c r="AF25">
        <v>1.8249082404008047E-7</v>
      </c>
    </row>
    <row r="26" spans="1:32" s="4" customFormat="1" x14ac:dyDescent="0.25">
      <c r="A26" s="5" t="s">
        <v>203</v>
      </c>
      <c r="B26" s="93">
        <f t="shared" ref="B26:P27" si="1">B$24*$R$23*B21*B17^2.8/2.8</f>
        <v>6.4889194259104464E-6</v>
      </c>
      <c r="C26" s="93">
        <f t="shared" si="1"/>
        <v>0</v>
      </c>
      <c r="D26" s="93">
        <f t="shared" si="1"/>
        <v>7.4252963914814652E-7</v>
      </c>
      <c r="E26" s="93">
        <f t="shared" si="1"/>
        <v>0</v>
      </c>
      <c r="F26" s="93">
        <f t="shared" si="1"/>
        <v>5.9849499711317051E-7</v>
      </c>
      <c r="G26" s="93">
        <f t="shared" si="1"/>
        <v>5.7550939904092946E-6</v>
      </c>
      <c r="H26" s="93">
        <f t="shared" si="1"/>
        <v>1.6328204773047874E-5</v>
      </c>
      <c r="I26" s="93">
        <f t="shared" si="1"/>
        <v>1.9009804838129624E-5</v>
      </c>
      <c r="J26" s="93">
        <f t="shared" si="1"/>
        <v>3.0607811702249102E-6</v>
      </c>
      <c r="K26" s="93">
        <f t="shared" si="1"/>
        <v>1.1980361921479947E-6</v>
      </c>
      <c r="L26" s="93">
        <f t="shared" si="1"/>
        <v>3.8163888823338686E-7</v>
      </c>
      <c r="M26" s="93">
        <f t="shared" si="1"/>
        <v>6.0249699593606009E-7</v>
      </c>
      <c r="N26" s="93">
        <f t="shared" si="1"/>
        <v>2.142365198165712E-5</v>
      </c>
      <c r="O26" s="93">
        <f t="shared" si="1"/>
        <v>9.8752777722217917E-5</v>
      </c>
      <c r="P26" s="93">
        <f t="shared" si="1"/>
        <v>1.0340662044067323E-5</v>
      </c>
      <c r="Q26" s="5" t="s">
        <v>197</v>
      </c>
    </row>
    <row r="27" spans="1:32" s="4" customFormat="1" x14ac:dyDescent="0.25">
      <c r="A27" s="5" t="s">
        <v>188</v>
      </c>
      <c r="B27" s="93">
        <f t="shared" si="1"/>
        <v>5.9147714016497899E-6</v>
      </c>
      <c r="C27" s="93">
        <f t="shared" si="1"/>
        <v>0</v>
      </c>
      <c r="D27" s="93">
        <f t="shared" si="1"/>
        <v>6.7559239723350887E-7</v>
      </c>
      <c r="E27" s="93">
        <f t="shared" si="1"/>
        <v>0</v>
      </c>
      <c r="F27" s="93">
        <f t="shared" si="1"/>
        <v>5.4602439655472688E-7</v>
      </c>
      <c r="G27" s="93">
        <f t="shared" si="1"/>
        <v>4.3099714633733083E-6</v>
      </c>
      <c r="H27" s="93">
        <f t="shared" si="1"/>
        <v>1.4520990928261137E-5</v>
      </c>
      <c r="I27" s="93">
        <f t="shared" si="1"/>
        <v>1.7365012932739376E-5</v>
      </c>
      <c r="J27" s="93">
        <f t="shared" si="1"/>
        <v>4.5526628868209569E-6</v>
      </c>
      <c r="K27" s="93">
        <f t="shared" si="1"/>
        <v>1.1942446089111846E-6</v>
      </c>
      <c r="L27" s="93">
        <f t="shared" si="1"/>
        <v>3.2862118373578321E-7</v>
      </c>
      <c r="M27" s="93">
        <f t="shared" si="1"/>
        <v>6.4504312373778657E-7</v>
      </c>
      <c r="N27" s="93">
        <f t="shared" si="1"/>
        <v>2.324782048107842E-5</v>
      </c>
      <c r="O27" s="93">
        <f t="shared" si="1"/>
        <v>1.1770556770390014E-4</v>
      </c>
      <c r="P27" s="93">
        <f t="shared" si="1"/>
        <v>1.1875772390847005E-5</v>
      </c>
      <c r="Q27" s="5" t="s">
        <v>197</v>
      </c>
    </row>
    <row r="28" spans="1:32" x14ac:dyDescent="0.25">
      <c r="A28" s="31" t="s">
        <v>187</v>
      </c>
      <c r="B28" s="94">
        <f>B55*B25</f>
        <v>6.1689258068205741E-4</v>
      </c>
      <c r="C28" s="94">
        <f t="shared" ref="C28:P28" si="2">C55*C25</f>
        <v>1.8564689135802442E-4</v>
      </c>
      <c r="D28" s="94">
        <f t="shared" si="2"/>
        <v>1.0619709367241005E-6</v>
      </c>
      <c r="E28" s="94">
        <f t="shared" si="2"/>
        <v>1.021247477681734E-4</v>
      </c>
      <c r="F28" s="94">
        <f t="shared" si="2"/>
        <v>1.3501089624302193E-4</v>
      </c>
      <c r="G28" s="94">
        <f t="shared" si="2"/>
        <v>7.2482235622305287E-4</v>
      </c>
      <c r="H28" s="94">
        <f t="shared" si="2"/>
        <v>4.468000000435755E-5</v>
      </c>
      <c r="I28" s="94">
        <f t="shared" si="2"/>
        <v>2.2989557282954648E-6</v>
      </c>
      <c r="J28" s="94">
        <f t="shared" si="2"/>
        <v>1.6822087333789597E-7</v>
      </c>
      <c r="K28" s="94">
        <f t="shared" si="2"/>
        <v>3.8889226496484677E-6</v>
      </c>
      <c r="L28" s="94">
        <f t="shared" si="2"/>
        <v>2.2720462020096114E-6</v>
      </c>
      <c r="M28" s="94">
        <f t="shared" si="2"/>
        <v>1.6530514886862827E-5</v>
      </c>
      <c r="N28" s="94">
        <f t="shared" si="2"/>
        <v>1.3583056898936202E-5</v>
      </c>
      <c r="O28" s="94">
        <f t="shared" si="2"/>
        <v>6.6417913075705727E-5</v>
      </c>
      <c r="P28" s="94">
        <f t="shared" si="2"/>
        <v>4.8746345259046752E-5</v>
      </c>
      <c r="R28" s="104">
        <f t="shared" ref="R28:AF28" si="3">R25-B25</f>
        <v>-3.3902540192692256E-5</v>
      </c>
      <c r="S28" s="104">
        <f t="shared" si="3"/>
        <v>-5.4975971818761275E-5</v>
      </c>
      <c r="T28" s="104">
        <f t="shared" si="3"/>
        <v>-9.8402477826018662E-8</v>
      </c>
      <c r="U28" s="104">
        <f t="shared" si="3"/>
        <v>-6.628413848648071E-5</v>
      </c>
      <c r="V28" s="104">
        <f t="shared" si="3"/>
        <v>-6.7815197600854503E-5</v>
      </c>
      <c r="W28" s="104">
        <f t="shared" si="3"/>
        <v>-3.9018295560859503E-5</v>
      </c>
      <c r="X28" s="104">
        <f t="shared" si="3"/>
        <v>-1.5295030767910098E-6</v>
      </c>
      <c r="Y28" s="104">
        <f t="shared" si="3"/>
        <v>-1.76394395987077E-7</v>
      </c>
      <c r="Z28" s="104">
        <f t="shared" si="3"/>
        <v>-2.5734938585334209E-8</v>
      </c>
      <c r="AA28" s="104">
        <f t="shared" si="3"/>
        <v>-5.819442581210031E-6</v>
      </c>
      <c r="AB28" s="104">
        <f t="shared" si="3"/>
        <v>-1.3190889326042556E-6</v>
      </c>
      <c r="AC28" s="104">
        <f t="shared" si="3"/>
        <v>-1.3841831829467419E-5</v>
      </c>
      <c r="AD28" s="104">
        <f t="shared" si="3"/>
        <v>-8.5977324314486205E-7</v>
      </c>
      <c r="AE28" s="104">
        <f t="shared" si="3"/>
        <v>-5.603119870991021E-6</v>
      </c>
      <c r="AF28" s="104">
        <f t="shared" si="3"/>
        <v>-8.2313567285291604E-6</v>
      </c>
    </row>
    <row r="29" spans="1:32" x14ac:dyDescent="0.25">
      <c r="A29" s="31" t="s">
        <v>180</v>
      </c>
      <c r="B29" s="94">
        <f t="shared" ref="B29:P30" si="4">B56*B26</f>
        <v>1.0945007942519371E-4</v>
      </c>
      <c r="C29" s="94">
        <f t="shared" si="4"/>
        <v>0</v>
      </c>
      <c r="D29" s="94">
        <f t="shared" si="4"/>
        <v>3.3894978662087559E-6</v>
      </c>
      <c r="E29" s="94">
        <f t="shared" si="4"/>
        <v>0</v>
      </c>
      <c r="F29" s="94">
        <f t="shared" si="4"/>
        <v>1.1887566258668288E-6</v>
      </c>
      <c r="G29" s="94">
        <f t="shared" si="4"/>
        <v>1.0382748304365768E-4</v>
      </c>
      <c r="H29" s="94">
        <f t="shared" si="4"/>
        <v>3.0083740529022416E-4</v>
      </c>
      <c r="I29" s="94">
        <f t="shared" si="4"/>
        <v>1.5060859515966463E-4</v>
      </c>
      <c r="J29" s="94">
        <f t="shared" si="4"/>
        <v>9.3838562247831689E-6</v>
      </c>
      <c r="K29" s="94">
        <f t="shared" si="4"/>
        <v>8.0735015792594817E-7</v>
      </c>
      <c r="L29" s="94">
        <f t="shared" si="4"/>
        <v>6.4805145306699254E-7</v>
      </c>
      <c r="M29" s="94">
        <f t="shared" si="4"/>
        <v>7.2168901068233952E-7</v>
      </c>
      <c r="N29" s="94">
        <f t="shared" si="4"/>
        <v>2.3676579933984892E-4</v>
      </c>
      <c r="O29" s="94">
        <f t="shared" si="4"/>
        <v>1.0313102138558646E-3</v>
      </c>
      <c r="P29" s="94">
        <f t="shared" si="4"/>
        <v>6.0849086700724731E-5</v>
      </c>
      <c r="Q29" s="104"/>
      <c r="R29" s="104"/>
      <c r="S29" s="104"/>
      <c r="T29" s="104"/>
      <c r="U29" s="104"/>
      <c r="V29" s="104"/>
      <c r="W29" s="104"/>
      <c r="X29" s="104"/>
      <c r="Y29" s="104"/>
      <c r="Z29" s="104"/>
      <c r="AA29" s="104"/>
      <c r="AB29" s="104"/>
      <c r="AC29" s="104"/>
      <c r="AD29" s="104"/>
      <c r="AE29" s="104"/>
    </row>
    <row r="30" spans="1:32" x14ac:dyDescent="0.25">
      <c r="A30" s="31" t="s">
        <v>188</v>
      </c>
      <c r="B30" s="94">
        <f t="shared" si="4"/>
        <v>9.9946270787332263E-5</v>
      </c>
      <c r="C30" s="94">
        <f t="shared" si="4"/>
        <v>0</v>
      </c>
      <c r="D30" s="94">
        <f t="shared" si="4"/>
        <v>3.086619323556043E-6</v>
      </c>
      <c r="E30" s="94">
        <f t="shared" si="4"/>
        <v>0</v>
      </c>
      <c r="F30" s="94">
        <f t="shared" si="4"/>
        <v>1.0850993543456767E-6</v>
      </c>
      <c r="G30" s="94">
        <f t="shared" si="4"/>
        <v>7.7640989353836712E-5</v>
      </c>
      <c r="H30" s="94">
        <f t="shared" si="4"/>
        <v>2.6725325714276987E-4</v>
      </c>
      <c r="I30" s="94">
        <f t="shared" si="4"/>
        <v>1.370191248664072E-4</v>
      </c>
      <c r="J30" s="94">
        <f t="shared" si="4"/>
        <v>1.4011867901521461E-5</v>
      </c>
      <c r="K30" s="94">
        <f t="shared" si="4"/>
        <v>8.0024062599916394E-7</v>
      </c>
      <c r="L30" s="94">
        <f t="shared" si="4"/>
        <v>5.5413768401303565E-7</v>
      </c>
      <c r="M30" s="94">
        <f t="shared" si="4"/>
        <v>7.7399741208988211E-7</v>
      </c>
      <c r="N30" s="94">
        <f t="shared" si="4"/>
        <v>2.5652868013573756E-4</v>
      </c>
      <c r="O30" s="94">
        <f t="shared" si="4"/>
        <v>1.2272753152661167E-3</v>
      </c>
      <c r="P30" s="94">
        <f t="shared" si="4"/>
        <v>6.9745567597138727E-5</v>
      </c>
    </row>
    <row r="31" spans="1:32" ht="15" thickBot="1" x14ac:dyDescent="0.3">
      <c r="A31" s="755" t="s">
        <v>205</v>
      </c>
      <c r="B31" s="755"/>
      <c r="C31" s="755"/>
      <c r="D31" s="755"/>
      <c r="E31" s="755"/>
      <c r="F31" s="755"/>
      <c r="G31" s="755"/>
      <c r="H31" s="755"/>
      <c r="I31" s="755"/>
      <c r="J31" s="755"/>
      <c r="K31" s="755"/>
      <c r="L31" s="755"/>
      <c r="M31" s="755"/>
      <c r="N31" s="755"/>
      <c r="O31" s="755"/>
      <c r="P31" s="755"/>
    </row>
    <row r="32" spans="1:32" s="95" customFormat="1" x14ac:dyDescent="0.25">
      <c r="A32" s="70" t="s">
        <v>153</v>
      </c>
      <c r="B32" s="83">
        <v>0</v>
      </c>
      <c r="C32" s="84">
        <v>0</v>
      </c>
      <c r="D32" s="84">
        <v>0</v>
      </c>
      <c r="E32" s="83">
        <v>0</v>
      </c>
      <c r="F32" s="84">
        <v>0</v>
      </c>
      <c r="G32" s="85">
        <v>0</v>
      </c>
      <c r="H32" s="84">
        <v>7.8458281280446962E-2</v>
      </c>
      <c r="I32" s="84">
        <v>0.43852128250463729</v>
      </c>
      <c r="J32" s="84">
        <v>0.34097373142773563</v>
      </c>
      <c r="K32" s="84">
        <v>6.0898590598525759E-2</v>
      </c>
      <c r="L32" s="84">
        <v>0</v>
      </c>
      <c r="M32" s="84">
        <v>0</v>
      </c>
      <c r="N32" s="84">
        <v>0.17551222871918021</v>
      </c>
      <c r="O32" s="84">
        <v>0.34097373142773563</v>
      </c>
      <c r="P32" s="84">
        <v>6.0898590598525759E-2</v>
      </c>
      <c r="Q32" s="71" t="s">
        <v>154</v>
      </c>
    </row>
    <row r="33" spans="1:32" s="95" customFormat="1" ht="14.4" thickBot="1" x14ac:dyDescent="0.3">
      <c r="A33" s="72" t="s">
        <v>155</v>
      </c>
      <c r="B33" s="83">
        <v>0.14141261070848823</v>
      </c>
      <c r="C33" s="84">
        <v>0.11505844305760014</v>
      </c>
      <c r="D33" s="84">
        <v>0.16172343907608619</v>
      </c>
      <c r="E33" s="83">
        <v>0.14141261070848823</v>
      </c>
      <c r="F33" s="84">
        <v>0.15639150161867468</v>
      </c>
      <c r="G33" s="85">
        <v>0.15910847073502937</v>
      </c>
      <c r="H33" s="84">
        <v>0.12589302830091467</v>
      </c>
      <c r="I33" s="84">
        <v>0.16887308347047958</v>
      </c>
      <c r="J33" s="84">
        <v>0.19832036751008103</v>
      </c>
      <c r="K33" s="84">
        <v>0.13454323082344966</v>
      </c>
      <c r="L33" s="84">
        <v>0.15639150161867468</v>
      </c>
      <c r="M33" s="84">
        <v>0.13047243886221116</v>
      </c>
      <c r="N33" s="84">
        <v>0.17344211485103003</v>
      </c>
      <c r="O33" s="84">
        <v>0.19832036751008103</v>
      </c>
      <c r="P33" s="84">
        <v>0.13454323082344966</v>
      </c>
      <c r="Q33" s="71" t="s">
        <v>156</v>
      </c>
    </row>
    <row r="34" spans="1:32" s="95" customFormat="1" x14ac:dyDescent="0.25">
      <c r="A34" s="70" t="s">
        <v>157</v>
      </c>
      <c r="B34" s="86">
        <v>8.1460000000000005E-3</v>
      </c>
      <c r="C34" s="86">
        <v>2.2116E-2</v>
      </c>
      <c r="D34" s="86">
        <v>2.3040000000000001E-3</v>
      </c>
      <c r="E34" s="86">
        <v>4.7925000000000002E-2</v>
      </c>
      <c r="F34" s="86">
        <v>1.2049999999999999E-3</v>
      </c>
      <c r="G34" s="86">
        <v>2.2070000000000002E-3</v>
      </c>
      <c r="H34" s="86">
        <v>-6.7949999999999998E-3</v>
      </c>
      <c r="I34" s="86">
        <v>-4.6035E-2</v>
      </c>
      <c r="J34" s="86">
        <v>-3.8001E-2</v>
      </c>
      <c r="K34" s="86">
        <v>-2.1933000000000001E-2</v>
      </c>
      <c r="L34" s="86">
        <v>-5.1749999999999999E-3</v>
      </c>
      <c r="M34" s="86">
        <v>-8.9800000000000001E-3</v>
      </c>
      <c r="N34" s="86">
        <v>-2.4038E-2</v>
      </c>
      <c r="O34" s="86">
        <v>-3.2877999999999998E-2</v>
      </c>
      <c r="P34" s="86">
        <v>-2.6404E-2</v>
      </c>
      <c r="Q34" s="71" t="s">
        <v>158</v>
      </c>
    </row>
    <row r="35" spans="1:32" s="95" customFormat="1" ht="14.4" thickBot="1" x14ac:dyDescent="0.3">
      <c r="A35" s="72" t="s">
        <v>159</v>
      </c>
      <c r="B35" s="86">
        <v>-2.405E-3</v>
      </c>
      <c r="C35" s="86">
        <v>-3.9579999999999997E-3</v>
      </c>
      <c r="D35" s="86">
        <v>-1.833E-3</v>
      </c>
      <c r="E35" s="86">
        <v>-7.5310000000000004E-3</v>
      </c>
      <c r="F35" s="86">
        <v>-1.82E-3</v>
      </c>
      <c r="G35" s="86">
        <v>-1.6949999999999999E-3</v>
      </c>
      <c r="H35" s="86">
        <v>-9.41E-4</v>
      </c>
      <c r="I35" s="86">
        <v>3.5400000000000002E-3</v>
      </c>
      <c r="J35" s="86">
        <v>2.7009999999999998E-3</v>
      </c>
      <c r="K35" s="86">
        <v>6.9499999999999998E-4</v>
      </c>
      <c r="L35" s="86">
        <v>-1.322E-3</v>
      </c>
      <c r="M35" s="86">
        <v>-6.2399999999999999E-4</v>
      </c>
      <c r="N35" s="86">
        <v>9.5500000000000001E-4</v>
      </c>
      <c r="O35" s="86">
        <v>1.98E-3</v>
      </c>
      <c r="P35" s="86">
        <v>1.243E-3</v>
      </c>
      <c r="Q35" s="71" t="s">
        <v>158</v>
      </c>
    </row>
    <row r="36" spans="1:32" s="95" customFormat="1" x14ac:dyDescent="0.25">
      <c r="A36" s="70" t="s">
        <v>161</v>
      </c>
      <c r="B36" s="87">
        <v>4.9319999999999998E-3</v>
      </c>
      <c r="C36" s="87">
        <v>2.5735000000000001E-2</v>
      </c>
      <c r="D36" s="87">
        <v>7.0600000000000003E-4</v>
      </c>
      <c r="E36" s="87">
        <v>3.5078999999999999E-2</v>
      </c>
      <c r="F36" s="87">
        <v>2.2599999999999999E-4</v>
      </c>
      <c r="G36" s="87">
        <v>4.6699999999999997E-3</v>
      </c>
      <c r="H36" s="87">
        <v>-5.0229999999999997E-3</v>
      </c>
      <c r="I36" s="87">
        <v>-3.9237000000000001E-2</v>
      </c>
      <c r="J36" s="87">
        <v>-4.3733000000000001E-2</v>
      </c>
      <c r="K36" s="87">
        <v>-1.205E-2</v>
      </c>
      <c r="L36" s="87">
        <v>6.999E-3</v>
      </c>
      <c r="M36" s="87">
        <v>-1.1946999999999999E-2</v>
      </c>
      <c r="N36" s="87">
        <v>-2.1198000000000002E-2</v>
      </c>
      <c r="O36" s="87">
        <v>-2.9787000000000001E-2</v>
      </c>
      <c r="P36" s="87">
        <v>-2.2734999999999998E-2</v>
      </c>
      <c r="Q36" s="71" t="s">
        <v>162</v>
      </c>
    </row>
    <row r="37" spans="1:32" s="95" customFormat="1" ht="14.4" thickBot="1" x14ac:dyDescent="0.3">
      <c r="A37" s="72" t="s">
        <v>163</v>
      </c>
      <c r="B37" s="87">
        <v>-1.6999999999999999E-3</v>
      </c>
      <c r="C37" s="87">
        <v>-3.9150000000000001E-3</v>
      </c>
      <c r="D37" s="87">
        <v>-1.4040000000000001E-3</v>
      </c>
      <c r="E37" s="87">
        <v>-4.712E-3</v>
      </c>
      <c r="F37" s="87">
        <v>-1.526E-3</v>
      </c>
      <c r="G37" s="87">
        <v>-2.0249999999999999E-3</v>
      </c>
      <c r="H37" s="87">
        <v>-1.1739999999999999E-3</v>
      </c>
      <c r="I37" s="87">
        <v>2.3210000000000001E-3</v>
      </c>
      <c r="J37" s="87">
        <v>2.7299999999999998E-3</v>
      </c>
      <c r="K37" s="87">
        <v>-1.3990000000000001E-3</v>
      </c>
      <c r="L37" s="87">
        <v>-3.7339999999999999E-3</v>
      </c>
      <c r="M37" s="87">
        <v>-9.4099999999999997E-5</v>
      </c>
      <c r="N37" s="87">
        <v>1.55E-4</v>
      </c>
      <c r="O37" s="87">
        <v>9.3899999999999995E-4</v>
      </c>
      <c r="P37" s="87">
        <v>1.1400000000000001E-4</v>
      </c>
      <c r="Q37" s="71" t="s">
        <v>164</v>
      </c>
    </row>
    <row r="38" spans="1:32" s="95" customFormat="1" x14ac:dyDescent="0.25">
      <c r="A38" s="70" t="s">
        <v>165</v>
      </c>
      <c r="B38" s="88">
        <v>-9.4365999999999998E-3</v>
      </c>
      <c r="C38" s="88">
        <v>-3.2809999999999999E-2</v>
      </c>
      <c r="D38" s="88">
        <v>1.2329999999999999E-3</v>
      </c>
      <c r="E38" s="88">
        <v>-5.1319999999999998E-2</v>
      </c>
      <c r="F38" s="88">
        <v>7.9369999999999996E-3</v>
      </c>
      <c r="G38" s="88">
        <v>3.8219999999999999E-3</v>
      </c>
      <c r="H38" s="88">
        <v>2.4559999999999998E-2</v>
      </c>
      <c r="I38" s="88">
        <v>8.7340000000000001E-2</v>
      </c>
      <c r="J38" s="88">
        <v>9.1389999999999999E-2</v>
      </c>
      <c r="K38" s="88">
        <v>7.2910000000000003E-2</v>
      </c>
      <c r="L38" s="88">
        <v>5.9589999999999997E-2</v>
      </c>
      <c r="M38" s="88">
        <v>1.8089999999999998E-2</v>
      </c>
      <c r="N38" s="88">
        <v>5.7880000000000001E-2</v>
      </c>
      <c r="O38" s="88">
        <v>8.6540000000000006E-2</v>
      </c>
      <c r="P38" s="88">
        <v>7.4209999999999998E-2</v>
      </c>
      <c r="Q38" s="71" t="s">
        <v>166</v>
      </c>
    </row>
    <row r="39" spans="1:32" s="95" customFormat="1" ht="14.4" thickBot="1" x14ac:dyDescent="0.3">
      <c r="A39" s="72" t="s">
        <v>84</v>
      </c>
      <c r="B39" s="88">
        <v>-8.1039999999999997E-4</v>
      </c>
      <c r="C39" s="88">
        <v>1.35E-2</v>
      </c>
      <c r="D39" s="88">
        <v>-4.7159999999999997E-3</v>
      </c>
      <c r="E39" s="88">
        <v>2.0639999999999999E-2</v>
      </c>
      <c r="F39" s="88">
        <v>-6.045E-3</v>
      </c>
      <c r="G39" s="88">
        <v>-3.0409999999999999E-3</v>
      </c>
      <c r="H39" s="88">
        <v>-1.123E-2</v>
      </c>
      <c r="I39" s="88">
        <v>-5.21E-2</v>
      </c>
      <c r="J39" s="88">
        <v>-4.4299999999999999E-2</v>
      </c>
      <c r="K39" s="88">
        <v>-2.273E-2</v>
      </c>
      <c r="L39" s="88">
        <v>-1.009E-2</v>
      </c>
      <c r="M39" s="88">
        <v>-1.435E-2</v>
      </c>
      <c r="N39" s="88">
        <v>-2.6079999999999999E-2</v>
      </c>
      <c r="O39" s="88">
        <v>-3.4549999999999997E-2</v>
      </c>
      <c r="P39" s="88">
        <v>-2.894E-2</v>
      </c>
      <c r="Q39" s="71" t="s">
        <v>166</v>
      </c>
    </row>
    <row r="40" spans="1:32" s="95" customFormat="1" x14ac:dyDescent="0.25">
      <c r="A40" s="70" t="s">
        <v>167</v>
      </c>
      <c r="B40" s="88">
        <v>-0.767069</v>
      </c>
      <c r="C40" s="88">
        <v>2.6112959999999998</v>
      </c>
      <c r="D40" s="88">
        <v>-1.737171</v>
      </c>
      <c r="E40" s="88">
        <v>3.359486</v>
      </c>
      <c r="F40" s="88">
        <v>-2.7644099999999998</v>
      </c>
      <c r="G40" s="88">
        <v>-2.80166</v>
      </c>
      <c r="H40" s="88">
        <v>-4.9877399999999996</v>
      </c>
      <c r="I40" s="88">
        <v>-11.471743</v>
      </c>
      <c r="J40" s="88">
        <v>-15.69941</v>
      </c>
      <c r="K40" s="88">
        <v>-13.687709999999999</v>
      </c>
      <c r="L40" s="88">
        <v>-14.31453</v>
      </c>
      <c r="M40" s="88">
        <v>-2.9820099999999998</v>
      </c>
      <c r="N40" s="88">
        <v>-9.0970899999999997</v>
      </c>
      <c r="O40" s="88">
        <v>-14.5991</v>
      </c>
      <c r="P40" s="88">
        <v>-13.208920000000001</v>
      </c>
      <c r="Q40" s="71" t="s">
        <v>168</v>
      </c>
    </row>
    <row r="41" spans="1:32" s="95" customFormat="1" x14ac:dyDescent="0.25">
      <c r="A41" s="73" t="s">
        <v>169</v>
      </c>
      <c r="B41" s="88">
        <v>-7.456E-3</v>
      </c>
      <c r="C41" s="88">
        <v>3.5560000000000001E-3</v>
      </c>
      <c r="D41" s="88">
        <v>-8.7950000000000007E-3</v>
      </c>
      <c r="E41" s="88">
        <v>2.5219999999999999E-3</v>
      </c>
      <c r="F41" s="88">
        <v>-1.059E-2</v>
      </c>
      <c r="G41" s="88">
        <v>-1.078E-2</v>
      </c>
      <c r="H41" s="88">
        <v>-1.487E-2</v>
      </c>
      <c r="I41" s="88">
        <v>-3.5961E-2</v>
      </c>
      <c r="J41" s="88">
        <v>-4.5859999999999998E-2</v>
      </c>
      <c r="K41" s="88">
        <v>-3.3799999999999997E-2</v>
      </c>
      <c r="L41" s="88">
        <v>-3.4689999999999999E-2</v>
      </c>
      <c r="M41" s="88">
        <v>-1.18E-2</v>
      </c>
      <c r="N41" s="88">
        <v>-2.469E-2</v>
      </c>
      <c r="O41" s="88">
        <v>-3.8179999999999999E-2</v>
      </c>
      <c r="P41" s="88">
        <v>-3.4970000000000001E-2</v>
      </c>
      <c r="Q41" s="71" t="s">
        <v>168</v>
      </c>
    </row>
    <row r="42" spans="1:32" s="95" customFormat="1" ht="14.4" thickBot="1" x14ac:dyDescent="0.3">
      <c r="A42" s="72" t="s">
        <v>170</v>
      </c>
      <c r="B42" s="88">
        <v>2.726E-2</v>
      </c>
      <c r="C42" s="88">
        <v>2.1887E-2</v>
      </c>
      <c r="D42" s="88">
        <v>2.2372E-2</v>
      </c>
      <c r="E42" s="88">
        <v>4.5405000000000001E-2</v>
      </c>
      <c r="F42" s="88">
        <v>2.664E-2</v>
      </c>
      <c r="G42" s="88">
        <v>3.6020000000000003E-2</v>
      </c>
      <c r="H42" s="88">
        <v>3.0880000000000001E-2</v>
      </c>
      <c r="I42" s="88">
        <v>2.7169999999999998E-3</v>
      </c>
      <c r="J42" s="88">
        <v>6.7989999999999995E-2</v>
      </c>
      <c r="K42" s="88">
        <v>8.0879999999999994E-2</v>
      </c>
      <c r="L42" s="88">
        <v>0.12114999999999999</v>
      </c>
      <c r="M42" s="88">
        <v>7.8200000000000006E-3</v>
      </c>
      <c r="N42" s="88">
        <v>3.0970000000000001E-2</v>
      </c>
      <c r="O42" s="88">
        <v>6.4990000000000006E-2</v>
      </c>
      <c r="P42" s="88">
        <v>6.7089999999999997E-2</v>
      </c>
      <c r="Q42" s="71" t="s">
        <v>168</v>
      </c>
    </row>
    <row r="43" spans="1:32" ht="14.4" x14ac:dyDescent="0.25">
      <c r="A43" s="755" t="s">
        <v>186</v>
      </c>
      <c r="B43" s="755"/>
      <c r="C43" s="755"/>
      <c r="D43" s="755"/>
      <c r="E43" s="755"/>
      <c r="F43" s="755"/>
      <c r="G43" s="755"/>
      <c r="H43" s="755"/>
      <c r="I43" s="755"/>
      <c r="J43" s="755"/>
      <c r="K43" s="755"/>
      <c r="L43" s="755"/>
      <c r="M43" s="755"/>
      <c r="N43" s="755"/>
      <c r="O43" s="755"/>
      <c r="P43" s="755"/>
      <c r="Q43" s="69" t="s">
        <v>206</v>
      </c>
      <c r="R43" s="71">
        <v>0.66</v>
      </c>
    </row>
    <row r="44" spans="1:32" s="95" customFormat="1" x14ac:dyDescent="0.25">
      <c r="A44" s="96" t="s">
        <v>207</v>
      </c>
      <c r="B44">
        <v>-1.085902400667166E-3</v>
      </c>
      <c r="C44">
        <v>-9.0177923721080798E-4</v>
      </c>
      <c r="D44">
        <v>-1.2227970363934534E-3</v>
      </c>
      <c r="E44">
        <v>-1.085902400667166E-3</v>
      </c>
      <c r="F44">
        <v>-1.1872685264879878E-3</v>
      </c>
      <c r="G44">
        <v>-1.2054084804316507E-3</v>
      </c>
      <c r="H44">
        <v>-1.5345310994331733E-3</v>
      </c>
      <c r="I44">
        <v>-3.5587033477023334E-3</v>
      </c>
      <c r="J44">
        <v>-3.2764608211113739E-3</v>
      </c>
      <c r="K44">
        <v>-1.4706573242883642E-3</v>
      </c>
      <c r="L44">
        <v>-1.1872685264879878E-3</v>
      </c>
      <c r="M44">
        <v>-1.0103813425474555E-3</v>
      </c>
      <c r="N44">
        <v>-2.3798472705333397E-3</v>
      </c>
      <c r="O44">
        <v>-3.2764608211113739E-3</v>
      </c>
      <c r="P44">
        <v>-1.4706573242883642E-3</v>
      </c>
      <c r="Q44" s="71" t="s">
        <v>197</v>
      </c>
      <c r="R44">
        <v>-5.8025030062433221E-4</v>
      </c>
      <c r="S44">
        <v>-4.7727387035649272E-4</v>
      </c>
      <c r="T44">
        <v>-6.5810589245756258E-4</v>
      </c>
      <c r="U44">
        <v>-5.8025030062433221E-4</v>
      </c>
      <c r="V44">
        <v>-6.3779232838937893E-4</v>
      </c>
      <c r="W44">
        <v>-6.4815443770331106E-4</v>
      </c>
      <c r="X44">
        <v>-9.6348635718404932E-4</v>
      </c>
      <c r="Y44">
        <v>-2.6631629737134204E-3</v>
      </c>
      <c r="Z44">
        <v>-2.3747418759204764E-3</v>
      </c>
      <c r="AA44">
        <v>-8.9916356067916469E-4</v>
      </c>
      <c r="AB44">
        <v>-6.3779232838937893E-4</v>
      </c>
      <c r="AC44">
        <v>-5.3777419563258877E-4</v>
      </c>
      <c r="AD44">
        <v>-1.6064390631491913E-3</v>
      </c>
      <c r="AE44">
        <v>-2.3747418759204764E-3</v>
      </c>
      <c r="AF44">
        <v>-8.9916356067916469E-4</v>
      </c>
    </row>
    <row r="45" spans="1:32" s="95" customFormat="1" x14ac:dyDescent="0.25">
      <c r="A45" s="96" t="s">
        <v>208</v>
      </c>
      <c r="B45" s="83">
        <f t="shared" ref="B45:P45" si="5">(B34*$R$43+B35*$R$43^2)/(1+B34*$R$43+B35*$R$43^2)</f>
        <v>4.3100847550970513E-3</v>
      </c>
      <c r="C45" s="83">
        <f t="shared" si="5"/>
        <v>1.2708860956691955E-2</v>
      </c>
      <c r="D45" s="83">
        <f t="shared" si="5"/>
        <v>7.2166402492182904E-4</v>
      </c>
      <c r="E45" s="83">
        <f t="shared" si="5"/>
        <v>2.7568431467152588E-2</v>
      </c>
      <c r="F45" s="83">
        <f t="shared" si="5"/>
        <v>2.507993709951691E-6</v>
      </c>
      <c r="G45" s="83">
        <f t="shared" si="5"/>
        <v>7.1776244702507607E-4</v>
      </c>
      <c r="H45" s="83">
        <f t="shared" si="5"/>
        <v>-4.9186745424479967E-3</v>
      </c>
      <c r="I45" s="83">
        <f t="shared" si="5"/>
        <v>-2.9697586344786552E-2</v>
      </c>
      <c r="J45" s="83">
        <f t="shared" si="5"/>
        <v>-2.4489504061797431E-2</v>
      </c>
      <c r="K45" s="83">
        <f t="shared" si="5"/>
        <v>-1.4376800946127907E-2</v>
      </c>
      <c r="L45" s="83">
        <f t="shared" si="5"/>
        <v>-4.0073580213355843E-3</v>
      </c>
      <c r="M45" s="83">
        <f t="shared" si="5"/>
        <v>-6.2372768742495104E-3</v>
      </c>
      <c r="N45" s="83">
        <f t="shared" si="5"/>
        <v>-1.5691501290134392E-2</v>
      </c>
      <c r="O45" s="83">
        <f t="shared" si="5"/>
        <v>-2.1280411769804112E-2</v>
      </c>
      <c r="P45" s="83">
        <f t="shared" si="5"/>
        <v>-1.7175195627721084E-2</v>
      </c>
      <c r="Q45" s="71" t="s">
        <v>197</v>
      </c>
    </row>
    <row r="46" spans="1:32" s="95" customFormat="1" x14ac:dyDescent="0.25">
      <c r="A46" s="96" t="s">
        <v>209</v>
      </c>
      <c r="B46" s="83">
        <f t="shared" ref="B46:P46" si="6">(B36*$R$43+B37*$R$43^2)/(1+B36*$R$43+B37*$R$43^2)</f>
        <v>2.5082926473090762E-3</v>
      </c>
      <c r="C46" s="83">
        <f t="shared" si="6"/>
        <v>1.504976964348444E-2</v>
      </c>
      <c r="D46" s="83">
        <f t="shared" si="6"/>
        <v>-1.4564360897188319E-4</v>
      </c>
      <c r="E46" s="83">
        <f t="shared" si="6"/>
        <v>2.066359926962846E-2</v>
      </c>
      <c r="F46" s="83">
        <f t="shared" si="6"/>
        <v>-5.1583154499999697E-4</v>
      </c>
      <c r="G46" s="83">
        <f t="shared" si="6"/>
        <v>2.1952801422063305E-3</v>
      </c>
      <c r="H46" s="83">
        <f t="shared" si="6"/>
        <v>-3.8412733181426078E-3</v>
      </c>
      <c r="I46" s="83">
        <f t="shared" si="6"/>
        <v>-2.5520479547782752E-2</v>
      </c>
      <c r="J46" s="83">
        <f t="shared" si="6"/>
        <v>-2.8462273815228738E-2</v>
      </c>
      <c r="K46" s="83">
        <f t="shared" si="6"/>
        <v>-8.6363523412869847E-3</v>
      </c>
      <c r="L46" s="83">
        <f t="shared" si="6"/>
        <v>2.983879417035454E-3</v>
      </c>
      <c r="M46" s="83">
        <f t="shared" si="6"/>
        <v>-7.9893334968699527E-3</v>
      </c>
      <c r="N46" s="83">
        <f t="shared" si="6"/>
        <v>-1.4119753617009713E-2</v>
      </c>
      <c r="O46" s="83">
        <f t="shared" si="6"/>
        <v>-1.9628242963466679E-2</v>
      </c>
      <c r="P46" s="83">
        <f t="shared" si="6"/>
        <v>-1.5182502631446444E-2</v>
      </c>
      <c r="Q46" s="71" t="s">
        <v>197</v>
      </c>
    </row>
    <row r="47" spans="1:32" s="95" customFormat="1" x14ac:dyDescent="0.25">
      <c r="A47" s="98" t="s">
        <v>207</v>
      </c>
      <c r="B47" s="99">
        <f>B73*B44</f>
        <v>-1.9129543091761039E-2</v>
      </c>
      <c r="C47" s="99">
        <f t="shared" ref="C47:P47" si="7">C55*C44</f>
        <v>-3.035223146933096E-3</v>
      </c>
      <c r="D47" s="99">
        <f t="shared" si="7"/>
        <v>-5.5926801701206008E-3</v>
      </c>
      <c r="E47" s="99">
        <f t="shared" si="7"/>
        <v>-1.6716018145391794E-3</v>
      </c>
      <c r="F47" s="99">
        <f t="shared" si="7"/>
        <v>-2.361168475459371E-3</v>
      </c>
      <c r="G47" s="99">
        <f t="shared" si="7"/>
        <v>-2.1789339156214043E-2</v>
      </c>
      <c r="H47" s="99">
        <f t="shared" si="7"/>
        <v>-2.8177217208095323E-2</v>
      </c>
      <c r="I47" s="99">
        <f t="shared" si="7"/>
        <v>-2.7478250875124049E-2</v>
      </c>
      <c r="J47" s="99">
        <f t="shared" si="7"/>
        <v>-9.8370726656668399E-3</v>
      </c>
      <c r="K47" s="99">
        <f t="shared" si="7"/>
        <v>-9.7846304899137557E-4</v>
      </c>
      <c r="L47" s="99">
        <f t="shared" si="7"/>
        <v>-2.0104101190752239E-3</v>
      </c>
      <c r="M47" s="99">
        <f t="shared" si="7"/>
        <v>-1.203994387308061E-3</v>
      </c>
      <c r="N47" s="99">
        <f t="shared" si="7"/>
        <v>-2.5955920672517677E-2</v>
      </c>
      <c r="O47" s="99">
        <f t="shared" si="7"/>
        <v>-3.3610998072183949E-2</v>
      </c>
      <c r="P47" s="99">
        <f t="shared" si="7"/>
        <v>-8.520378963321671E-3</v>
      </c>
      <c r="Q47"/>
      <c r="R47" s="104">
        <f t="shared" ref="R47:AF47" si="8">R44-B44</f>
        <v>5.0565210004283382E-4</v>
      </c>
      <c r="S47" s="104">
        <f t="shared" si="8"/>
        <v>4.2450536685431525E-4</v>
      </c>
      <c r="T47" s="104">
        <f t="shared" si="8"/>
        <v>5.6469114393589085E-4</v>
      </c>
      <c r="U47" s="104">
        <f t="shared" si="8"/>
        <v>5.0565210004283382E-4</v>
      </c>
      <c r="V47" s="104">
        <f t="shared" si="8"/>
        <v>5.4947619809860883E-4</v>
      </c>
      <c r="W47" s="104">
        <f t="shared" si="8"/>
        <v>5.5725404272833961E-4</v>
      </c>
      <c r="X47" s="104">
        <f t="shared" si="8"/>
        <v>5.7104474224912397E-4</v>
      </c>
      <c r="Y47" s="104">
        <f t="shared" si="8"/>
        <v>8.9554037398891298E-4</v>
      </c>
      <c r="Z47" s="104">
        <f t="shared" si="8"/>
        <v>9.0171894519089748E-4</v>
      </c>
      <c r="AA47" s="104">
        <f t="shared" si="8"/>
        <v>5.7149376360919948E-4</v>
      </c>
      <c r="AB47" s="104">
        <f t="shared" si="8"/>
        <v>5.4947619809860883E-4</v>
      </c>
      <c r="AC47" s="104">
        <f t="shared" si="8"/>
        <v>4.7260714691486677E-4</v>
      </c>
      <c r="AD47" s="104">
        <f t="shared" si="8"/>
        <v>7.7340820738414843E-4</v>
      </c>
      <c r="AE47" s="104">
        <f t="shared" si="8"/>
        <v>9.0171894519089748E-4</v>
      </c>
      <c r="AF47" s="104">
        <f t="shared" si="8"/>
        <v>5.7149376360919948E-4</v>
      </c>
    </row>
    <row r="48" spans="1:32" s="95" customFormat="1" x14ac:dyDescent="0.25">
      <c r="A48" s="98" t="s">
        <v>208</v>
      </c>
      <c r="B48" s="99">
        <f t="shared" ref="B48:P49" si="9">B56*B45</f>
        <v>7.2699179603158678E-2</v>
      </c>
      <c r="C48" s="99">
        <f t="shared" si="9"/>
        <v>4.2191684802395907E-2</v>
      </c>
      <c r="D48" s="99">
        <f t="shared" si="9"/>
        <v>3.2942505505886349E-3</v>
      </c>
      <c r="E48" s="99">
        <f t="shared" si="9"/>
        <v>4.1220477811226015E-2</v>
      </c>
      <c r="F48" s="99">
        <f t="shared" si="9"/>
        <v>4.9814854839524162E-6</v>
      </c>
      <c r="G48" s="99">
        <f t="shared" si="9"/>
        <v>1.2949131399428339E-2</v>
      </c>
      <c r="H48" s="99">
        <f t="shared" si="9"/>
        <v>-9.0623636057016857E-2</v>
      </c>
      <c r="I48" s="99">
        <f t="shared" si="9"/>
        <v>-0.23528446489097216</v>
      </c>
      <c r="J48" s="99">
        <f t="shared" si="9"/>
        <v>-7.5080828178011844E-2</v>
      </c>
      <c r="K48" s="99">
        <f t="shared" si="9"/>
        <v>-9.6884489720761701E-3</v>
      </c>
      <c r="L48" s="99">
        <f t="shared" si="9"/>
        <v>-6.8047944503444938E-3</v>
      </c>
      <c r="M48" s="99">
        <f t="shared" si="9"/>
        <v>-7.4711977106798255E-3</v>
      </c>
      <c r="N48" s="99">
        <f t="shared" si="9"/>
        <v>-0.17341631804801041</v>
      </c>
      <c r="O48" s="99">
        <f t="shared" si="9"/>
        <v>-0.22223887286483743</v>
      </c>
      <c r="P48" s="99">
        <f t="shared" si="9"/>
        <v>-0.10106654326380425</v>
      </c>
      <c r="Q48" s="104"/>
      <c r="R48" s="104"/>
      <c r="S48" s="104"/>
      <c r="T48" s="104"/>
      <c r="U48" s="104"/>
      <c r="V48" s="104"/>
      <c r="W48" s="104"/>
      <c r="X48" s="104"/>
      <c r="Y48" s="104"/>
      <c r="Z48" s="104"/>
      <c r="AA48" s="104"/>
      <c r="AB48" s="104"/>
      <c r="AC48" s="104"/>
      <c r="AD48" s="104"/>
      <c r="AE48" s="104"/>
    </row>
    <row r="49" spans="1:18" s="95" customFormat="1" x14ac:dyDescent="0.25">
      <c r="A49" s="98" t="s">
        <v>209</v>
      </c>
      <c r="B49" s="99">
        <f t="shared" si="9"/>
        <v>4.2384477626963228E-2</v>
      </c>
      <c r="C49" s="99">
        <f t="shared" si="9"/>
        <v>4.9844717526708174E-2</v>
      </c>
      <c r="D49" s="99">
        <f t="shared" si="9"/>
        <v>-6.654106524080312E-4</v>
      </c>
      <c r="E49" s="99">
        <f t="shared" si="9"/>
        <v>3.1115714877595308E-2</v>
      </c>
      <c r="F49" s="99">
        <f t="shared" si="9"/>
        <v>-1.0250979259578362E-3</v>
      </c>
      <c r="G49" s="99">
        <f t="shared" si="9"/>
        <v>3.9546369064896024E-2</v>
      </c>
      <c r="H49" s="99">
        <f t="shared" si="9"/>
        <v>-7.0697159093409054E-2</v>
      </c>
      <c r="I49" s="99">
        <f t="shared" si="9"/>
        <v>-0.20137006447115888</v>
      </c>
      <c r="J49" s="99">
        <f t="shared" si="9"/>
        <v>-8.7599198708604567E-2</v>
      </c>
      <c r="K49" s="99">
        <f t="shared" si="9"/>
        <v>-5.7870556436858244E-3</v>
      </c>
      <c r="L49" s="99">
        <f t="shared" si="9"/>
        <v>5.0315686004576577E-3</v>
      </c>
      <c r="M49" s="99">
        <f t="shared" si="9"/>
        <v>-9.5865272000234016E-3</v>
      </c>
      <c r="N49" s="99">
        <f t="shared" si="9"/>
        <v>-0.15580478876122519</v>
      </c>
      <c r="O49" s="99">
        <f t="shared" si="9"/>
        <v>-0.20465691250652976</v>
      </c>
      <c r="P49" s="99">
        <f t="shared" si="9"/>
        <v>-8.9165759390220242E-2</v>
      </c>
      <c r="Q49"/>
      <c r="R49"/>
    </row>
    <row r="50" spans="1:18" ht="14.4" x14ac:dyDescent="0.25">
      <c r="A50" s="756" t="s">
        <v>216</v>
      </c>
      <c r="B50" s="756"/>
      <c r="C50" s="756"/>
      <c r="D50" s="756"/>
      <c r="E50" s="756"/>
      <c r="F50" s="756"/>
      <c r="G50" s="756"/>
      <c r="H50" s="756"/>
      <c r="I50" s="756"/>
      <c r="J50" s="756"/>
      <c r="K50" s="756"/>
      <c r="L50" s="756"/>
      <c r="M50" s="756"/>
      <c r="N50" s="756"/>
      <c r="O50" s="756"/>
      <c r="P50" s="756"/>
    </row>
    <row r="51" spans="1:18" s="95" customFormat="1" x14ac:dyDescent="0.25">
      <c r="A51" s="102" t="s">
        <v>179</v>
      </c>
      <c r="B51" s="7">
        <v>16.940130859375</v>
      </c>
      <c r="C51" s="7">
        <v>3.3625983886718749</v>
      </c>
      <c r="D51" s="7">
        <v>4.5680913085937496</v>
      </c>
      <c r="E51" s="7">
        <v>1.5375948486328126</v>
      </c>
      <c r="F51" s="7">
        <v>1.9862470054626464</v>
      </c>
      <c r="G51" s="7">
        <v>18.053825327873231</v>
      </c>
      <c r="H51" s="7">
        <v>18.333923828124998</v>
      </c>
      <c r="I51" s="7">
        <v>7.6940390624999999</v>
      </c>
      <c r="J51" s="7">
        <v>2.9925419921874998</v>
      </c>
      <c r="K51" s="7">
        <v>0.66434271240234377</v>
      </c>
      <c r="L51" s="7">
        <v>1.6912967176437379</v>
      </c>
      <c r="M51" s="7">
        <v>1.1904044570922852</v>
      </c>
      <c r="N51" s="7">
        <v>10.880641102790833</v>
      </c>
      <c r="O51" s="7">
        <v>10.224757209062576</v>
      </c>
      <c r="P51" s="7">
        <v>5.7850290397405626</v>
      </c>
      <c r="Q51"/>
      <c r="R51"/>
    </row>
    <row r="52" spans="1:18" s="95" customFormat="1" x14ac:dyDescent="0.25">
      <c r="A52" s="102" t="s">
        <v>178</v>
      </c>
      <c r="B52" s="7">
        <v>16.940130859375</v>
      </c>
      <c r="C52" s="7">
        <v>3.3625983886718749</v>
      </c>
      <c r="D52" s="7">
        <v>4.5680913085937496</v>
      </c>
      <c r="E52" s="7">
        <v>1.5375948486328126</v>
      </c>
      <c r="F52" s="7">
        <v>1.9862470054626464</v>
      </c>
      <c r="G52" s="7">
        <v>18.053825327873231</v>
      </c>
      <c r="H52" s="7">
        <v>18.333923828124998</v>
      </c>
      <c r="I52" s="7">
        <v>7.6940390624999999</v>
      </c>
      <c r="J52" s="7">
        <v>2.9925419921874998</v>
      </c>
      <c r="K52" s="7">
        <v>0.66434271240234377</v>
      </c>
      <c r="L52" s="7">
        <v>1.6912967176437379</v>
      </c>
      <c r="M52" s="7">
        <v>1.1904044570922852</v>
      </c>
      <c r="N52" s="7">
        <v>10.880641102790833</v>
      </c>
      <c r="O52" s="7">
        <v>10.224757209062576</v>
      </c>
      <c r="P52" s="7">
        <v>5.7850290397405626</v>
      </c>
      <c r="Q52"/>
      <c r="R52"/>
    </row>
    <row r="53" spans="1:18" s="95" customFormat="1" x14ac:dyDescent="0.25">
      <c r="A53" s="102" t="s">
        <v>177</v>
      </c>
      <c r="B53" s="7">
        <v>16.940130859375</v>
      </c>
      <c r="C53" s="7">
        <v>3.3625983886718749</v>
      </c>
      <c r="D53" s="7">
        <v>4.5680913085937496</v>
      </c>
      <c r="E53" s="7">
        <v>1.5375948486328126</v>
      </c>
      <c r="F53" s="7">
        <v>1.9862470054626464</v>
      </c>
      <c r="G53" s="7">
        <v>18.053825327873231</v>
      </c>
      <c r="H53" s="7">
        <v>18.333923828124998</v>
      </c>
      <c r="I53" s="7">
        <v>7.6940390624999999</v>
      </c>
      <c r="J53" s="7">
        <v>2.9925419921874998</v>
      </c>
      <c r="K53" s="7">
        <v>0.66434271240234377</v>
      </c>
      <c r="L53" s="7">
        <v>1.6912967176437379</v>
      </c>
      <c r="M53" s="7">
        <v>1.1904044570922852</v>
      </c>
      <c r="N53" s="7">
        <v>10.880641102790833</v>
      </c>
      <c r="O53" s="7">
        <v>10.224757209062576</v>
      </c>
      <c r="P53" s="7">
        <v>5.7850290397405626</v>
      </c>
      <c r="Q53"/>
      <c r="R53"/>
    </row>
    <row r="54" spans="1:18" s="4" customFormat="1" ht="14.4" x14ac:dyDescent="0.25">
      <c r="A54" s="754" t="s">
        <v>221</v>
      </c>
      <c r="B54" s="754"/>
      <c r="C54" s="754"/>
      <c r="D54" s="754"/>
      <c r="E54" s="754"/>
      <c r="F54" s="754"/>
      <c r="G54" s="754"/>
      <c r="H54" s="754"/>
      <c r="I54" s="754"/>
      <c r="J54" s="754"/>
      <c r="K54" s="754"/>
      <c r="L54" s="754"/>
      <c r="M54" s="754"/>
      <c r="N54" s="754"/>
      <c r="O54" s="754"/>
      <c r="P54" s="754"/>
    </row>
    <row r="55" spans="1:18" s="4" customFormat="1" x14ac:dyDescent="0.25">
      <c r="A55" s="5" t="s">
        <v>210</v>
      </c>
      <c r="B55" s="81">
        <f>B51*(1-B44+B25)</f>
        <v>16.959142389174861</v>
      </c>
      <c r="C55" s="81">
        <f t="shared" ref="C55:P57" si="10">C51*(1-C44+C25)</f>
        <v>3.3658161794908961</v>
      </c>
      <c r="D55" s="81">
        <f t="shared" si="10"/>
        <v>4.5736782177815742</v>
      </c>
      <c r="E55" s="81">
        <f t="shared" si="10"/>
        <v>1.5393665337807212</v>
      </c>
      <c r="F55" s="81">
        <f t="shared" si="10"/>
        <v>1.9887400556669772</v>
      </c>
      <c r="G55" s="81">
        <f t="shared" si="10"/>
        <v>18.076311482736035</v>
      </c>
      <c r="H55" s="81">
        <f t="shared" si="10"/>
        <v>18.362102415847716</v>
      </c>
      <c r="I55" s="81">
        <f t="shared" si="10"/>
        <v>7.7214221558718297</v>
      </c>
      <c r="J55" s="81">
        <f t="shared" si="10"/>
        <v>3.0023471064519276</v>
      </c>
      <c r="K55" s="81">
        <f t="shared" si="10"/>
        <v>0.66532361606728718</v>
      </c>
      <c r="L55" s="81">
        <f t="shared" si="10"/>
        <v>1.6933070103543792</v>
      </c>
      <c r="M55" s="81">
        <f t="shared" si="10"/>
        <v>1.1916237331465884</v>
      </c>
      <c r="N55" s="81">
        <f t="shared" si="10"/>
        <v>10.906548917612172</v>
      </c>
      <c r="O55" s="81">
        <f t="shared" si="10"/>
        <v>10.258324426044293</v>
      </c>
      <c r="P55" s="81">
        <f t="shared" si="10"/>
        <v>5.7935855094215061</v>
      </c>
      <c r="Q55" s="4" t="s">
        <v>218</v>
      </c>
    </row>
    <row r="56" spans="1:18" s="4" customFormat="1" x14ac:dyDescent="0.25">
      <c r="A56" s="5" t="s">
        <v>211</v>
      </c>
      <c r="B56" s="81">
        <f>B52*(1-B45+B26)</f>
        <v>16.867227382752869</v>
      </c>
      <c r="C56" s="81">
        <f t="shared" si="10"/>
        <v>3.3198635932970473</v>
      </c>
      <c r="D56" s="81">
        <f t="shared" si="10"/>
        <v>4.56479807337697</v>
      </c>
      <c r="E56" s="81">
        <f t="shared" si="10"/>
        <v>1.495205770424032</v>
      </c>
      <c r="F56" s="81">
        <f t="shared" si="10"/>
        <v>1.9862432127265461</v>
      </c>
      <c r="G56" s="81">
        <f t="shared" si="10"/>
        <v>18.040970871489382</v>
      </c>
      <c r="H56" s="81">
        <f t="shared" si="10"/>
        <v>18.424401792584142</v>
      </c>
      <c r="I56" s="81">
        <f t="shared" si="10"/>
        <v>7.9226797140797487</v>
      </c>
      <c r="J56" s="81">
        <f t="shared" si="10"/>
        <v>3.0658370209764558</v>
      </c>
      <c r="K56" s="81">
        <f t="shared" si="10"/>
        <v>0.67389463124517646</v>
      </c>
      <c r="L56" s="81">
        <f t="shared" si="10"/>
        <v>1.698074994576245</v>
      </c>
      <c r="M56" s="81">
        <f t="shared" si="10"/>
        <v>1.1978300564986197</v>
      </c>
      <c r="N56" s="81">
        <f t="shared" si="10"/>
        <v>11.051607799761088</v>
      </c>
      <c r="O56" s="81">
        <f t="shared" si="10"/>
        <v>10.443353975893633</v>
      </c>
      <c r="P56" s="81">
        <f t="shared" si="10"/>
        <v>5.884447866240369</v>
      </c>
      <c r="Q56" s="4" t="s">
        <v>218</v>
      </c>
    </row>
    <row r="57" spans="1:18" s="4" customFormat="1" x14ac:dyDescent="0.25">
      <c r="A57" s="5" t="s">
        <v>212</v>
      </c>
      <c r="B57" s="81">
        <f>B53*(1-B46+B27)</f>
        <v>16.897740250697524</v>
      </c>
      <c r="C57" s="81">
        <f t="shared" si="10"/>
        <v>3.3119920575188111</v>
      </c>
      <c r="D57" s="81">
        <f t="shared" si="10"/>
        <v>4.5687597080658042</v>
      </c>
      <c r="E57" s="81">
        <f t="shared" si="10"/>
        <v>1.5058226048416192</v>
      </c>
      <c r="F57" s="81">
        <f t="shared" si="10"/>
        <v>1.9872726588635485</v>
      </c>
      <c r="G57" s="81">
        <f t="shared" si="10"/>
        <v>18.014269935112058</v>
      </c>
      <c r="H57" s="81">
        <f t="shared" si="10"/>
        <v>18.404615667284421</v>
      </c>
      <c r="I57" s="81">
        <f t="shared" si="10"/>
        <v>7.890528236122198</v>
      </c>
      <c r="J57" s="81">
        <f t="shared" si="10"/>
        <v>3.077730165807576</v>
      </c>
      <c r="K57" s="81">
        <f t="shared" si="10"/>
        <v>0.67008100352971944</v>
      </c>
      <c r="L57" s="81">
        <f t="shared" si="10"/>
        <v>1.6862506479757904</v>
      </c>
      <c r="M57" s="81">
        <f t="shared" si="10"/>
        <v>1.1999157631583655</v>
      </c>
      <c r="N57" s="81">
        <f t="shared" si="10"/>
        <v>11.034526025548425</v>
      </c>
      <c r="O57" s="81">
        <f t="shared" si="10"/>
        <v>10.42665473865644</v>
      </c>
      <c r="P57" s="81">
        <f t="shared" si="10"/>
        <v>5.8729289600475685</v>
      </c>
      <c r="Q57" s="4" t="s">
        <v>218</v>
      </c>
    </row>
    <row r="58" spans="1:18" s="4" customFormat="1" x14ac:dyDescent="0.25">
      <c r="A58" s="107" t="s">
        <v>172</v>
      </c>
      <c r="B58" s="108">
        <v>14.705563476562499</v>
      </c>
      <c r="C58" s="108">
        <v>2.6695236816406251</v>
      </c>
      <c r="D58" s="108">
        <v>4.3519638671875001</v>
      </c>
      <c r="E58" s="108">
        <v>1.3076057128906251</v>
      </c>
      <c r="F58" s="108">
        <v>1.6862299995422363</v>
      </c>
      <c r="G58" s="108">
        <v>16.299821559906007</v>
      </c>
      <c r="H58" s="108">
        <v>8.2678300781249998</v>
      </c>
      <c r="I58" s="108">
        <v>3.7412988281250001</v>
      </c>
      <c r="J58" s="108">
        <v>2.3027133789062502</v>
      </c>
      <c r="K58" s="108">
        <v>0.5143272094726562</v>
      </c>
      <c r="L58" s="108">
        <v>1.1877592844963074</v>
      </c>
      <c r="M58" s="108">
        <v>0.65250360488891601</v>
      </c>
      <c r="N58" s="108">
        <v>6.8507966909408573</v>
      </c>
      <c r="O58" s="108">
        <v>6.7837956838011744</v>
      </c>
      <c r="P58" s="108">
        <v>4.1398269444704052</v>
      </c>
      <c r="Q58" s="4" t="s">
        <v>219</v>
      </c>
    </row>
    <row r="59" spans="1:18" s="4" customFormat="1" ht="14.4" x14ac:dyDescent="0.25">
      <c r="A59" s="754" t="s">
        <v>195</v>
      </c>
      <c r="B59" s="754"/>
      <c r="C59" s="754"/>
      <c r="D59" s="754"/>
      <c r="E59" s="754"/>
      <c r="F59" s="754"/>
      <c r="G59" s="754"/>
      <c r="H59" s="754"/>
      <c r="I59" s="754"/>
      <c r="J59" s="754"/>
      <c r="K59" s="754"/>
      <c r="L59" s="754"/>
      <c r="M59" s="754"/>
      <c r="N59" s="754"/>
      <c r="O59" s="754"/>
      <c r="P59" s="754"/>
    </row>
    <row r="60" spans="1:18" s="4" customFormat="1" x14ac:dyDescent="0.25">
      <c r="A60" s="5" t="s">
        <v>182</v>
      </c>
      <c r="B60">
        <v>47.030173613508076</v>
      </c>
      <c r="C60">
        <v>7.7597327710803574</v>
      </c>
      <c r="D60">
        <v>12.791091927377332</v>
      </c>
      <c r="E60">
        <v>4.2734272120118915</v>
      </c>
      <c r="F60">
        <v>5.1307014250195868</v>
      </c>
      <c r="G60">
        <v>49.118501337068537</v>
      </c>
      <c r="H60">
        <v>22.999100238141057</v>
      </c>
      <c r="I60">
        <v>11.234135603060663</v>
      </c>
      <c r="J60">
        <v>7.387649379087887</v>
      </c>
      <c r="K60">
        <v>1.7068086287986719</v>
      </c>
      <c r="L60">
        <v>3.8086070966740135</v>
      </c>
      <c r="M60">
        <v>2.3703139499490624</v>
      </c>
      <c r="N60">
        <v>21.575871204849609</v>
      </c>
      <c r="O60">
        <v>25.614371268179092</v>
      </c>
      <c r="P60">
        <v>13.636172354387973</v>
      </c>
    </row>
    <row r="61" spans="1:18" s="4" customFormat="1" x14ac:dyDescent="0.25">
      <c r="A61" s="5" t="s">
        <v>181</v>
      </c>
      <c r="B61" s="81">
        <v>32.090070646500656</v>
      </c>
      <c r="C61" s="81">
        <v>4.5251322197510397</v>
      </c>
      <c r="D61" s="81">
        <v>10.242669631099208</v>
      </c>
      <c r="E61" s="81">
        <v>2.8931647662885638</v>
      </c>
      <c r="F61" s="81">
        <v>3.3189631601892082</v>
      </c>
      <c r="G61" s="81">
        <v>35.795142729269706</v>
      </c>
      <c r="H61" s="81">
        <v>10.636118595869414</v>
      </c>
      <c r="I61" s="81">
        <v>5.6828830896261522</v>
      </c>
      <c r="J61" s="81">
        <v>4.9490501431769793</v>
      </c>
      <c r="K61" s="81">
        <v>1.0748539542706537</v>
      </c>
      <c r="L61" s="81">
        <v>2.1228847489690019</v>
      </c>
      <c r="M61" s="81">
        <v>0.94518177237884526</v>
      </c>
      <c r="N61" s="81">
        <v>12.534995696379934</v>
      </c>
      <c r="O61" s="81">
        <v>14.019998872458475</v>
      </c>
      <c r="P61" s="81">
        <v>8.645382932697105</v>
      </c>
    </row>
    <row r="62" spans="1:18" s="4" customFormat="1" x14ac:dyDescent="0.25">
      <c r="A62" s="5" t="s">
        <v>183</v>
      </c>
      <c r="B62" s="81">
        <v>32.093668481237216</v>
      </c>
      <c r="C62" s="81">
        <v>4.5245558836123081</v>
      </c>
      <c r="D62" s="81">
        <v>10.242964452701845</v>
      </c>
      <c r="E62" s="81">
        <v>2.8945876940284334</v>
      </c>
      <c r="F62" s="81">
        <v>3.319007211845451</v>
      </c>
      <c r="G62" s="81">
        <v>35.793684226809958</v>
      </c>
      <c r="H62" s="81">
        <v>10.636577462945375</v>
      </c>
      <c r="I62" s="81">
        <v>5.6832076879771796</v>
      </c>
      <c r="J62" s="81">
        <v>4.9507573469668893</v>
      </c>
      <c r="K62" s="81">
        <v>1.0746129959477799</v>
      </c>
      <c r="L62" s="81">
        <v>2.1222807558724961</v>
      </c>
      <c r="M62" s="81">
        <v>0.94522726756788067</v>
      </c>
      <c r="N62" s="81">
        <v>12.534297045433179</v>
      </c>
      <c r="O62" s="81">
        <v>14.016613433385039</v>
      </c>
      <c r="P62" s="81">
        <v>8.6449982916001424</v>
      </c>
    </row>
    <row r="63" spans="1:18" s="4" customFormat="1" x14ac:dyDescent="0.25">
      <c r="A63" s="5" t="s">
        <v>171</v>
      </c>
      <c r="B63" s="81">
        <v>29.413162109375001</v>
      </c>
      <c r="C63" s="81">
        <v>5.1717736978530882</v>
      </c>
      <c r="D63" s="81">
        <v>13.91467333984375</v>
      </c>
      <c r="E63" s="81">
        <v>2.5660392456054688</v>
      </c>
      <c r="F63" s="81">
        <v>0.68911384534835818</v>
      </c>
      <c r="G63" s="81">
        <v>38.483631742447614</v>
      </c>
      <c r="H63" s="81">
        <v>17.223336090087891</v>
      </c>
      <c r="I63" s="81">
        <v>5.9920470428466794</v>
      </c>
      <c r="J63" s="81">
        <v>5.5447915802001955</v>
      </c>
      <c r="K63" s="81">
        <v>0.94513907337188718</v>
      </c>
      <c r="L63" s="81">
        <v>1.8391757166348397</v>
      </c>
      <c r="M63" s="81">
        <v>0.74143090611696238</v>
      </c>
      <c r="N63" s="81">
        <v>15.418529173083604</v>
      </c>
      <c r="O63" s="81">
        <v>10.619138329912472</v>
      </c>
      <c r="P63" s="81">
        <v>7.8846299382345748</v>
      </c>
    </row>
    <row r="64" spans="1:18" s="4" customFormat="1" ht="14.4" x14ac:dyDescent="0.25">
      <c r="A64" s="754" t="s">
        <v>198</v>
      </c>
      <c r="B64" s="754"/>
      <c r="C64" s="754"/>
      <c r="D64" s="754"/>
      <c r="E64" s="754"/>
      <c r="F64" s="754"/>
      <c r="G64" s="754"/>
      <c r="H64" s="754"/>
      <c r="I64" s="754"/>
      <c r="J64" s="754"/>
      <c r="K64" s="754"/>
      <c r="L64" s="754"/>
      <c r="M64" s="754"/>
      <c r="N64" s="754"/>
      <c r="O64" s="754"/>
      <c r="P64" s="754"/>
    </row>
    <row r="65" spans="1:18" s="4" customFormat="1" x14ac:dyDescent="0.25">
      <c r="A65" s="5" t="s">
        <v>196</v>
      </c>
      <c r="B65" s="62">
        <v>0.31992916199999999</v>
      </c>
      <c r="C65" s="62">
        <v>0.14388800399999999</v>
      </c>
      <c r="D65" s="62">
        <v>0.127974958</v>
      </c>
      <c r="E65" s="62">
        <v>3.5949709000000003E-2</v>
      </c>
      <c r="F65" s="62">
        <v>8.6921640000000008E-2</v>
      </c>
      <c r="G65" s="62">
        <v>0.50749195199999997</v>
      </c>
      <c r="H65" s="62">
        <v>1.3970285530000002</v>
      </c>
      <c r="I65" s="62">
        <v>1.3090539800000001</v>
      </c>
      <c r="J65" s="62">
        <v>0.205962108</v>
      </c>
      <c r="K65" s="62">
        <v>5.5291224999999999E-2</v>
      </c>
      <c r="L65" s="62">
        <v>9.6289550999999987E-2</v>
      </c>
      <c r="M65" s="62">
        <v>9.3177430999999991E-2</v>
      </c>
      <c r="N65" s="62">
        <v>1.1120572799999999</v>
      </c>
      <c r="O65" s="64">
        <v>1.3371866609999998</v>
      </c>
      <c r="P65" s="64">
        <v>0.40839152999999995</v>
      </c>
      <c r="Q65" s="4" t="s">
        <v>174</v>
      </c>
    </row>
    <row r="66" spans="1:18" s="4" customFormat="1" ht="14.4" x14ac:dyDescent="0.25">
      <c r="A66" s="754" t="s">
        <v>75</v>
      </c>
      <c r="B66" s="754"/>
      <c r="C66" s="754"/>
      <c r="D66" s="754"/>
      <c r="E66" s="754"/>
      <c r="F66" s="754"/>
      <c r="G66" s="754"/>
      <c r="H66" s="754"/>
      <c r="I66" s="754"/>
      <c r="J66" s="754"/>
      <c r="K66" s="754"/>
      <c r="L66" s="754"/>
      <c r="M66" s="754"/>
      <c r="N66" s="754"/>
      <c r="O66" s="754"/>
      <c r="P66" s="754"/>
    </row>
    <row r="67" spans="1:18" s="4" customFormat="1" x14ac:dyDescent="0.25">
      <c r="A67" s="105" t="s">
        <v>213</v>
      </c>
      <c r="B67" s="106">
        <f>B55/B60^0.3/B$65^0.7</f>
        <v>11.861871965276238</v>
      </c>
      <c r="C67" s="106">
        <f t="shared" ref="C67:P69" si="11">C55/C60^0.3/C$65^0.7</f>
        <v>7.0716238596474144</v>
      </c>
      <c r="D67" s="106">
        <f t="shared" si="11"/>
        <v>8.9785421009663633</v>
      </c>
      <c r="E67" s="106">
        <f t="shared" si="11"/>
        <v>10.212272194234927</v>
      </c>
      <c r="F67" s="106">
        <f t="shared" si="11"/>
        <v>6.7318659616336811</v>
      </c>
      <c r="G67" s="106">
        <f t="shared" si="11"/>
        <v>9.0351605143427456</v>
      </c>
      <c r="H67" s="106">
        <f t="shared" si="11"/>
        <v>5.6723817857783132</v>
      </c>
      <c r="I67" s="106">
        <f t="shared" si="11"/>
        <v>3.0950317610796834</v>
      </c>
      <c r="J67" s="106">
        <f t="shared" si="11"/>
        <v>4.9803273354273125</v>
      </c>
      <c r="K67" s="106">
        <f t="shared" si="11"/>
        <v>4.3004919783638353</v>
      </c>
      <c r="L67" s="106">
        <f t="shared" si="11"/>
        <v>5.8344569749618804</v>
      </c>
      <c r="M67" s="106">
        <f t="shared" si="11"/>
        <v>4.8437293678769864</v>
      </c>
      <c r="N67" s="106">
        <f t="shared" si="11"/>
        <v>4.02909807550148</v>
      </c>
      <c r="O67" s="106">
        <f t="shared" si="11"/>
        <v>3.1637116574857767</v>
      </c>
      <c r="P67" s="106">
        <f t="shared" si="11"/>
        <v>4.9520608011105436</v>
      </c>
      <c r="Q67" s="4" t="s">
        <v>217</v>
      </c>
    </row>
    <row r="68" spans="1:18" s="4" customFormat="1" x14ac:dyDescent="0.25">
      <c r="A68" s="105" t="s">
        <v>214</v>
      </c>
      <c r="B68" s="106">
        <f>B56/B61^0.3/B$65^0.7</f>
        <v>13.231065448240207</v>
      </c>
      <c r="C68" s="106">
        <f t="shared" si="11"/>
        <v>8.1999961041593732</v>
      </c>
      <c r="D68" s="106">
        <f t="shared" si="11"/>
        <v>9.578778362284643</v>
      </c>
      <c r="E68" s="106">
        <f t="shared" si="11"/>
        <v>11.150703005120345</v>
      </c>
      <c r="F68" s="106">
        <f t="shared" si="11"/>
        <v>7.6620001888441065</v>
      </c>
      <c r="G68" s="106">
        <f t="shared" si="11"/>
        <v>9.9154462393182197</v>
      </c>
      <c r="H68" s="106">
        <f t="shared" si="11"/>
        <v>7.1732298475362199</v>
      </c>
      <c r="I68" s="106">
        <f t="shared" si="11"/>
        <v>3.8961098568477497</v>
      </c>
      <c r="J68" s="106">
        <f t="shared" si="11"/>
        <v>5.7351050627066176</v>
      </c>
      <c r="K68" s="106">
        <f t="shared" si="11"/>
        <v>5.0041210930780906</v>
      </c>
      <c r="L68" s="106">
        <f t="shared" si="11"/>
        <v>6.9722592717297749</v>
      </c>
      <c r="M68" s="106">
        <f t="shared" si="11"/>
        <v>6.4153904372354056</v>
      </c>
      <c r="N68" s="106">
        <f t="shared" si="11"/>
        <v>4.8050642289034107</v>
      </c>
      <c r="O68" s="106">
        <f t="shared" si="11"/>
        <v>3.8590568815954782</v>
      </c>
      <c r="P68" s="106">
        <f t="shared" si="11"/>
        <v>5.7665590131705535</v>
      </c>
      <c r="Q68" s="4" t="s">
        <v>217</v>
      </c>
    </row>
    <row r="69" spans="1:18" s="4" customFormat="1" x14ac:dyDescent="0.25">
      <c r="A69" s="105" t="s">
        <v>215</v>
      </c>
      <c r="B69" s="106">
        <f>B57/B62^0.3/B$65^0.7</f>
        <v>13.254554687865124</v>
      </c>
      <c r="C69" s="106">
        <f t="shared" si="11"/>
        <v>8.1808661663461208</v>
      </c>
      <c r="D69" s="106">
        <f t="shared" si="11"/>
        <v>9.5870086778481198</v>
      </c>
      <c r="E69" s="106">
        <f t="shared" si="11"/>
        <v>11.228223102682705</v>
      </c>
      <c r="F69" s="106">
        <f t="shared" si="11"/>
        <v>7.6659407878254466</v>
      </c>
      <c r="G69" s="106">
        <f t="shared" si="11"/>
        <v>9.900892242002918</v>
      </c>
      <c r="H69" s="106">
        <f t="shared" si="11"/>
        <v>7.1654337149468166</v>
      </c>
      <c r="I69" s="106">
        <f t="shared" si="11"/>
        <v>3.8802323427417056</v>
      </c>
      <c r="J69" s="106">
        <f t="shared" si="11"/>
        <v>5.7567572863856604</v>
      </c>
      <c r="K69" s="106">
        <f t="shared" si="11"/>
        <v>4.9761370291410847</v>
      </c>
      <c r="L69" s="106">
        <f t="shared" si="11"/>
        <v>6.9242998393827593</v>
      </c>
      <c r="M69" s="106">
        <f t="shared" si="11"/>
        <v>6.4264683583555131</v>
      </c>
      <c r="N69" s="106">
        <f t="shared" si="11"/>
        <v>4.7977175670085463</v>
      </c>
      <c r="O69" s="106">
        <f t="shared" si="11"/>
        <v>3.8531652867362673</v>
      </c>
      <c r="P69" s="106">
        <f t="shared" si="11"/>
        <v>5.7553476958226035</v>
      </c>
      <c r="Q69" s="4" t="s">
        <v>217</v>
      </c>
    </row>
    <row r="70" spans="1:18" s="4" customFormat="1" x14ac:dyDescent="0.25">
      <c r="A70" s="105" t="s">
        <v>171</v>
      </c>
      <c r="B70" s="106">
        <f>B58/B63^0.3/B$65^0.7</f>
        <v>11.840811713639772</v>
      </c>
      <c r="C70" s="106">
        <v>6.3430088914484433</v>
      </c>
      <c r="D70" s="106">
        <v>8.3138077763484368</v>
      </c>
      <c r="E70" s="106">
        <v>10.898562225854452</v>
      </c>
      <c r="F70" s="106">
        <v>10.711993917725394</v>
      </c>
      <c r="G70" s="106">
        <v>8.914572326359524</v>
      </c>
      <c r="H70" s="106">
        <v>2.8958824912505761</v>
      </c>
      <c r="I70" s="106">
        <v>1.9898488194681727</v>
      </c>
      <c r="J70" s="106">
        <v>4.4557371960430174</v>
      </c>
      <c r="K70" s="106">
        <v>4.330805637707301</v>
      </c>
      <c r="L70" s="106">
        <v>5.4812960364648244</v>
      </c>
      <c r="M70" s="106">
        <v>4.0495234549591617</v>
      </c>
      <c r="N70" s="106">
        <v>3.0614672727426959</v>
      </c>
      <c r="O70" s="106">
        <v>3.2627783713072089</v>
      </c>
      <c r="P70" s="106">
        <v>4.5824032966383923</v>
      </c>
    </row>
    <row r="71" spans="1:18" s="95" customFormat="1" x14ac:dyDescent="0.25">
      <c r="A71" s="96"/>
      <c r="B71" s="88"/>
      <c r="C71" s="88"/>
      <c r="D71" s="88"/>
      <c r="E71" s="88"/>
      <c r="F71" s="88"/>
      <c r="G71" s="88"/>
      <c r="H71" s="88"/>
      <c r="I71" s="88"/>
      <c r="J71" s="88"/>
      <c r="K71" s="88"/>
      <c r="L71" s="88"/>
      <c r="M71" s="88"/>
      <c r="N71" s="88"/>
      <c r="O71" s="88"/>
      <c r="P71" s="88"/>
      <c r="Q71"/>
      <c r="R71"/>
    </row>
    <row r="72" spans="1:18" s="4" customFormat="1" ht="14.4" x14ac:dyDescent="0.25">
      <c r="A72" s="754" t="s">
        <v>220</v>
      </c>
      <c r="B72" s="754"/>
      <c r="C72" s="754"/>
      <c r="D72" s="754"/>
      <c r="E72" s="754"/>
      <c r="F72" s="754"/>
      <c r="G72" s="754"/>
      <c r="H72" s="754"/>
      <c r="I72" s="754"/>
      <c r="J72" s="754"/>
      <c r="K72" s="754"/>
      <c r="L72" s="754"/>
      <c r="M72" s="754"/>
      <c r="N72" s="754"/>
      <c r="O72" s="754"/>
      <c r="P72" s="754"/>
    </row>
    <row r="73" spans="1:18" x14ac:dyDescent="0.25">
      <c r="A73" s="97" t="s">
        <v>187</v>
      </c>
      <c r="B73">
        <v>17.616263745257463</v>
      </c>
      <c r="C73">
        <v>3.184305211111861</v>
      </c>
      <c r="D73">
        <v>4.6704807426415877</v>
      </c>
      <c r="E73">
        <v>1.599263839797376</v>
      </c>
      <c r="F73">
        <v>1.9937061446804534</v>
      </c>
      <c r="G73">
        <v>18.460479503789173</v>
      </c>
      <c r="H73">
        <v>16.81365480309552</v>
      </c>
      <c r="I73">
        <v>7.7923517477680164</v>
      </c>
      <c r="J73">
        <v>2.8514990172939543</v>
      </c>
      <c r="K73">
        <v>0.65098027366522815</v>
      </c>
      <c r="L73">
        <v>1.5639226002195459</v>
      </c>
      <c r="M73">
        <v>1.2371230234217865</v>
      </c>
      <c r="N73">
        <v>11.203339408925826</v>
      </c>
      <c r="O73">
        <v>9.8289849691544244</v>
      </c>
      <c r="P73">
        <v>5.3787363768451177</v>
      </c>
    </row>
    <row r="74" spans="1:18" x14ac:dyDescent="0.25">
      <c r="A74" s="69" t="s">
        <v>180</v>
      </c>
      <c r="B74" s="82">
        <v>12.205670218295101</v>
      </c>
      <c r="C74" s="82">
        <v>6.602338581928497</v>
      </c>
      <c r="D74" s="82">
        <v>9.1141869801538391</v>
      </c>
      <c r="E74" s="82">
        <v>10.513231949587572</v>
      </c>
      <c r="F74" s="82">
        <v>6.6843145784103806</v>
      </c>
      <c r="G74" s="82">
        <v>9.1103717416437</v>
      </c>
      <c r="H74" s="82">
        <v>3.3464255442200774</v>
      </c>
      <c r="I74" s="82">
        <v>2.0217247582675761</v>
      </c>
      <c r="J74" s="82">
        <v>4.6102935552150734</v>
      </c>
      <c r="K74" s="82">
        <v>4.1668951371323955</v>
      </c>
      <c r="L74" s="82">
        <v>5.2503989019296737</v>
      </c>
      <c r="M74" s="82">
        <v>3.7650480495631786</v>
      </c>
      <c r="N74" s="82">
        <v>3.2576561982683989</v>
      </c>
      <c r="O74" s="82">
        <v>3.0018567563085088</v>
      </c>
      <c r="P74" s="82">
        <v>4.4575110949696803</v>
      </c>
    </row>
    <row r="75" spans="1:18" x14ac:dyDescent="0.25">
      <c r="A75" s="69" t="s">
        <v>188</v>
      </c>
      <c r="B75" s="82">
        <v>12.205259710152735</v>
      </c>
      <c r="C75" s="82">
        <v>6.6025908716640958</v>
      </c>
      <c r="D75" s="82">
        <v>9.1141082797064907</v>
      </c>
      <c r="E75" s="82">
        <v>10.511681247498801</v>
      </c>
      <c r="F75" s="82">
        <v>6.6842879629367955</v>
      </c>
      <c r="G75" s="82">
        <v>9.1104831074646668</v>
      </c>
      <c r="H75" s="82">
        <v>3.346382233643078</v>
      </c>
      <c r="I75" s="82">
        <v>2.0216901161247298</v>
      </c>
      <c r="J75" s="82">
        <v>4.6098165578466075</v>
      </c>
      <c r="K75" s="82">
        <v>4.1671754155061382</v>
      </c>
      <c r="L75" s="82">
        <v>5.2508471304008566</v>
      </c>
      <c r="M75" s="82">
        <v>3.764993683444803</v>
      </c>
      <c r="N75" s="82">
        <v>3.2577106708928909</v>
      </c>
      <c r="O75" s="82">
        <v>3.0020742498753923</v>
      </c>
      <c r="P75" s="82">
        <v>4.457570592329902</v>
      </c>
    </row>
    <row r="76" spans="1:18" x14ac:dyDescent="0.25">
      <c r="A76" s="69" t="s">
        <v>172</v>
      </c>
      <c r="B76" s="82">
        <v>12.528824294492777</v>
      </c>
      <c r="C76" s="82">
        <v>6.3430088914484433</v>
      </c>
      <c r="D76" s="82">
        <v>8.3138077763484368</v>
      </c>
      <c r="E76" s="82">
        <v>10.898562225854452</v>
      </c>
      <c r="F76" s="82">
        <v>10.711993917725394</v>
      </c>
      <c r="G76" s="82">
        <v>8.914572326359524</v>
      </c>
      <c r="H76" s="82">
        <v>2.8958824912505761</v>
      </c>
      <c r="I76" s="82">
        <v>1.9898488194681727</v>
      </c>
      <c r="J76" s="82">
        <v>4.4557371960430174</v>
      </c>
      <c r="K76" s="82">
        <v>4.330805637707301</v>
      </c>
      <c r="L76" s="82">
        <v>5.4812960364648244</v>
      </c>
      <c r="M76" s="82">
        <v>4.0495234549591617</v>
      </c>
      <c r="N76" s="82">
        <v>3.0614672727426959</v>
      </c>
      <c r="O76" s="82">
        <v>3.2627783713072089</v>
      </c>
      <c r="P76" s="82">
        <v>4.5824032966383923</v>
      </c>
    </row>
    <row r="77" spans="1:18" x14ac:dyDescent="0.25">
      <c r="A77" t="s">
        <v>150</v>
      </c>
      <c r="B77" s="109">
        <v>2005</v>
      </c>
      <c r="C77" s="109">
        <v>2010</v>
      </c>
      <c r="D77" s="109">
        <v>2015</v>
      </c>
      <c r="E77" s="89"/>
      <c r="F77" s="89"/>
      <c r="G77" s="89"/>
      <c r="H77" s="28" t="s">
        <v>151</v>
      </c>
      <c r="I77" s="109">
        <v>2005</v>
      </c>
      <c r="J77" s="109">
        <v>2010</v>
      </c>
      <c r="K77" s="109">
        <v>2015</v>
      </c>
      <c r="L77" s="28"/>
    </row>
    <row r="78" spans="1:18" x14ac:dyDescent="0.25">
      <c r="A78" s="61" t="s">
        <v>0</v>
      </c>
      <c r="B78">
        <v>1.5798059029424965</v>
      </c>
      <c r="C78">
        <v>1.4660050068863129</v>
      </c>
      <c r="D78">
        <v>1.4044826153171361</v>
      </c>
      <c r="H78" s="89" t="s">
        <v>0</v>
      </c>
      <c r="I78">
        <v>14.705558483052029</v>
      </c>
      <c r="J78">
        <v>16.339618198338517</v>
      </c>
      <c r="K78">
        <v>17.600869254766188</v>
      </c>
      <c r="L78" s="28"/>
    </row>
    <row r="79" spans="1:18" x14ac:dyDescent="0.25">
      <c r="A79" s="61" t="s">
        <v>23</v>
      </c>
      <c r="B79">
        <v>0.44029775895233836</v>
      </c>
      <c r="C79">
        <v>0.38613697633729127</v>
      </c>
      <c r="D79">
        <v>0.35566397897806035</v>
      </c>
      <c r="H79" s="89" t="s">
        <v>23</v>
      </c>
      <c r="I79">
        <v>2.6695230730886017</v>
      </c>
      <c r="J79">
        <v>2.9689772114384638</v>
      </c>
      <c r="K79">
        <v>3.1739636493981802</v>
      </c>
      <c r="L79" s="28"/>
    </row>
    <row r="80" spans="1:18" x14ac:dyDescent="0.25">
      <c r="A80" s="61" t="s">
        <v>39</v>
      </c>
      <c r="B80">
        <v>0.33781617276759174</v>
      </c>
      <c r="C80">
        <v>0.34326750643149206</v>
      </c>
      <c r="D80">
        <v>0.34205205218196882</v>
      </c>
      <c r="H80" s="89" t="s">
        <v>39</v>
      </c>
      <c r="I80">
        <v>4.3519619815708648</v>
      </c>
      <c r="J80">
        <v>4.5581251275445975</v>
      </c>
      <c r="K80">
        <v>4.664301329076852</v>
      </c>
      <c r="L80" s="28"/>
    </row>
    <row r="81" spans="1:30" x14ac:dyDescent="0.25">
      <c r="A81" s="61" t="s">
        <v>24</v>
      </c>
      <c r="B81">
        <v>0.15041003179172963</v>
      </c>
      <c r="C81">
        <v>0.14004711796492525</v>
      </c>
      <c r="D81">
        <v>0.13628411122083403</v>
      </c>
      <c r="H81" s="89" t="s">
        <v>24</v>
      </c>
      <c r="I81">
        <v>1.3076052725444198</v>
      </c>
      <c r="J81">
        <v>1.4655896412001168</v>
      </c>
      <c r="K81">
        <v>1.5975456256081393</v>
      </c>
      <c r="L81" s="67"/>
    </row>
    <row r="82" spans="1:30" x14ac:dyDescent="0.25">
      <c r="A82" s="61" t="s">
        <v>40</v>
      </c>
      <c r="B82">
        <v>0.21922230275278323</v>
      </c>
      <c r="C82">
        <v>0.19298102946190498</v>
      </c>
      <c r="D82">
        <v>0.17609415290694808</v>
      </c>
      <c r="H82" s="89" t="s">
        <v>40</v>
      </c>
      <c r="I82">
        <v>1.6862293134633353</v>
      </c>
      <c r="J82">
        <v>1.8639466494842167</v>
      </c>
      <c r="K82">
        <v>1.991355504009247</v>
      </c>
      <c r="L82" s="28"/>
    </row>
    <row r="83" spans="1:30" x14ac:dyDescent="0.25">
      <c r="A83" s="61" t="s">
        <v>5</v>
      </c>
      <c r="B83">
        <v>1.0981485770671366</v>
      </c>
      <c r="C83">
        <v>0.98490795073497783</v>
      </c>
      <c r="D83">
        <v>0.90264669185553881</v>
      </c>
      <c r="H83" s="89" t="s">
        <v>5</v>
      </c>
      <c r="I83">
        <v>16.299814689452038</v>
      </c>
      <c r="J83">
        <v>17.612786743681291</v>
      </c>
      <c r="K83">
        <v>18.449630868906976</v>
      </c>
      <c r="L83" s="28"/>
    </row>
    <row r="84" spans="1:30" x14ac:dyDescent="0.25">
      <c r="A84" s="61" t="s">
        <v>25</v>
      </c>
      <c r="B84">
        <v>1.5783183062597586</v>
      </c>
      <c r="C84">
        <v>2.0446688387414143</v>
      </c>
      <c r="D84">
        <v>2.505180935166111</v>
      </c>
      <c r="H84" s="89" t="s">
        <v>25</v>
      </c>
      <c r="I84">
        <v>8.2678223886435553</v>
      </c>
      <c r="J84">
        <v>11.534058641575403</v>
      </c>
      <c r="K84">
        <v>15.155203460564287</v>
      </c>
      <c r="L84" s="28"/>
    </row>
    <row r="85" spans="1:30" x14ac:dyDescent="0.25">
      <c r="A85" s="61" t="s">
        <v>26</v>
      </c>
      <c r="B85">
        <v>0.33316917190762885</v>
      </c>
      <c r="C85">
        <v>0.42620934141327738</v>
      </c>
      <c r="D85">
        <v>0.5175844908030548</v>
      </c>
      <c r="H85" s="89" t="s">
        <v>26</v>
      </c>
      <c r="I85">
        <v>3.7412722907805702</v>
      </c>
      <c r="J85">
        <v>5.1843848735850653</v>
      </c>
      <c r="K85">
        <v>6.7907367709856077</v>
      </c>
      <c r="L85" s="28"/>
    </row>
    <row r="86" spans="1:30" x14ac:dyDescent="0.25">
      <c r="A86" s="61" t="s">
        <v>41</v>
      </c>
      <c r="B86">
        <v>9.4608784697510107E-2</v>
      </c>
      <c r="C86">
        <v>0.1029819869602675</v>
      </c>
      <c r="D86">
        <v>0.11161467393906338</v>
      </c>
      <c r="H86" s="89" t="s">
        <v>41</v>
      </c>
      <c r="I86">
        <v>2.3027003926554488</v>
      </c>
      <c r="J86">
        <v>2.5900296267096001</v>
      </c>
      <c r="K86">
        <v>2.8240369204528162</v>
      </c>
      <c r="L86" s="67"/>
      <c r="Q86" s="1"/>
      <c r="R86" s="1"/>
      <c r="S86" s="1"/>
      <c r="T86" s="1"/>
      <c r="U86" s="1"/>
      <c r="V86" s="1"/>
      <c r="W86" s="1"/>
      <c r="X86" s="1"/>
      <c r="Y86" s="1"/>
      <c r="Z86" s="1"/>
      <c r="AA86" s="1"/>
      <c r="AB86" s="1"/>
      <c r="AC86" s="1"/>
      <c r="AD86" s="1"/>
    </row>
    <row r="87" spans="1:30" x14ac:dyDescent="0.25">
      <c r="A87" s="61" t="s">
        <v>42</v>
      </c>
      <c r="B87">
        <v>0.11364702377661942</v>
      </c>
      <c r="C87">
        <v>0.11686120138942657</v>
      </c>
      <c r="D87">
        <v>0.12276966908747747</v>
      </c>
      <c r="H87" s="89" t="s">
        <v>42</v>
      </c>
      <c r="I87">
        <v>0.51432679361783629</v>
      </c>
      <c r="J87">
        <v>0.58319927150633155</v>
      </c>
      <c r="K87">
        <v>0.64952855992099034</v>
      </c>
      <c r="L87" s="67"/>
      <c r="Q87" s="2"/>
      <c r="R87" s="2"/>
      <c r="S87" s="2"/>
      <c r="T87" s="2"/>
      <c r="U87" s="2"/>
      <c r="V87" s="2"/>
      <c r="W87" s="2"/>
      <c r="X87" s="2"/>
      <c r="Y87" s="2"/>
      <c r="Z87" s="2"/>
      <c r="AA87" s="2"/>
      <c r="AB87" s="2"/>
      <c r="AC87" s="2"/>
      <c r="AD87" s="2"/>
    </row>
    <row r="88" spans="1:30" x14ac:dyDescent="0.25">
      <c r="A88" s="61" t="s">
        <v>4</v>
      </c>
      <c r="B88">
        <v>8.9768246150497971E-2</v>
      </c>
      <c r="C88">
        <v>9.6882460470415932E-2</v>
      </c>
      <c r="D88">
        <v>0.10431614277933263</v>
      </c>
      <c r="H88" s="89" t="s">
        <v>4</v>
      </c>
      <c r="I88">
        <v>1.1877588013063292</v>
      </c>
      <c r="J88">
        <v>1.3771026464167906</v>
      </c>
      <c r="K88">
        <v>1.5461734496337158</v>
      </c>
      <c r="L88" s="28"/>
    </row>
    <row r="89" spans="1:30" x14ac:dyDescent="0.25">
      <c r="A89" s="61" t="s">
        <v>43</v>
      </c>
      <c r="B89">
        <v>0.11064273862195516</v>
      </c>
      <c r="C89">
        <v>0.10513088050024273</v>
      </c>
      <c r="D89">
        <v>9.9366623258626122E-2</v>
      </c>
      <c r="H89" s="89" t="s">
        <v>43</v>
      </c>
      <c r="I89">
        <v>0.65250341616280971</v>
      </c>
      <c r="J89">
        <v>0.82892985594499546</v>
      </c>
      <c r="K89">
        <v>1.0000237146900528</v>
      </c>
      <c r="L89" s="28"/>
    </row>
    <row r="90" spans="1:30" x14ac:dyDescent="0.25">
      <c r="A90" s="61" t="s">
        <v>1</v>
      </c>
      <c r="B90">
        <v>0.51985678636429744</v>
      </c>
      <c r="C90">
        <v>0.57968277541130542</v>
      </c>
      <c r="D90">
        <v>0.63762270761263862</v>
      </c>
      <c r="H90" s="89" t="s">
        <v>1</v>
      </c>
      <c r="I90">
        <v>6.8507790029675597</v>
      </c>
      <c r="J90">
        <v>8.112652662623665</v>
      </c>
      <c r="K90">
        <v>9.225706736736349</v>
      </c>
      <c r="L90" s="28"/>
    </row>
    <row r="91" spans="1:30" x14ac:dyDescent="0.25">
      <c r="A91" s="61" t="s">
        <v>2</v>
      </c>
      <c r="B91">
        <v>0.54773091993325462</v>
      </c>
      <c r="C91">
        <v>0.64214223868418852</v>
      </c>
      <c r="D91">
        <v>0.75589808531352531</v>
      </c>
      <c r="H91" s="89" t="s">
        <v>2</v>
      </c>
      <c r="I91">
        <v>6.7837573991888958</v>
      </c>
      <c r="J91">
        <v>8.3000178333279138</v>
      </c>
      <c r="K91">
        <v>9.8346998505656593</v>
      </c>
      <c r="L91" s="28"/>
    </row>
    <row r="92" spans="1:30" x14ac:dyDescent="0.25">
      <c r="A92" s="61" t="s">
        <v>3</v>
      </c>
      <c r="B92">
        <v>0.29582594080922342</v>
      </c>
      <c r="C92">
        <v>0.30909378446829722</v>
      </c>
      <c r="D92">
        <v>0.32778437388127957</v>
      </c>
      <c r="H92" s="89" t="s">
        <v>3</v>
      </c>
      <c r="I92">
        <v>4.1398235960818299</v>
      </c>
      <c r="J92">
        <v>4.7512375420044348</v>
      </c>
      <c r="K92">
        <v>5.2737660553195251</v>
      </c>
      <c r="L92" s="28"/>
    </row>
    <row r="93" spans="1:30" x14ac:dyDescent="0.25">
      <c r="A93" s="1"/>
      <c r="B93" s="28"/>
      <c r="C93" s="28"/>
      <c r="D93" s="28"/>
      <c r="E93" s="28"/>
      <c r="F93" s="67"/>
      <c r="G93" s="28"/>
      <c r="H93" s="28"/>
      <c r="I93" s="28"/>
      <c r="J93" s="67"/>
      <c r="K93" s="28"/>
      <c r="L93" s="28"/>
      <c r="M93" s="752" t="s">
        <v>223</v>
      </c>
      <c r="N93" s="752"/>
      <c r="O93" s="752"/>
      <c r="P93" s="753" t="s">
        <v>222</v>
      </c>
      <c r="Q93" s="753"/>
      <c r="R93" s="753"/>
    </row>
    <row r="94" spans="1:30" x14ac:dyDescent="0.25">
      <c r="A94" s="10" t="s">
        <v>89</v>
      </c>
      <c r="B94" s="109">
        <v>2005</v>
      </c>
      <c r="C94" s="109">
        <v>2010</v>
      </c>
      <c r="D94" s="109">
        <v>2015</v>
      </c>
      <c r="E94" s="28"/>
      <c r="F94" s="28"/>
      <c r="G94" s="67"/>
      <c r="H94" s="28"/>
      <c r="I94" s="28"/>
      <c r="J94" s="28"/>
      <c r="K94" s="28"/>
      <c r="L94" s="28"/>
      <c r="M94" s="109">
        <v>2005</v>
      </c>
      <c r="N94" s="109">
        <v>2010</v>
      </c>
      <c r="O94" s="109">
        <v>2015</v>
      </c>
      <c r="P94" s="109">
        <v>2005</v>
      </c>
      <c r="Q94" s="109">
        <v>2010</v>
      </c>
      <c r="R94" s="109">
        <v>2015</v>
      </c>
    </row>
    <row r="95" spans="1:30" x14ac:dyDescent="0.25">
      <c r="A95" s="8" t="s">
        <v>11</v>
      </c>
      <c r="B95" s="90">
        <v>1.580355</v>
      </c>
      <c r="C95" s="90">
        <v>1.475012</v>
      </c>
      <c r="D95" s="90">
        <v>1.389970165372471</v>
      </c>
      <c r="E95" s="103">
        <f t="shared" ref="E95:G109" si="12">B78-B95</f>
        <v>-5.4909705750350035E-4</v>
      </c>
      <c r="F95" s="103">
        <f t="shared" si="12"/>
        <v>-9.006993113687134E-3</v>
      </c>
      <c r="G95" s="103">
        <f t="shared" si="12"/>
        <v>1.4512449944665162E-2</v>
      </c>
      <c r="H95" s="28"/>
      <c r="I95" s="90">
        <v>14.705563476562499</v>
      </c>
      <c r="J95" s="90">
        <v>15.273309570312501</v>
      </c>
      <c r="K95" s="90">
        <v>16.940130859375</v>
      </c>
      <c r="L95" s="90"/>
      <c r="M95" s="28">
        <f t="shared" ref="M95:O109" si="13">I78-I95</f>
        <v>-4.9935104708964673E-6</v>
      </c>
      <c r="N95" s="28">
        <f t="shared" si="13"/>
        <v>1.0663086280260163</v>
      </c>
      <c r="O95" s="28">
        <f t="shared" si="13"/>
        <v>0.6607383953911885</v>
      </c>
      <c r="P95" s="110">
        <f>M95/I95</f>
        <v>-3.3956607503378213E-7</v>
      </c>
      <c r="Q95" s="110">
        <f t="shared" ref="Q95:R109" si="14">N95/J95</f>
        <v>6.9815165018239006E-2</v>
      </c>
      <c r="R95" s="110">
        <f t="shared" si="14"/>
        <v>3.9004326523577174E-2</v>
      </c>
      <c r="S95" t="s">
        <v>0</v>
      </c>
    </row>
    <row r="96" spans="1:30" x14ac:dyDescent="0.25">
      <c r="A96" s="8" t="s">
        <v>12</v>
      </c>
      <c r="B96" s="90">
        <v>0.44043900000000002</v>
      </c>
      <c r="C96" s="90">
        <v>0.45678399999999997</v>
      </c>
      <c r="D96" s="90">
        <v>0.47143284597647744</v>
      </c>
      <c r="E96" s="103">
        <f t="shared" si="12"/>
        <v>-1.4124104766166656E-4</v>
      </c>
      <c r="F96" s="103">
        <f t="shared" si="12"/>
        <v>-7.0647023662708697E-2</v>
      </c>
      <c r="G96" s="103">
        <f t="shared" si="12"/>
        <v>-0.1157688669984171</v>
      </c>
      <c r="I96" s="90">
        <v>2.6695236816406251</v>
      </c>
      <c r="J96" s="90">
        <v>3.17703662109375</v>
      </c>
      <c r="K96" s="90">
        <v>3.3625983886718749</v>
      </c>
      <c r="L96" s="90"/>
      <c r="M96" s="28">
        <f t="shared" si="13"/>
        <v>-6.0855202344001214E-7</v>
      </c>
      <c r="N96" s="28">
        <f t="shared" si="13"/>
        <v>-0.20805940965528613</v>
      </c>
      <c r="O96" s="28">
        <f t="shared" si="13"/>
        <v>-0.18863473927369467</v>
      </c>
      <c r="P96" s="110">
        <f t="shared" ref="P96:P109" si="15">M96/I96</f>
        <v>-2.2796277389306046E-7</v>
      </c>
      <c r="Q96" s="110">
        <f t="shared" si="14"/>
        <v>-6.5488514760543765E-2</v>
      </c>
      <c r="R96" s="110">
        <f t="shared" si="14"/>
        <v>-5.6097909256478208E-2</v>
      </c>
      <c r="S96" t="s">
        <v>23</v>
      </c>
    </row>
    <row r="97" spans="1:19" x14ac:dyDescent="0.25">
      <c r="A97" s="8" t="s">
        <v>34</v>
      </c>
      <c r="B97" s="90">
        <v>0.33794799999999997</v>
      </c>
      <c r="C97" s="90">
        <v>0.31956400000000001</v>
      </c>
      <c r="D97" s="90">
        <v>0.32314403715550033</v>
      </c>
      <c r="E97" s="103">
        <f t="shared" si="12"/>
        <v>-1.3182723240823258E-4</v>
      </c>
      <c r="F97" s="103">
        <f t="shared" si="12"/>
        <v>2.370350643149205E-2</v>
      </c>
      <c r="G97" s="103">
        <f t="shared" si="12"/>
        <v>1.8908015026468494E-2</v>
      </c>
      <c r="H97" s="28"/>
      <c r="I97" s="90">
        <v>4.3519638671875001</v>
      </c>
      <c r="J97" s="90">
        <v>4.4273896484374999</v>
      </c>
      <c r="K97" s="90">
        <v>4.5680913085937496</v>
      </c>
      <c r="L97" s="90"/>
      <c r="M97" s="28">
        <f t="shared" si="13"/>
        <v>-1.8856166352776427E-6</v>
      </c>
      <c r="N97" s="28">
        <f t="shared" si="13"/>
        <v>0.1307354791070976</v>
      </c>
      <c r="O97" s="28">
        <f t="shared" si="13"/>
        <v>9.6210020483102454E-2</v>
      </c>
      <c r="P97" s="110">
        <f t="shared" si="15"/>
        <v>-4.3327947860381504E-7</v>
      </c>
      <c r="Q97" s="110">
        <f t="shared" si="14"/>
        <v>2.9528794501571899E-2</v>
      </c>
      <c r="R97" s="110">
        <f t="shared" si="14"/>
        <v>2.1061317295060798E-2</v>
      </c>
      <c r="S97" t="s">
        <v>39</v>
      </c>
    </row>
    <row r="98" spans="1:19" x14ac:dyDescent="0.25">
      <c r="A98" s="8" t="s">
        <v>32</v>
      </c>
      <c r="B98" s="90">
        <v>0.15046600000000002</v>
      </c>
      <c r="C98" s="90">
        <v>0.13433</v>
      </c>
      <c r="D98" s="90">
        <v>0.12642394196321588</v>
      </c>
      <c r="E98" s="103">
        <f t="shared" si="12"/>
        <v>-5.5968208270390507E-5</v>
      </c>
      <c r="F98" s="103">
        <f t="shared" si="12"/>
        <v>5.7171179649252446E-3</v>
      </c>
      <c r="G98" s="103">
        <f t="shared" si="12"/>
        <v>9.860169257618151E-3</v>
      </c>
      <c r="H98" s="28"/>
      <c r="I98" s="90">
        <v>1.3076057128906251</v>
      </c>
      <c r="J98" s="90">
        <v>1.3838846435546874</v>
      </c>
      <c r="K98" s="90">
        <v>1.5375948486328126</v>
      </c>
      <c r="L98" s="90"/>
      <c r="M98" s="28">
        <f t="shared" si="13"/>
        <v>-4.4034620527710899E-7</v>
      </c>
      <c r="N98" s="28">
        <f t="shared" si="13"/>
        <v>8.1704997645429378E-2</v>
      </c>
      <c r="O98" s="28">
        <f t="shared" si="13"/>
        <v>5.9950776975326692E-2</v>
      </c>
      <c r="P98" s="110">
        <f t="shared" si="15"/>
        <v>-3.3675763338756675E-7</v>
      </c>
      <c r="Q98" s="110">
        <f t="shared" si="14"/>
        <v>5.9040323935931165E-2</v>
      </c>
      <c r="R98" s="110">
        <f t="shared" si="14"/>
        <v>3.8989969970719719E-2</v>
      </c>
      <c r="S98" t="s">
        <v>24</v>
      </c>
    </row>
    <row r="99" spans="1:19" x14ac:dyDescent="0.25">
      <c r="A99" s="8" t="s">
        <v>35</v>
      </c>
      <c r="B99" s="90">
        <v>0.21930599999999997</v>
      </c>
      <c r="C99" s="90">
        <v>0.22096800000000003</v>
      </c>
      <c r="D99" s="90">
        <v>0.19200962925602483</v>
      </c>
      <c r="E99" s="103">
        <f t="shared" si="12"/>
        <v>-8.3697247216740767E-5</v>
      </c>
      <c r="F99" s="103">
        <f t="shared" si="12"/>
        <v>-2.7986970538095041E-2</v>
      </c>
      <c r="G99" s="103">
        <f t="shared" si="12"/>
        <v>-1.5915476349076751E-2</v>
      </c>
      <c r="H99" s="28"/>
      <c r="I99" s="90">
        <v>1.6862299995422363</v>
      </c>
      <c r="J99" s="90">
        <v>1.8552521848678589</v>
      </c>
      <c r="K99" s="90">
        <v>1.9862470054626464</v>
      </c>
      <c r="L99" s="90"/>
      <c r="M99" s="28">
        <f t="shared" si="13"/>
        <v>-6.860789010243451E-7</v>
      </c>
      <c r="N99" s="28">
        <f t="shared" si="13"/>
        <v>8.694464616357811E-3</v>
      </c>
      <c r="O99" s="28">
        <f t="shared" si="13"/>
        <v>5.1084985466005595E-3</v>
      </c>
      <c r="P99" s="110">
        <f t="shared" si="15"/>
        <v>-4.068714832558999E-7</v>
      </c>
      <c r="Q99" s="110">
        <f t="shared" si="14"/>
        <v>4.6864058090178599E-3</v>
      </c>
      <c r="R99" s="110">
        <f t="shared" si="14"/>
        <v>2.5719351785306595E-3</v>
      </c>
      <c r="S99" t="s">
        <v>40</v>
      </c>
    </row>
    <row r="100" spans="1:19" x14ac:dyDescent="0.25">
      <c r="A100" s="8" t="s">
        <v>28</v>
      </c>
      <c r="B100" s="90">
        <v>1.09857</v>
      </c>
      <c r="C100" s="90">
        <v>1.0104410000000001</v>
      </c>
      <c r="D100" s="90">
        <v>0.88758955281093732</v>
      </c>
      <c r="E100" s="103">
        <f t="shared" si="12"/>
        <v>-4.2142293286340227E-4</v>
      </c>
      <c r="F100" s="103">
        <f t="shared" si="12"/>
        <v>-2.5533049265022312E-2</v>
      </c>
      <c r="G100" s="103">
        <f t="shared" si="12"/>
        <v>1.5057139044601486E-2</v>
      </c>
      <c r="H100" s="28"/>
      <c r="I100" s="90">
        <v>16.299821559906007</v>
      </c>
      <c r="J100" s="90">
        <v>17.117491644859314</v>
      </c>
      <c r="K100" s="90">
        <v>18.053825327873231</v>
      </c>
      <c r="L100" s="90"/>
      <c r="M100" s="28">
        <f t="shared" si="13"/>
        <v>-6.870453969298751E-6</v>
      </c>
      <c r="N100" s="28">
        <f t="shared" si="13"/>
        <v>0.49529509882197686</v>
      </c>
      <c r="O100" s="28">
        <f t="shared" si="13"/>
        <v>0.3958055410337451</v>
      </c>
      <c r="P100" s="110">
        <f t="shared" si="15"/>
        <v>-4.2150485783222093E-7</v>
      </c>
      <c r="Q100" s="110">
        <f t="shared" si="14"/>
        <v>2.89350279292073E-2</v>
      </c>
      <c r="R100" s="110">
        <f t="shared" si="14"/>
        <v>2.1923638555573177E-2</v>
      </c>
      <c r="S100" t="s">
        <v>5</v>
      </c>
    </row>
    <row r="101" spans="1:19" x14ac:dyDescent="0.25">
      <c r="A101" s="8" t="s">
        <v>16</v>
      </c>
      <c r="B101" s="90">
        <v>1.5789519999999999</v>
      </c>
      <c r="C101" s="90">
        <v>2.391022</v>
      </c>
      <c r="D101" s="90">
        <v>2.7881586210103149</v>
      </c>
      <c r="E101" s="103">
        <f t="shared" si="12"/>
        <v>-6.3369374024135894E-4</v>
      </c>
      <c r="F101" s="103">
        <f t="shared" si="12"/>
        <v>-0.34635316125858573</v>
      </c>
      <c r="G101" s="103">
        <f t="shared" si="12"/>
        <v>-0.28297768584420391</v>
      </c>
      <c r="H101" s="28"/>
      <c r="I101" s="90">
        <v>8.2678300781249998</v>
      </c>
      <c r="J101" s="90">
        <v>12.779162109374999</v>
      </c>
      <c r="K101" s="90">
        <v>18.333923828124998</v>
      </c>
      <c r="L101" s="90"/>
      <c r="M101" s="28">
        <f t="shared" si="13"/>
        <v>-7.6894814444727899E-6</v>
      </c>
      <c r="N101" s="28">
        <f t="shared" si="13"/>
        <v>-1.2451034677995967</v>
      </c>
      <c r="O101" s="28">
        <f t="shared" si="13"/>
        <v>-3.178720367560711</v>
      </c>
      <c r="P101" s="110">
        <f t="shared" si="15"/>
        <v>-9.3004831640379217E-7</v>
      </c>
      <c r="Q101" s="110">
        <f t="shared" si="14"/>
        <v>-9.7432324368603843E-2</v>
      </c>
      <c r="R101" s="110">
        <f t="shared" si="14"/>
        <v>-0.17337916298552644</v>
      </c>
      <c r="S101" t="s">
        <v>25</v>
      </c>
    </row>
    <row r="102" spans="1:19" x14ac:dyDescent="0.25">
      <c r="A102" s="8" t="s">
        <v>17</v>
      </c>
      <c r="B102" s="90">
        <v>0.33339600000000003</v>
      </c>
      <c r="C102" s="90">
        <v>0.46896399999999999</v>
      </c>
      <c r="D102" s="90">
        <v>0.62072321994347335</v>
      </c>
      <c r="E102" s="103">
        <f t="shared" si="12"/>
        <v>-2.2682809237117851E-4</v>
      </c>
      <c r="F102" s="103">
        <f t="shared" si="12"/>
        <v>-4.2754658586722616E-2</v>
      </c>
      <c r="G102" s="103">
        <f t="shared" si="12"/>
        <v>-0.10313872914041855</v>
      </c>
      <c r="H102" s="28"/>
      <c r="I102" s="90">
        <v>3.7412988281250001</v>
      </c>
      <c r="J102" s="90">
        <v>5.5776528320312497</v>
      </c>
      <c r="K102" s="90">
        <v>7.6940390624999999</v>
      </c>
      <c r="L102" s="90"/>
      <c r="M102" s="28">
        <f t="shared" si="13"/>
        <v>-2.6537344429922172E-5</v>
      </c>
      <c r="N102" s="28">
        <f t="shared" si="13"/>
        <v>-0.39326795844618445</v>
      </c>
      <c r="O102" s="28">
        <f t="shared" si="13"/>
        <v>-0.90330229151439223</v>
      </c>
      <c r="P102" s="110">
        <f t="shared" si="15"/>
        <v>-7.0930833512760863E-6</v>
      </c>
      <c r="Q102" s="110">
        <f t="shared" si="14"/>
        <v>-7.0507787108536391E-2</v>
      </c>
      <c r="R102" s="110">
        <f t="shared" si="14"/>
        <v>-0.1174028730783289</v>
      </c>
      <c r="S102" t="s">
        <v>26</v>
      </c>
    </row>
    <row r="103" spans="1:19" x14ac:dyDescent="0.25">
      <c r="A103" s="8" t="s">
        <v>18</v>
      </c>
      <c r="B103" s="90">
        <v>9.4712000000000005E-2</v>
      </c>
      <c r="C103" s="90">
        <v>0.114468</v>
      </c>
      <c r="D103" s="90">
        <v>0.14051990887013874</v>
      </c>
      <c r="E103" s="103">
        <f t="shared" si="12"/>
        <v>-1.0321530248989796E-4</v>
      </c>
      <c r="F103" s="103">
        <f t="shared" si="12"/>
        <v>-1.1486013039732498E-2</v>
      </c>
      <c r="G103" s="103">
        <f t="shared" si="12"/>
        <v>-2.8905234931075358E-2</v>
      </c>
      <c r="H103" s="28"/>
      <c r="I103" s="90">
        <v>2.3027133789062502</v>
      </c>
      <c r="J103" s="90">
        <v>2.86227392578125</v>
      </c>
      <c r="K103" s="90">
        <v>2.9925419921874998</v>
      </c>
      <c r="L103" s="90"/>
      <c r="M103" s="28">
        <f t="shared" si="13"/>
        <v>-1.2986250801372279E-5</v>
      </c>
      <c r="N103" s="28">
        <f t="shared" si="13"/>
        <v>-0.27224429907164982</v>
      </c>
      <c r="O103" s="28">
        <f t="shared" si="13"/>
        <v>-0.16850507173468365</v>
      </c>
      <c r="P103" s="110">
        <f t="shared" si="15"/>
        <v>-5.639542862924837E-6</v>
      </c>
      <c r="Q103" s="110">
        <f t="shared" si="14"/>
        <v>-9.5114690672850777E-2</v>
      </c>
      <c r="R103" s="110">
        <f t="shared" si="14"/>
        <v>-5.6308339924583367E-2</v>
      </c>
      <c r="S103" t="s">
        <v>41</v>
      </c>
    </row>
    <row r="104" spans="1:19" x14ac:dyDescent="0.25">
      <c r="A104" s="8" t="s">
        <v>9</v>
      </c>
      <c r="B104" s="90">
        <v>0.113694</v>
      </c>
      <c r="C104" s="90">
        <v>0.12928800000000001</v>
      </c>
      <c r="D104" s="90">
        <v>0.12614142744640006</v>
      </c>
      <c r="E104" s="103">
        <f t="shared" si="12"/>
        <v>-4.6976223380582049E-5</v>
      </c>
      <c r="F104" s="103">
        <f t="shared" si="12"/>
        <v>-1.2426798610573442E-2</v>
      </c>
      <c r="G104" s="103">
        <f t="shared" si="12"/>
        <v>-3.3717583589225886E-3</v>
      </c>
      <c r="H104" s="28"/>
      <c r="I104" s="90">
        <v>0.5143272094726562</v>
      </c>
      <c r="J104" s="90">
        <v>0.59911657714843747</v>
      </c>
      <c r="K104" s="90">
        <v>0.66434271240234377</v>
      </c>
      <c r="L104" s="90"/>
      <c r="M104" s="28">
        <f t="shared" si="13"/>
        <v>-4.1585481991290862E-7</v>
      </c>
      <c r="N104" s="28">
        <f t="shared" si="13"/>
        <v>-1.5917305642105917E-2</v>
      </c>
      <c r="O104" s="28">
        <f t="shared" si="13"/>
        <v>-1.4814152481353426E-2</v>
      </c>
      <c r="P104" s="110">
        <f t="shared" si="15"/>
        <v>-8.0854135704639831E-7</v>
      </c>
      <c r="Q104" s="110">
        <f t="shared" si="14"/>
        <v>-2.6567960642761911E-2</v>
      </c>
      <c r="R104" s="110">
        <f t="shared" si="14"/>
        <v>-2.2298961371584339E-2</v>
      </c>
      <c r="S104" t="s">
        <v>42</v>
      </c>
    </row>
    <row r="105" spans="1:19" x14ac:dyDescent="0.25">
      <c r="A105" s="8" t="s">
        <v>38</v>
      </c>
      <c r="B105" s="90">
        <v>8.9800999999999992E-2</v>
      </c>
      <c r="C105" s="90">
        <v>0.10389600000000002</v>
      </c>
      <c r="D105" s="90">
        <v>0.11919089407955669</v>
      </c>
      <c r="E105" s="103">
        <f t="shared" si="12"/>
        <v>-3.275384950202076E-5</v>
      </c>
      <c r="F105" s="103">
        <f t="shared" si="12"/>
        <v>-7.0135395295840841E-3</v>
      </c>
      <c r="G105" s="103">
        <f t="shared" si="12"/>
        <v>-1.4874751300224059E-2</v>
      </c>
      <c r="H105" s="28"/>
      <c r="I105" s="90">
        <v>1.1877592844963074</v>
      </c>
      <c r="J105" s="90">
        <v>1.3907543601989747</v>
      </c>
      <c r="K105" s="90">
        <v>1.6912967176437379</v>
      </c>
      <c r="L105" s="90"/>
      <c r="M105" s="28">
        <f t="shared" si="13"/>
        <v>-4.8318997825091969E-7</v>
      </c>
      <c r="N105" s="28">
        <f t="shared" si="13"/>
        <v>-1.3651713782184105E-2</v>
      </c>
      <c r="O105" s="28">
        <f t="shared" si="13"/>
        <v>-0.14512326801002207</v>
      </c>
      <c r="P105" s="110">
        <f t="shared" si="15"/>
        <v>-4.0680799936312506E-7</v>
      </c>
      <c r="Q105" s="110">
        <f t="shared" si="14"/>
        <v>-9.8160496007583687E-3</v>
      </c>
      <c r="R105" s="110">
        <f t="shared" si="14"/>
        <v>-8.5805918320590896E-2</v>
      </c>
      <c r="S105" t="s">
        <v>4</v>
      </c>
    </row>
    <row r="106" spans="1:19" x14ac:dyDescent="0.25">
      <c r="A106" s="8" t="s">
        <v>29</v>
      </c>
      <c r="B106" s="90">
        <v>0.11067899999999999</v>
      </c>
      <c r="C106" s="90">
        <v>0.12755900000000001</v>
      </c>
      <c r="D106" s="90">
        <v>0.13734242762209564</v>
      </c>
      <c r="E106" s="103">
        <f t="shared" si="12"/>
        <v>-3.6261378044827319E-5</v>
      </c>
      <c r="F106" s="103">
        <f t="shared" si="12"/>
        <v>-2.2428119499757274E-2</v>
      </c>
      <c r="G106" s="103">
        <f t="shared" si="12"/>
        <v>-3.797580436346952E-2</v>
      </c>
      <c r="H106" s="28"/>
      <c r="I106" s="90">
        <v>0.65250360488891601</v>
      </c>
      <c r="J106" s="90">
        <v>0.95673977661132814</v>
      </c>
      <c r="K106" s="90">
        <v>1.1904044570922852</v>
      </c>
      <c r="L106" s="90"/>
      <c r="M106" s="28">
        <f t="shared" si="13"/>
        <v>-1.8872610629827591E-7</v>
      </c>
      <c r="N106" s="28">
        <f t="shared" si="13"/>
        <v>-0.12780992066633268</v>
      </c>
      <c r="O106" s="28">
        <f t="shared" si="13"/>
        <v>-0.19038074240223235</v>
      </c>
      <c r="P106" s="110">
        <f t="shared" si="15"/>
        <v>-2.8923381401150289E-7</v>
      </c>
      <c r="Q106" s="110">
        <f t="shared" si="14"/>
        <v>-0.13358901113009225</v>
      </c>
      <c r="R106" s="110">
        <f t="shared" si="14"/>
        <v>-0.15992946033423094</v>
      </c>
      <c r="S106" t="s">
        <v>43</v>
      </c>
    </row>
    <row r="107" spans="1:19" x14ac:dyDescent="0.25">
      <c r="A107" s="8" t="s">
        <v>30</v>
      </c>
      <c r="B107" s="90">
        <v>0.52020600000000006</v>
      </c>
      <c r="C107" s="90">
        <v>0.63694899999999999</v>
      </c>
      <c r="D107" s="90">
        <v>0.72317805427417137</v>
      </c>
      <c r="E107" s="103">
        <f t="shared" si="12"/>
        <v>-3.4921363570261654E-4</v>
      </c>
      <c r="F107" s="103">
        <f t="shared" si="12"/>
        <v>-5.726622458869457E-2</v>
      </c>
      <c r="G107" s="103">
        <f t="shared" si="12"/>
        <v>-8.555534666153275E-2</v>
      </c>
      <c r="H107" s="28"/>
      <c r="I107" s="90">
        <v>6.8507966909408573</v>
      </c>
      <c r="J107" s="90">
        <v>8.7219870505332953</v>
      </c>
      <c r="K107" s="90">
        <v>10.880641102790833</v>
      </c>
      <c r="L107" s="90"/>
      <c r="M107" s="28">
        <f t="shared" si="13"/>
        <v>-1.7687973297597637E-5</v>
      </c>
      <c r="N107" s="28">
        <f t="shared" si="13"/>
        <v>-0.60933438790963024</v>
      </c>
      <c r="O107" s="28">
        <f t="shared" si="13"/>
        <v>-1.6549343660544835</v>
      </c>
      <c r="P107" s="110">
        <f t="shared" si="15"/>
        <v>-2.5818855960194098E-6</v>
      </c>
      <c r="Q107" s="110">
        <f t="shared" si="14"/>
        <v>-6.9861877159330704E-2</v>
      </c>
      <c r="R107" s="110">
        <f t="shared" si="14"/>
        <v>-0.15209897564124239</v>
      </c>
      <c r="S107" t="s">
        <v>1</v>
      </c>
    </row>
    <row r="108" spans="1:19" x14ac:dyDescent="0.25">
      <c r="A108" s="8" t="s">
        <v>21</v>
      </c>
      <c r="B108" s="90">
        <v>0.54817570282045402</v>
      </c>
      <c r="C108" s="90">
        <v>0.68312016532905284</v>
      </c>
      <c r="D108" s="90">
        <v>0.77975203954875671</v>
      </c>
      <c r="E108" s="103">
        <f t="shared" si="12"/>
        <v>-4.4478288719940196E-4</v>
      </c>
      <c r="F108" s="103">
        <f t="shared" si="12"/>
        <v>-4.0977926644864326E-2</v>
      </c>
      <c r="G108" s="103">
        <f t="shared" si="12"/>
        <v>-2.38539542352314E-2</v>
      </c>
      <c r="H108" s="28"/>
      <c r="I108" s="90">
        <v>6.7837956838011744</v>
      </c>
      <c r="J108" s="90">
        <v>8.6440170032978063</v>
      </c>
      <c r="K108" s="90">
        <v>10.224757209062576</v>
      </c>
      <c r="L108" s="90"/>
      <c r="M108" s="28">
        <f t="shared" si="13"/>
        <v>-3.8284612278616237E-5</v>
      </c>
      <c r="N108" s="28">
        <f t="shared" si="13"/>
        <v>-0.34399916996989255</v>
      </c>
      <c r="O108" s="28">
        <f t="shared" si="13"/>
        <v>-0.39005735849691625</v>
      </c>
      <c r="P108" s="110">
        <f t="shared" si="15"/>
        <v>-5.6435385237257272E-6</v>
      </c>
      <c r="Q108" s="110">
        <f t="shared" si="14"/>
        <v>-3.9796216254393335E-2</v>
      </c>
      <c r="R108" s="110">
        <f t="shared" si="14"/>
        <v>-3.8148324749578813E-2</v>
      </c>
      <c r="S108" t="s">
        <v>2</v>
      </c>
    </row>
    <row r="109" spans="1:19" x14ac:dyDescent="0.25">
      <c r="A109" s="8" t="s">
        <v>22</v>
      </c>
      <c r="B109" s="90">
        <v>0.29597600000000002</v>
      </c>
      <c r="C109" s="90">
        <v>0.33446599999999999</v>
      </c>
      <c r="D109" s="90">
        <v>0.35448036006902534</v>
      </c>
      <c r="E109" s="103">
        <f t="shared" si="12"/>
        <v>-1.5005919077659691E-4</v>
      </c>
      <c r="F109" s="103">
        <f t="shared" si="12"/>
        <v>-2.5372215531702769E-2</v>
      </c>
      <c r="G109" s="103">
        <f t="shared" si="12"/>
        <v>-2.6695986187745768E-2</v>
      </c>
      <c r="H109" s="28"/>
      <c r="I109" s="90">
        <v>4.1398269444704052</v>
      </c>
      <c r="J109" s="90">
        <v>4.9534108893871309</v>
      </c>
      <c r="K109" s="90">
        <v>5.7850290397405626</v>
      </c>
      <c r="L109" s="90"/>
      <c r="M109" s="28">
        <f t="shared" si="13"/>
        <v>-3.3483885752971787E-6</v>
      </c>
      <c r="N109" s="28">
        <f t="shared" si="13"/>
        <v>-0.2021733473826961</v>
      </c>
      <c r="O109" s="28">
        <f t="shared" si="13"/>
        <v>-0.51126298442103746</v>
      </c>
      <c r="P109" s="110">
        <f t="shared" si="15"/>
        <v>-8.088233204457119E-7</v>
      </c>
      <c r="Q109" s="110">
        <f t="shared" si="14"/>
        <v>-4.0814976164375967E-2</v>
      </c>
      <c r="R109" s="110">
        <f t="shared" si="14"/>
        <v>-8.8376908898622528E-2</v>
      </c>
      <c r="S109" t="s">
        <v>3</v>
      </c>
    </row>
    <row r="110" spans="1:19" x14ac:dyDescent="0.25">
      <c r="A110" s="1"/>
      <c r="B110" s="28"/>
      <c r="C110" s="28"/>
      <c r="D110" s="28"/>
      <c r="E110" s="28"/>
      <c r="F110" s="67"/>
      <c r="G110" s="28"/>
      <c r="H110" s="28"/>
      <c r="I110" s="28"/>
      <c r="J110" s="28"/>
      <c r="K110" s="28"/>
      <c r="L110" s="28"/>
      <c r="M110" s="28"/>
      <c r="N110" s="28"/>
      <c r="O110" s="28"/>
      <c r="P110" s="28"/>
    </row>
    <row r="111" spans="1:19" x14ac:dyDescent="0.25">
      <c r="A111" s="1"/>
      <c r="B111" s="28"/>
      <c r="C111" s="28"/>
      <c r="D111" s="28"/>
      <c r="E111" s="28"/>
      <c r="F111" s="67"/>
      <c r="G111" s="28"/>
      <c r="H111" s="28"/>
      <c r="I111" s="28"/>
      <c r="J111" s="67"/>
      <c r="K111" s="28"/>
      <c r="L111" s="28"/>
      <c r="M111" s="28"/>
      <c r="N111" s="28"/>
      <c r="O111" s="28"/>
    </row>
    <row r="112" spans="1:19" x14ac:dyDescent="0.25">
      <c r="A112" s="1"/>
      <c r="B112" s="28"/>
      <c r="C112" s="28"/>
      <c r="D112" s="28"/>
      <c r="E112" s="28"/>
      <c r="F112" s="67"/>
      <c r="G112" s="28"/>
      <c r="H112" s="28"/>
      <c r="I112" s="28"/>
      <c r="J112" s="67"/>
      <c r="L112" s="28"/>
      <c r="M112" s="28"/>
      <c r="N112" s="28"/>
      <c r="Q112" s="1"/>
      <c r="R112" s="1"/>
    </row>
    <row r="113" spans="1:18" x14ac:dyDescent="0.25">
      <c r="A113" s="1"/>
      <c r="B113" s="28"/>
      <c r="C113" s="28"/>
      <c r="D113" s="28"/>
      <c r="E113" s="28"/>
      <c r="F113" s="67"/>
      <c r="G113" s="28"/>
      <c r="H113" s="28"/>
      <c r="I113" s="28"/>
      <c r="J113" s="67"/>
      <c r="L113" s="28"/>
      <c r="M113" s="28"/>
      <c r="N113" s="28"/>
      <c r="Q113" s="1"/>
      <c r="R113" s="1"/>
    </row>
    <row r="114" spans="1:18" x14ac:dyDescent="0.25">
      <c r="A114" s="1"/>
      <c r="B114" s="28"/>
      <c r="C114" s="28"/>
      <c r="D114" s="28"/>
      <c r="E114" s="28"/>
      <c r="F114" s="67"/>
      <c r="G114" s="28"/>
      <c r="H114" s="28"/>
      <c r="I114" s="28"/>
      <c r="J114" s="67"/>
      <c r="L114" s="28"/>
      <c r="M114" s="28"/>
      <c r="N114" s="28"/>
      <c r="Q114" s="1"/>
      <c r="R114" s="1"/>
    </row>
    <row r="115" spans="1:18" x14ac:dyDescent="0.25">
      <c r="A115" s="1"/>
      <c r="B115" s="28"/>
      <c r="C115" s="28"/>
      <c r="D115" s="28"/>
      <c r="E115" s="28"/>
      <c r="F115" s="67"/>
      <c r="G115" s="28"/>
      <c r="H115" s="28"/>
      <c r="I115" s="28"/>
      <c r="J115" s="67"/>
      <c r="L115" s="28"/>
      <c r="M115" s="28"/>
      <c r="N115" s="28"/>
      <c r="Q115" s="1"/>
      <c r="R115" s="1"/>
    </row>
    <row r="116" spans="1:18" x14ac:dyDescent="0.25">
      <c r="A116" s="1"/>
      <c r="B116" s="28"/>
      <c r="C116" s="28"/>
      <c r="D116" s="28"/>
      <c r="E116" s="28"/>
      <c r="F116" s="67"/>
      <c r="G116" s="28"/>
      <c r="H116" s="28"/>
      <c r="I116" s="28"/>
      <c r="J116" s="67"/>
      <c r="L116" s="28"/>
      <c r="M116" s="28"/>
      <c r="N116" s="28"/>
      <c r="Q116" s="1"/>
      <c r="R116" s="1"/>
    </row>
    <row r="117" spans="1:18" x14ac:dyDescent="0.25">
      <c r="A117" s="1"/>
      <c r="B117" s="28"/>
      <c r="C117" s="28"/>
      <c r="D117" s="28"/>
      <c r="E117" s="28"/>
      <c r="F117" s="67"/>
      <c r="G117" s="28"/>
      <c r="H117" s="28"/>
      <c r="I117" s="28"/>
      <c r="J117" s="67"/>
      <c r="L117" s="28"/>
      <c r="M117" s="28"/>
      <c r="N117" s="28"/>
      <c r="Q117" s="1"/>
      <c r="R117" s="1"/>
    </row>
    <row r="118" spans="1:18" x14ac:dyDescent="0.25">
      <c r="A118" s="1"/>
      <c r="B118" s="28"/>
      <c r="C118" s="28"/>
      <c r="D118" s="28"/>
      <c r="E118" s="28"/>
      <c r="F118" s="67"/>
      <c r="G118" s="28"/>
      <c r="H118" s="28"/>
      <c r="I118" s="28"/>
      <c r="J118" s="67"/>
      <c r="L118" s="28"/>
      <c r="M118" s="28"/>
      <c r="N118" s="28"/>
      <c r="Q118" s="1"/>
      <c r="R118" s="1"/>
    </row>
    <row r="119" spans="1:18" x14ac:dyDescent="0.25">
      <c r="A119" s="1"/>
      <c r="B119" s="28"/>
      <c r="C119" s="28"/>
      <c r="D119" s="28"/>
      <c r="E119" s="28"/>
      <c r="F119" s="67"/>
      <c r="G119" s="28"/>
      <c r="H119" s="28"/>
      <c r="I119" s="28"/>
      <c r="J119" s="67"/>
      <c r="L119" s="28"/>
      <c r="M119" s="28"/>
      <c r="N119" s="28"/>
      <c r="Q119" s="1"/>
      <c r="R119" s="1"/>
    </row>
    <row r="120" spans="1:18" x14ac:dyDescent="0.25">
      <c r="A120" s="1"/>
      <c r="B120" s="28"/>
      <c r="C120" s="28"/>
      <c r="D120" s="28"/>
      <c r="E120" s="28"/>
      <c r="F120" s="67"/>
      <c r="G120" s="28"/>
      <c r="H120" s="28"/>
      <c r="I120" s="28"/>
      <c r="J120" s="67"/>
      <c r="L120" s="28"/>
      <c r="M120" s="28"/>
      <c r="N120" s="28"/>
      <c r="Q120" s="1"/>
      <c r="R120" s="1"/>
    </row>
    <row r="121" spans="1:18" x14ac:dyDescent="0.25">
      <c r="A121" s="1"/>
      <c r="B121" s="28"/>
      <c r="C121" s="28"/>
      <c r="D121" s="28"/>
      <c r="E121" s="28"/>
      <c r="F121" s="67"/>
      <c r="G121" s="28"/>
      <c r="H121" s="28"/>
      <c r="I121" s="28"/>
      <c r="J121" s="67"/>
      <c r="L121" s="28"/>
      <c r="M121" s="28"/>
      <c r="N121" s="28"/>
      <c r="Q121" s="1"/>
      <c r="R121" s="1"/>
    </row>
    <row r="122" spans="1:18" x14ac:dyDescent="0.25">
      <c r="A122" s="1"/>
      <c r="B122" s="28"/>
      <c r="C122" s="28"/>
      <c r="D122" s="28"/>
      <c r="E122" s="28"/>
      <c r="F122" s="67"/>
      <c r="G122" s="28"/>
      <c r="H122" s="28"/>
      <c r="I122" s="28"/>
      <c r="J122" s="67"/>
      <c r="L122" s="28"/>
      <c r="M122" s="28"/>
      <c r="N122" s="28"/>
      <c r="Q122" s="1"/>
      <c r="R122" s="1"/>
    </row>
    <row r="123" spans="1:18" x14ac:dyDescent="0.25">
      <c r="A123" s="1"/>
      <c r="B123" s="28"/>
      <c r="C123" s="28"/>
      <c r="D123" s="28"/>
      <c r="E123" s="28"/>
      <c r="F123" s="67"/>
      <c r="G123" s="28"/>
      <c r="H123" s="28"/>
      <c r="I123" s="28"/>
      <c r="J123" s="67"/>
      <c r="L123" s="28"/>
      <c r="M123" s="28"/>
      <c r="N123" s="28"/>
      <c r="Q123" s="1"/>
      <c r="R123" s="1"/>
    </row>
    <row r="124" spans="1:18" x14ac:dyDescent="0.25">
      <c r="A124" s="1"/>
      <c r="B124" s="28"/>
      <c r="C124" s="28"/>
      <c r="D124" s="28"/>
      <c r="E124" s="28"/>
      <c r="F124" s="67"/>
      <c r="G124" s="28"/>
      <c r="H124" s="28"/>
      <c r="I124" s="28"/>
      <c r="J124" s="67"/>
      <c r="L124" s="28"/>
      <c r="M124" s="28"/>
      <c r="N124" s="28"/>
      <c r="Q124" s="1"/>
      <c r="R124" s="1"/>
    </row>
    <row r="125" spans="1:18" x14ac:dyDescent="0.25">
      <c r="A125" s="1"/>
      <c r="B125" s="28"/>
      <c r="C125" s="28"/>
      <c r="D125" s="28"/>
      <c r="E125" s="28"/>
      <c r="F125" s="67"/>
      <c r="G125" s="28"/>
      <c r="H125" s="28"/>
      <c r="I125" s="28"/>
      <c r="J125" s="67"/>
      <c r="L125" s="28"/>
      <c r="M125" s="28"/>
      <c r="N125" s="28"/>
      <c r="Q125" s="1"/>
      <c r="R125" s="1"/>
    </row>
    <row r="126" spans="1:18" x14ac:dyDescent="0.25">
      <c r="A126" s="1"/>
      <c r="B126" s="28"/>
      <c r="C126" s="28"/>
      <c r="D126" s="28"/>
      <c r="E126" s="28"/>
      <c r="F126" s="67"/>
      <c r="G126" s="28"/>
      <c r="H126" s="28"/>
      <c r="I126" s="28"/>
      <c r="J126" s="67"/>
      <c r="L126" s="28"/>
      <c r="M126" s="28"/>
      <c r="N126" s="28"/>
      <c r="Q126" s="1"/>
      <c r="R126" s="1"/>
    </row>
    <row r="127" spans="1:18" x14ac:dyDescent="0.25">
      <c r="A127" s="1"/>
      <c r="B127" s="28"/>
      <c r="C127" s="28"/>
      <c r="D127" s="28"/>
      <c r="E127" s="28"/>
      <c r="F127" s="67"/>
      <c r="G127" s="28"/>
      <c r="H127" s="28"/>
      <c r="I127" s="28"/>
      <c r="J127" s="67"/>
      <c r="L127" s="28"/>
      <c r="M127" s="28"/>
      <c r="N127" s="28"/>
      <c r="Q127" s="1"/>
      <c r="R127" s="1"/>
    </row>
    <row r="128" spans="1:18" x14ac:dyDescent="0.25">
      <c r="A128" s="1"/>
      <c r="B128" s="28"/>
      <c r="C128" s="28"/>
      <c r="D128" s="28"/>
      <c r="E128" s="28"/>
      <c r="F128" s="28"/>
      <c r="G128" s="28"/>
      <c r="H128" s="28"/>
      <c r="I128" s="28"/>
      <c r="J128" s="28"/>
      <c r="K128" s="28"/>
      <c r="L128" s="28"/>
      <c r="M128" s="28"/>
      <c r="N128" s="28"/>
      <c r="O128" s="28"/>
    </row>
    <row r="129" spans="1:15" x14ac:dyDescent="0.25">
      <c r="A129" s="1"/>
      <c r="B129" s="28"/>
      <c r="C129" s="28"/>
      <c r="D129" s="28"/>
      <c r="E129" s="28"/>
      <c r="F129" s="28"/>
      <c r="G129" s="28"/>
      <c r="H129" s="28"/>
      <c r="I129" s="28"/>
      <c r="J129" s="28"/>
      <c r="K129" s="28"/>
      <c r="L129" s="28"/>
      <c r="M129" s="28"/>
      <c r="N129" s="28"/>
      <c r="O129" s="28"/>
    </row>
    <row r="130" spans="1:15" x14ac:dyDescent="0.25">
      <c r="A130" s="1"/>
      <c r="B130" s="28"/>
      <c r="C130" s="28"/>
      <c r="D130" s="28"/>
      <c r="E130" s="28"/>
      <c r="F130" s="28"/>
      <c r="G130" s="28"/>
      <c r="H130" s="28"/>
      <c r="I130" s="28"/>
      <c r="J130" s="28"/>
      <c r="K130" s="28"/>
      <c r="L130" s="28"/>
      <c r="M130" s="28"/>
      <c r="N130" s="28"/>
      <c r="O130" s="28"/>
    </row>
    <row r="131" spans="1:15" x14ac:dyDescent="0.25">
      <c r="A131" s="1"/>
      <c r="B131" s="28"/>
      <c r="C131" s="28"/>
      <c r="D131" s="28"/>
      <c r="E131" s="28"/>
      <c r="F131" s="28"/>
      <c r="G131" s="28"/>
      <c r="H131" s="28"/>
      <c r="I131" s="28"/>
      <c r="J131" s="28"/>
      <c r="K131" s="28"/>
      <c r="L131" s="28"/>
      <c r="M131" s="28"/>
      <c r="N131" s="28"/>
      <c r="O131" s="28"/>
    </row>
    <row r="132" spans="1:15" x14ac:dyDescent="0.25">
      <c r="A132" s="1"/>
      <c r="B132" s="28"/>
      <c r="C132" s="28"/>
      <c r="D132" s="28"/>
      <c r="E132" s="28"/>
      <c r="F132" s="28"/>
      <c r="G132" s="28"/>
      <c r="H132" s="28"/>
      <c r="I132" s="28"/>
      <c r="J132" s="28"/>
      <c r="K132" s="28"/>
      <c r="L132" s="28"/>
      <c r="M132" s="28"/>
      <c r="N132" s="28"/>
      <c r="O132" s="28"/>
    </row>
    <row r="133" spans="1:15" x14ac:dyDescent="0.25">
      <c r="A133" s="1"/>
      <c r="B133" s="28"/>
      <c r="C133" s="28"/>
      <c r="D133" s="28"/>
      <c r="E133" s="28"/>
      <c r="F133" s="28"/>
      <c r="G133" s="28"/>
      <c r="H133" s="28"/>
      <c r="I133" s="28"/>
      <c r="J133" s="28"/>
      <c r="K133" s="28"/>
      <c r="L133" s="28"/>
      <c r="M133" s="28"/>
      <c r="N133" s="28"/>
      <c r="O133" s="28"/>
    </row>
    <row r="134" spans="1:15" x14ac:dyDescent="0.25">
      <c r="A134" s="1"/>
      <c r="B134" s="28"/>
      <c r="C134" s="28"/>
      <c r="D134" s="28"/>
      <c r="E134" s="28"/>
      <c r="F134" s="28"/>
      <c r="G134" s="28"/>
      <c r="H134" s="28"/>
      <c r="I134" s="28"/>
      <c r="J134" s="28"/>
      <c r="K134" s="28"/>
      <c r="L134" s="28"/>
      <c r="M134" s="28"/>
      <c r="N134" s="28"/>
      <c r="O134" s="28"/>
    </row>
    <row r="135" spans="1:15" x14ac:dyDescent="0.25">
      <c r="A135" s="1"/>
      <c r="B135" s="28"/>
      <c r="C135" s="28"/>
      <c r="D135" s="28"/>
      <c r="E135" s="28"/>
      <c r="F135" s="28"/>
      <c r="G135" s="28"/>
      <c r="H135" s="28"/>
      <c r="I135" s="28"/>
      <c r="J135" s="28"/>
      <c r="K135" s="28"/>
      <c r="L135" s="28"/>
      <c r="M135" s="28"/>
      <c r="N135" s="28"/>
      <c r="O135" s="28"/>
    </row>
    <row r="136" spans="1:15" x14ac:dyDescent="0.25">
      <c r="B136" s="91"/>
      <c r="C136" s="91"/>
      <c r="D136" s="91"/>
      <c r="E136" s="91"/>
      <c r="F136" s="92"/>
      <c r="G136" s="91"/>
      <c r="H136" s="91"/>
      <c r="I136" s="91"/>
      <c r="J136" s="92"/>
      <c r="K136" s="91"/>
      <c r="L136" s="91"/>
      <c r="M136" s="91"/>
      <c r="N136" s="91"/>
      <c r="O136" s="91"/>
    </row>
  </sheetData>
  <mergeCells count="13">
    <mergeCell ref="M93:O93"/>
    <mergeCell ref="P93:R93"/>
    <mergeCell ref="A15:P15"/>
    <mergeCell ref="A19:P19"/>
    <mergeCell ref="A23:P23"/>
    <mergeCell ref="A31:P31"/>
    <mergeCell ref="A43:P43"/>
    <mergeCell ref="A50:P50"/>
    <mergeCell ref="A54:P54"/>
    <mergeCell ref="A59:P59"/>
    <mergeCell ref="A64:P64"/>
    <mergeCell ref="A66:P66"/>
    <mergeCell ref="A72:P72"/>
  </mergeCells>
  <phoneticPr fontId="1" type="noConversion"/>
  <conditionalFormatting sqref="E95:H95 E96:G109 H97:J110">
    <cfRule type="cellIs" dxfId="59" priority="6" operator="lessThan">
      <formula>0</formula>
    </cfRule>
  </conditionalFormatting>
  <conditionalFormatting sqref="M95:O109">
    <cfRule type="cellIs" dxfId="58" priority="5" operator="lessThan">
      <formula>0</formula>
    </cfRule>
  </conditionalFormatting>
  <conditionalFormatting sqref="M95">
    <cfRule type="cellIs" dxfId="57" priority="4" operator="lessThan">
      <formula>0</formula>
    </cfRule>
  </conditionalFormatting>
  <conditionalFormatting sqref="P95:R109">
    <cfRule type="top10" dxfId="56" priority="1" percent="1" bottom="1" rank="10"/>
    <cfRule type="top10" dxfId="55" priority="2" percent="1" rank="10"/>
    <cfRule type="cellIs" dxfId="54" priority="3" operator="greaterThan">
      <formula>0.1</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7"/>
  <sheetViews>
    <sheetView topLeftCell="A294" zoomScale="85" zoomScaleNormal="85" workbookViewId="0">
      <selection activeCell="I329" sqref="I329"/>
    </sheetView>
  </sheetViews>
  <sheetFormatPr defaultRowHeight="13.8" x14ac:dyDescent="0.25"/>
  <cols>
    <col min="1" max="1" width="30.33203125" bestFit="1" customWidth="1"/>
    <col min="3" max="3" width="10" bestFit="1" customWidth="1"/>
    <col min="4" max="4" width="5.44140625" bestFit="1" customWidth="1"/>
    <col min="5" max="6" width="9" customWidth="1"/>
  </cols>
  <sheetData>
    <row r="1" spans="1:26" hidden="1" x14ac:dyDescent="0.25">
      <c r="A1" t="s">
        <v>525</v>
      </c>
      <c r="C1" t="s">
        <v>526</v>
      </c>
      <c r="D1" t="s">
        <v>753</v>
      </c>
      <c r="E1">
        <v>1975</v>
      </c>
      <c r="F1">
        <v>1990</v>
      </c>
      <c r="G1">
        <v>2005</v>
      </c>
      <c r="H1">
        <v>2010</v>
      </c>
      <c r="I1">
        <v>2015</v>
      </c>
      <c r="J1">
        <v>2020</v>
      </c>
      <c r="K1">
        <v>2025</v>
      </c>
      <c r="L1">
        <v>2030</v>
      </c>
      <c r="M1">
        <v>2035</v>
      </c>
      <c r="N1">
        <v>2040</v>
      </c>
      <c r="O1">
        <v>2045</v>
      </c>
      <c r="P1">
        <v>2050</v>
      </c>
      <c r="Q1">
        <v>2055</v>
      </c>
      <c r="R1">
        <v>2060</v>
      </c>
      <c r="S1">
        <v>2065</v>
      </c>
      <c r="T1">
        <v>2070</v>
      </c>
      <c r="U1">
        <v>2075</v>
      </c>
      <c r="V1">
        <v>2080</v>
      </c>
      <c r="W1">
        <v>2085</v>
      </c>
      <c r="X1">
        <v>2090</v>
      </c>
      <c r="Y1">
        <v>2095</v>
      </c>
      <c r="Z1">
        <v>2100</v>
      </c>
    </row>
    <row r="2" spans="1:26" hidden="1" x14ac:dyDescent="0.25">
      <c r="A2" t="s">
        <v>754</v>
      </c>
      <c r="C2" t="s">
        <v>755</v>
      </c>
      <c r="D2" t="s">
        <v>756</v>
      </c>
      <c r="E2">
        <v>2564.7600000000002</v>
      </c>
      <c r="F2">
        <v>6078.4</v>
      </c>
      <c r="G2">
        <v>8014.29</v>
      </c>
      <c r="H2">
        <v>8903.73</v>
      </c>
      <c r="I2">
        <v>9884.5499999999993</v>
      </c>
      <c r="J2">
        <v>10876.9</v>
      </c>
      <c r="K2">
        <v>11922.2</v>
      </c>
      <c r="L2">
        <v>12827.1</v>
      </c>
      <c r="M2">
        <v>13562</v>
      </c>
      <c r="N2">
        <v>14264.1</v>
      </c>
      <c r="O2">
        <v>14874.1</v>
      </c>
      <c r="P2">
        <v>15427.6</v>
      </c>
      <c r="Q2">
        <v>16016.4</v>
      </c>
      <c r="R2">
        <v>16586</v>
      </c>
      <c r="S2">
        <v>17169.599999999999</v>
      </c>
      <c r="T2">
        <v>17684.2</v>
      </c>
      <c r="U2">
        <v>17949.3</v>
      </c>
      <c r="V2">
        <v>18213.2</v>
      </c>
      <c r="W2">
        <v>18807.599999999999</v>
      </c>
      <c r="X2">
        <v>19082.900000000001</v>
      </c>
      <c r="Y2">
        <v>19148.3</v>
      </c>
      <c r="Z2">
        <v>19237.900000000001</v>
      </c>
    </row>
    <row r="3" spans="1:26" hidden="1" x14ac:dyDescent="0.25">
      <c r="A3" t="s">
        <v>0</v>
      </c>
      <c r="C3" t="s">
        <v>755</v>
      </c>
      <c r="D3" t="s">
        <v>756</v>
      </c>
      <c r="E3">
        <v>639.84100000000001</v>
      </c>
      <c r="F3">
        <v>1380.64</v>
      </c>
      <c r="G3">
        <v>1613.62</v>
      </c>
      <c r="H3">
        <v>1504.47</v>
      </c>
      <c r="I3">
        <v>1595.29</v>
      </c>
      <c r="J3">
        <v>1674.99</v>
      </c>
      <c r="K3">
        <v>1731.41</v>
      </c>
      <c r="L3">
        <v>1768.84</v>
      </c>
      <c r="M3">
        <v>1785.89</v>
      </c>
      <c r="N3">
        <v>1812.68</v>
      </c>
      <c r="O3">
        <v>1824.19</v>
      </c>
      <c r="P3">
        <v>1832.8</v>
      </c>
      <c r="Q3">
        <v>1850.81</v>
      </c>
      <c r="R3">
        <v>1879.19</v>
      </c>
      <c r="S3">
        <v>1914.63</v>
      </c>
      <c r="T3">
        <v>1941.12</v>
      </c>
      <c r="U3">
        <v>1926.98</v>
      </c>
      <c r="V3">
        <v>1931.48</v>
      </c>
      <c r="W3">
        <v>1952.91</v>
      </c>
      <c r="X3">
        <v>1960.69</v>
      </c>
      <c r="Y3">
        <v>1953.73</v>
      </c>
      <c r="Z3">
        <v>1944.25</v>
      </c>
    </row>
    <row r="4" spans="1:26" hidden="1" x14ac:dyDescent="0.25">
      <c r="A4" t="s">
        <v>757</v>
      </c>
      <c r="C4" t="s">
        <v>755</v>
      </c>
      <c r="D4" t="s">
        <v>756</v>
      </c>
      <c r="E4">
        <v>3.1255799999999998</v>
      </c>
      <c r="F4">
        <v>6.9063800000000004</v>
      </c>
      <c r="G4">
        <v>11.301600000000001</v>
      </c>
      <c r="H4">
        <v>15.6511</v>
      </c>
      <c r="I4">
        <v>20.798400000000001</v>
      </c>
      <c r="J4">
        <v>27.3169</v>
      </c>
      <c r="K4">
        <v>36.567399999999999</v>
      </c>
      <c r="L4">
        <v>48.427300000000002</v>
      </c>
      <c r="M4">
        <v>63.313099999999999</v>
      </c>
      <c r="N4">
        <v>83.235500000000002</v>
      </c>
      <c r="O4">
        <v>108.81399999999999</v>
      </c>
      <c r="P4">
        <v>140.69</v>
      </c>
      <c r="Q4">
        <v>179.392</v>
      </c>
      <c r="R4">
        <v>223.352</v>
      </c>
      <c r="S4">
        <v>273.11599999999999</v>
      </c>
      <c r="T4">
        <v>328.43400000000003</v>
      </c>
      <c r="U4">
        <v>386.16199999999998</v>
      </c>
      <c r="V4">
        <v>444.685</v>
      </c>
      <c r="W4">
        <v>506.69</v>
      </c>
      <c r="X4">
        <v>577.846</v>
      </c>
      <c r="Y4">
        <v>639.20699999999999</v>
      </c>
      <c r="Z4">
        <v>701.08900000000006</v>
      </c>
    </row>
    <row r="5" spans="1:26" hidden="1" x14ac:dyDescent="0.25">
      <c r="A5" t="s">
        <v>758</v>
      </c>
      <c r="C5" t="s">
        <v>755</v>
      </c>
      <c r="D5" t="s">
        <v>756</v>
      </c>
      <c r="E5">
        <v>13.440300000000001</v>
      </c>
      <c r="F5">
        <v>62.297800000000002</v>
      </c>
      <c r="G5">
        <v>105.593</v>
      </c>
      <c r="H5">
        <v>126.65</v>
      </c>
      <c r="I5">
        <v>131.31899999999999</v>
      </c>
      <c r="J5">
        <v>153.667</v>
      </c>
      <c r="K5">
        <v>181.54599999999999</v>
      </c>
      <c r="L5">
        <v>209.11</v>
      </c>
      <c r="M5">
        <v>235.126</v>
      </c>
      <c r="N5">
        <v>260.11099999999999</v>
      </c>
      <c r="O5">
        <v>284.53399999999999</v>
      </c>
      <c r="P5">
        <v>308.24099999999999</v>
      </c>
      <c r="Q5">
        <v>333.03800000000001</v>
      </c>
      <c r="R5">
        <v>355.90499999999997</v>
      </c>
      <c r="S5">
        <v>376.75400000000002</v>
      </c>
      <c r="T5">
        <v>394.99700000000001</v>
      </c>
      <c r="U5">
        <v>411.38499999999999</v>
      </c>
      <c r="V5">
        <v>425.21</v>
      </c>
      <c r="W5">
        <v>451.601</v>
      </c>
      <c r="X5">
        <v>466.358</v>
      </c>
      <c r="Y5">
        <v>471.084</v>
      </c>
      <c r="Z5">
        <v>476.84</v>
      </c>
    </row>
    <row r="6" spans="1:26" hidden="1" x14ac:dyDescent="0.25">
      <c r="A6" t="s">
        <v>759</v>
      </c>
      <c r="C6" t="s">
        <v>755</v>
      </c>
      <c r="D6" t="s">
        <v>756</v>
      </c>
      <c r="E6">
        <v>4.85581</v>
      </c>
      <c r="F6">
        <v>10.1113</v>
      </c>
      <c r="G6">
        <v>11.363200000000001</v>
      </c>
      <c r="H6">
        <v>14.6663</v>
      </c>
      <c r="I6">
        <v>25.551500000000001</v>
      </c>
      <c r="J6">
        <v>34.9373</v>
      </c>
      <c r="K6">
        <v>46.846699999999998</v>
      </c>
      <c r="L6">
        <v>60.762099999999997</v>
      </c>
      <c r="M6">
        <v>76.828900000000004</v>
      </c>
      <c r="N6">
        <v>97.502399999999994</v>
      </c>
      <c r="O6">
        <v>124.18600000000001</v>
      </c>
      <c r="P6">
        <v>157.04</v>
      </c>
      <c r="Q6">
        <v>196.97800000000001</v>
      </c>
      <c r="R6">
        <v>241.84299999999999</v>
      </c>
      <c r="S6">
        <v>291.17899999999997</v>
      </c>
      <c r="T6">
        <v>344.24700000000001</v>
      </c>
      <c r="U6">
        <v>397.70100000000002</v>
      </c>
      <c r="V6">
        <v>451.86500000000001</v>
      </c>
      <c r="W6">
        <v>511.57600000000002</v>
      </c>
      <c r="X6">
        <v>564.57799999999997</v>
      </c>
      <c r="Y6">
        <v>610.55600000000004</v>
      </c>
      <c r="Z6">
        <v>646.827</v>
      </c>
    </row>
    <row r="7" spans="1:26" hidden="1" x14ac:dyDescent="0.25">
      <c r="A7" t="s">
        <v>760</v>
      </c>
      <c r="C7" t="s">
        <v>755</v>
      </c>
      <c r="D7" t="s">
        <v>756</v>
      </c>
      <c r="E7">
        <v>7.1447099999999999</v>
      </c>
      <c r="F7">
        <v>17.3337</v>
      </c>
      <c r="G7">
        <v>31.7576</v>
      </c>
      <c r="H7">
        <v>32.5931</v>
      </c>
      <c r="I7">
        <v>42.8568</v>
      </c>
      <c r="J7">
        <v>55.2727</v>
      </c>
      <c r="K7">
        <v>79.228999999999999</v>
      </c>
      <c r="L7">
        <v>110.913</v>
      </c>
      <c r="M7">
        <v>151.17599999999999</v>
      </c>
      <c r="N7">
        <v>203.405</v>
      </c>
      <c r="O7">
        <v>270.20100000000002</v>
      </c>
      <c r="P7">
        <v>352.38600000000002</v>
      </c>
      <c r="Q7">
        <v>452.51600000000002</v>
      </c>
      <c r="R7">
        <v>566.51499999999999</v>
      </c>
      <c r="S7">
        <v>694.70600000000002</v>
      </c>
      <c r="T7">
        <v>832.72699999999998</v>
      </c>
      <c r="U7">
        <v>976.48500000000001</v>
      </c>
      <c r="V7">
        <v>1114.8399999999999</v>
      </c>
      <c r="W7">
        <v>1265.19</v>
      </c>
      <c r="X7">
        <v>1407.35</v>
      </c>
      <c r="Y7">
        <v>1520.34</v>
      </c>
      <c r="Z7">
        <v>1629.75</v>
      </c>
    </row>
    <row r="8" spans="1:26" hidden="1" x14ac:dyDescent="0.25">
      <c r="A8" t="s">
        <v>761</v>
      </c>
      <c r="C8" t="s">
        <v>755</v>
      </c>
      <c r="D8" t="s">
        <v>756</v>
      </c>
      <c r="E8">
        <v>34.575000000000003</v>
      </c>
      <c r="F8">
        <v>81.542299999999997</v>
      </c>
      <c r="G8">
        <v>115.88200000000001</v>
      </c>
      <c r="H8">
        <v>120.211</v>
      </c>
      <c r="I8">
        <v>129.73500000000001</v>
      </c>
      <c r="J8">
        <v>139.90199999999999</v>
      </c>
      <c r="K8">
        <v>148.196</v>
      </c>
      <c r="L8">
        <v>155.482</v>
      </c>
      <c r="M8">
        <v>161.428</v>
      </c>
      <c r="N8">
        <v>168.78700000000001</v>
      </c>
      <c r="O8">
        <v>174.73099999999999</v>
      </c>
      <c r="P8">
        <v>180.595</v>
      </c>
      <c r="Q8">
        <v>186.71199999999999</v>
      </c>
      <c r="R8">
        <v>193.84899999999999</v>
      </c>
      <c r="S8">
        <v>201.59399999999999</v>
      </c>
      <c r="T8">
        <v>208.50200000000001</v>
      </c>
      <c r="U8">
        <v>211.803</v>
      </c>
      <c r="V8">
        <v>217.001</v>
      </c>
      <c r="W8">
        <v>237.911</v>
      </c>
      <c r="X8">
        <v>244</v>
      </c>
      <c r="Y8">
        <v>244.345</v>
      </c>
      <c r="Z8">
        <v>244.434</v>
      </c>
    </row>
    <row r="9" spans="1:26" hidden="1" x14ac:dyDescent="0.25">
      <c r="A9" t="s">
        <v>126</v>
      </c>
      <c r="C9" t="s">
        <v>755</v>
      </c>
      <c r="D9" t="s">
        <v>756</v>
      </c>
      <c r="E9">
        <v>35.984400000000001</v>
      </c>
      <c r="F9">
        <v>58.932499999999997</v>
      </c>
      <c r="G9">
        <v>97.328199999999995</v>
      </c>
      <c r="H9">
        <v>116.015</v>
      </c>
      <c r="I9">
        <v>142.672</v>
      </c>
      <c r="J9">
        <v>153.702</v>
      </c>
      <c r="K9">
        <v>177.791</v>
      </c>
      <c r="L9">
        <v>198.61</v>
      </c>
      <c r="M9">
        <v>217.047</v>
      </c>
      <c r="N9">
        <v>235.70400000000001</v>
      </c>
      <c r="O9">
        <v>252.99600000000001</v>
      </c>
      <c r="P9">
        <v>268.11900000000003</v>
      </c>
      <c r="Q9">
        <v>281.839</v>
      </c>
      <c r="R9">
        <v>292.83199999999999</v>
      </c>
      <c r="S9">
        <v>302.84399999999999</v>
      </c>
      <c r="T9">
        <v>311.04300000000001</v>
      </c>
      <c r="U9">
        <v>317.67399999999998</v>
      </c>
      <c r="V9">
        <v>323.92399999999998</v>
      </c>
      <c r="W9">
        <v>342.947</v>
      </c>
      <c r="X9">
        <v>350.55200000000002</v>
      </c>
      <c r="Y9">
        <v>349.67500000000001</v>
      </c>
      <c r="Z9">
        <v>348.51100000000002</v>
      </c>
    </row>
    <row r="10" spans="1:26" hidden="1" x14ac:dyDescent="0.25">
      <c r="A10" t="s">
        <v>123</v>
      </c>
      <c r="C10" t="s">
        <v>755</v>
      </c>
      <c r="D10" t="s">
        <v>756</v>
      </c>
      <c r="E10">
        <v>65.235500000000002</v>
      </c>
      <c r="F10">
        <v>120.74299999999999</v>
      </c>
      <c r="G10">
        <v>153.43</v>
      </c>
      <c r="H10">
        <v>146.38999999999999</v>
      </c>
      <c r="I10">
        <v>147.279</v>
      </c>
      <c r="J10">
        <v>153.63800000000001</v>
      </c>
      <c r="K10">
        <v>159.06399999999999</v>
      </c>
      <c r="L10">
        <v>163.78100000000001</v>
      </c>
      <c r="M10">
        <v>167.45400000000001</v>
      </c>
      <c r="N10">
        <v>172.346</v>
      </c>
      <c r="O10">
        <v>176.273</v>
      </c>
      <c r="P10">
        <v>179.548</v>
      </c>
      <c r="Q10">
        <v>184.03399999999999</v>
      </c>
      <c r="R10">
        <v>188.51300000000001</v>
      </c>
      <c r="S10">
        <v>193.52699999999999</v>
      </c>
      <c r="T10">
        <v>198.416</v>
      </c>
      <c r="U10">
        <v>201.57300000000001</v>
      </c>
      <c r="V10">
        <v>205.71100000000001</v>
      </c>
      <c r="W10">
        <v>224.93199999999999</v>
      </c>
      <c r="X10">
        <v>230.27600000000001</v>
      </c>
      <c r="Y10">
        <v>230.16200000000001</v>
      </c>
      <c r="Z10">
        <v>230.018</v>
      </c>
    </row>
    <row r="11" spans="1:26" hidden="1" x14ac:dyDescent="0.25">
      <c r="A11" t="s">
        <v>762</v>
      </c>
      <c r="C11" t="s">
        <v>755</v>
      </c>
      <c r="D11" t="s">
        <v>756</v>
      </c>
      <c r="E11">
        <v>18.269400000000001</v>
      </c>
      <c r="F11">
        <v>29.630500000000001</v>
      </c>
      <c r="G11">
        <v>48.537500000000001</v>
      </c>
      <c r="H11">
        <v>54.673999999999999</v>
      </c>
      <c r="I11">
        <v>61.641300000000001</v>
      </c>
      <c r="J11">
        <v>69.078400000000002</v>
      </c>
      <c r="K11">
        <v>77.814899999999994</v>
      </c>
      <c r="L11">
        <v>86.6708</v>
      </c>
      <c r="M11">
        <v>95.162499999999994</v>
      </c>
      <c r="N11">
        <v>103.702</v>
      </c>
      <c r="O11">
        <v>112.574</v>
      </c>
      <c r="P11">
        <v>121.378</v>
      </c>
      <c r="Q11">
        <v>130.61600000000001</v>
      </c>
      <c r="R11">
        <v>137.96199999999999</v>
      </c>
      <c r="S11">
        <v>145.80799999999999</v>
      </c>
      <c r="T11">
        <v>153.11699999999999</v>
      </c>
      <c r="U11">
        <v>160.09</v>
      </c>
      <c r="V11">
        <v>166.84299999999999</v>
      </c>
      <c r="W11">
        <v>180.273</v>
      </c>
      <c r="X11">
        <v>186.51900000000001</v>
      </c>
      <c r="Y11">
        <v>189.55799999999999</v>
      </c>
      <c r="Z11">
        <v>192.06299999999999</v>
      </c>
    </row>
    <row r="12" spans="1:26" hidden="1" x14ac:dyDescent="0.25">
      <c r="A12" t="s">
        <v>763</v>
      </c>
      <c r="C12" t="s">
        <v>755</v>
      </c>
      <c r="D12" t="s">
        <v>756</v>
      </c>
      <c r="E12">
        <v>54.9788</v>
      </c>
      <c r="F12">
        <v>158.75700000000001</v>
      </c>
      <c r="G12">
        <v>106.66500000000001</v>
      </c>
      <c r="H12">
        <v>129.56399999999999</v>
      </c>
      <c r="I12">
        <v>147.36099999999999</v>
      </c>
      <c r="J12">
        <v>163.51400000000001</v>
      </c>
      <c r="K12">
        <v>181.52099999999999</v>
      </c>
      <c r="L12">
        <v>194.65600000000001</v>
      </c>
      <c r="M12">
        <v>203.65600000000001</v>
      </c>
      <c r="N12">
        <v>209.571</v>
      </c>
      <c r="O12">
        <v>213.30099999999999</v>
      </c>
      <c r="P12">
        <v>214.87899999999999</v>
      </c>
      <c r="Q12">
        <v>216.13399999999999</v>
      </c>
      <c r="R12">
        <v>215.26900000000001</v>
      </c>
      <c r="S12">
        <v>216.33099999999999</v>
      </c>
      <c r="T12">
        <v>216.82</v>
      </c>
      <c r="U12">
        <v>214.155</v>
      </c>
      <c r="V12">
        <v>214.37700000000001</v>
      </c>
      <c r="W12">
        <v>230.03899999999999</v>
      </c>
      <c r="X12">
        <v>233.119</v>
      </c>
      <c r="Y12">
        <v>231.714</v>
      </c>
      <c r="Z12">
        <v>231.68600000000001</v>
      </c>
    </row>
    <row r="13" spans="1:26" hidden="1" x14ac:dyDescent="0.25">
      <c r="A13" t="s">
        <v>124</v>
      </c>
      <c r="C13" t="s">
        <v>755</v>
      </c>
      <c r="D13" t="s">
        <v>756</v>
      </c>
      <c r="E13">
        <v>201.59700000000001</v>
      </c>
      <c r="F13">
        <v>708.19</v>
      </c>
      <c r="G13">
        <v>1764.89</v>
      </c>
      <c r="H13">
        <v>2385.33</v>
      </c>
      <c r="I13">
        <v>2753.5</v>
      </c>
      <c r="J13">
        <v>3041.84</v>
      </c>
      <c r="K13">
        <v>3326.71</v>
      </c>
      <c r="L13">
        <v>3514.61</v>
      </c>
      <c r="M13">
        <v>3597.5</v>
      </c>
      <c r="N13">
        <v>3620.15</v>
      </c>
      <c r="O13">
        <v>3594.97</v>
      </c>
      <c r="P13">
        <v>3529.87</v>
      </c>
      <c r="Q13">
        <v>3451.28</v>
      </c>
      <c r="R13">
        <v>3369.29</v>
      </c>
      <c r="S13">
        <v>3282.58</v>
      </c>
      <c r="T13">
        <v>3169.69</v>
      </c>
      <c r="U13">
        <v>2957.54</v>
      </c>
      <c r="V13">
        <v>2766.02</v>
      </c>
      <c r="W13">
        <v>2596.3200000000002</v>
      </c>
      <c r="X13">
        <v>2425.5</v>
      </c>
      <c r="Y13">
        <v>2267.4499999999998</v>
      </c>
      <c r="Z13">
        <v>2137.3000000000002</v>
      </c>
    </row>
    <row r="14" spans="1:26" hidden="1" x14ac:dyDescent="0.25">
      <c r="A14" t="s">
        <v>764</v>
      </c>
      <c r="C14" t="s">
        <v>755</v>
      </c>
      <c r="D14" t="s">
        <v>756</v>
      </c>
      <c r="E14">
        <v>135.90199999999999</v>
      </c>
      <c r="F14">
        <v>279.75599999999997</v>
      </c>
      <c r="G14">
        <v>206.46899999999999</v>
      </c>
      <c r="H14">
        <v>202.06299999999999</v>
      </c>
      <c r="I14">
        <v>217.482</v>
      </c>
      <c r="J14">
        <v>236.346</v>
      </c>
      <c r="K14">
        <v>250.87200000000001</v>
      </c>
      <c r="L14">
        <v>262.33</v>
      </c>
      <c r="M14">
        <v>270.154</v>
      </c>
      <c r="N14">
        <v>276.10700000000003</v>
      </c>
      <c r="O14">
        <v>278.98099999999999</v>
      </c>
      <c r="P14">
        <v>280.29399999999998</v>
      </c>
      <c r="Q14">
        <v>281.91500000000002</v>
      </c>
      <c r="R14">
        <v>283.62799999999999</v>
      </c>
      <c r="S14">
        <v>285.18299999999999</v>
      </c>
      <c r="T14">
        <v>284.572</v>
      </c>
      <c r="U14">
        <v>278.44299999999998</v>
      </c>
      <c r="V14">
        <v>272.55</v>
      </c>
      <c r="W14">
        <v>277.69400000000002</v>
      </c>
      <c r="X14">
        <v>268.63499999999999</v>
      </c>
      <c r="Y14">
        <v>257.06400000000002</v>
      </c>
      <c r="Z14">
        <v>247.029</v>
      </c>
    </row>
    <row r="15" spans="1:26" hidden="1" x14ac:dyDescent="0.25">
      <c r="A15" t="s">
        <v>765</v>
      </c>
      <c r="C15" t="s">
        <v>755</v>
      </c>
      <c r="D15" t="s">
        <v>756</v>
      </c>
      <c r="E15">
        <v>464.113</v>
      </c>
      <c r="F15">
        <v>913.755</v>
      </c>
      <c r="G15">
        <v>973.15</v>
      </c>
      <c r="H15">
        <v>878.60299999999995</v>
      </c>
      <c r="I15">
        <v>897.15800000000002</v>
      </c>
      <c r="J15">
        <v>918.23900000000003</v>
      </c>
      <c r="K15">
        <v>929.42700000000002</v>
      </c>
      <c r="L15">
        <v>935.46799999999996</v>
      </c>
      <c r="M15">
        <v>936.56500000000005</v>
      </c>
      <c r="N15">
        <v>950.83799999999997</v>
      </c>
      <c r="O15">
        <v>953.25199999999995</v>
      </c>
      <c r="P15">
        <v>954.36800000000005</v>
      </c>
      <c r="Q15">
        <v>959.899</v>
      </c>
      <c r="R15">
        <v>965.69799999999998</v>
      </c>
      <c r="S15">
        <v>975.51700000000005</v>
      </c>
      <c r="T15">
        <v>986.22799999999995</v>
      </c>
      <c r="U15">
        <v>991.92100000000005</v>
      </c>
      <c r="V15">
        <v>996.88499999999999</v>
      </c>
      <c r="W15">
        <v>1017.54</v>
      </c>
      <c r="X15">
        <v>1029.98</v>
      </c>
      <c r="Y15">
        <v>1031.57</v>
      </c>
      <c r="Z15">
        <v>1036.3</v>
      </c>
    </row>
    <row r="16" spans="1:26" hidden="1" x14ac:dyDescent="0.25">
      <c r="A16" t="s">
        <v>766</v>
      </c>
      <c r="C16" t="s">
        <v>755</v>
      </c>
      <c r="D16" t="s">
        <v>756</v>
      </c>
      <c r="E16">
        <v>109.559</v>
      </c>
      <c r="F16">
        <v>233.804</v>
      </c>
      <c r="G16">
        <v>112.236</v>
      </c>
      <c r="H16">
        <v>99.548400000000001</v>
      </c>
      <c r="I16">
        <v>94.788700000000006</v>
      </c>
      <c r="J16">
        <v>97.222999999999999</v>
      </c>
      <c r="K16">
        <v>100.779</v>
      </c>
      <c r="L16">
        <v>103.276</v>
      </c>
      <c r="M16">
        <v>104.827</v>
      </c>
      <c r="N16">
        <v>105.85</v>
      </c>
      <c r="O16">
        <v>106.44199999999999</v>
      </c>
      <c r="P16">
        <v>106.90900000000001</v>
      </c>
      <c r="Q16">
        <v>108.121</v>
      </c>
      <c r="R16">
        <v>109.902</v>
      </c>
      <c r="S16">
        <v>111.92700000000001</v>
      </c>
      <c r="T16">
        <v>113.471</v>
      </c>
      <c r="U16">
        <v>115.26900000000001</v>
      </c>
      <c r="V16">
        <v>117.833</v>
      </c>
      <c r="W16">
        <v>134.86500000000001</v>
      </c>
      <c r="X16">
        <v>138.24799999999999</v>
      </c>
      <c r="Y16">
        <v>137.565</v>
      </c>
      <c r="Z16">
        <v>137.29900000000001</v>
      </c>
    </row>
    <row r="17" spans="1:26" hidden="1" x14ac:dyDescent="0.25">
      <c r="A17" t="s">
        <v>767</v>
      </c>
      <c r="C17" t="s">
        <v>755</v>
      </c>
      <c r="D17" t="s">
        <v>756</v>
      </c>
      <c r="E17">
        <v>21.301300000000001</v>
      </c>
      <c r="F17">
        <v>74.938199999999995</v>
      </c>
      <c r="G17">
        <v>98.282499999999999</v>
      </c>
      <c r="H17">
        <v>111.973</v>
      </c>
      <c r="I17">
        <v>125.005</v>
      </c>
      <c r="J17">
        <v>138.56399999999999</v>
      </c>
      <c r="K17">
        <v>153.11799999999999</v>
      </c>
      <c r="L17">
        <v>166.01400000000001</v>
      </c>
      <c r="M17">
        <v>177.048</v>
      </c>
      <c r="N17">
        <v>186.62299999999999</v>
      </c>
      <c r="O17">
        <v>194.81100000000001</v>
      </c>
      <c r="P17">
        <v>202.11600000000001</v>
      </c>
      <c r="Q17">
        <v>209.655</v>
      </c>
      <c r="R17">
        <v>217.06</v>
      </c>
      <c r="S17">
        <v>223.59899999999999</v>
      </c>
      <c r="T17">
        <v>228.29900000000001</v>
      </c>
      <c r="U17">
        <v>230.40199999999999</v>
      </c>
      <c r="V17">
        <v>231.61500000000001</v>
      </c>
      <c r="W17">
        <v>237.08600000000001</v>
      </c>
      <c r="X17">
        <v>235.52</v>
      </c>
      <c r="Y17">
        <v>229.79900000000001</v>
      </c>
      <c r="Z17">
        <v>223.01</v>
      </c>
    </row>
    <row r="18" spans="1:26" hidden="1" x14ac:dyDescent="0.25">
      <c r="A18" t="s">
        <v>768</v>
      </c>
      <c r="C18" t="s">
        <v>755</v>
      </c>
      <c r="D18" t="s">
        <v>756</v>
      </c>
      <c r="E18">
        <v>12.322100000000001</v>
      </c>
      <c r="F18">
        <v>21.198</v>
      </c>
      <c r="G18">
        <v>23.9786</v>
      </c>
      <c r="H18">
        <v>24.294</v>
      </c>
      <c r="I18">
        <v>26.121700000000001</v>
      </c>
      <c r="J18">
        <v>27.714600000000001</v>
      </c>
      <c r="K18">
        <v>29.131399999999999</v>
      </c>
      <c r="L18">
        <v>30.508199999999999</v>
      </c>
      <c r="M18">
        <v>31.892499999999998</v>
      </c>
      <c r="N18">
        <v>33.380000000000003</v>
      </c>
      <c r="O18">
        <v>35.125100000000003</v>
      </c>
      <c r="P18">
        <v>36.973599999999998</v>
      </c>
      <c r="Q18">
        <v>39.012</v>
      </c>
      <c r="R18">
        <v>40.547600000000003</v>
      </c>
      <c r="S18">
        <v>42.649799999999999</v>
      </c>
      <c r="T18">
        <v>44.874200000000002</v>
      </c>
      <c r="U18">
        <v>47.219799999999999</v>
      </c>
      <c r="V18">
        <v>51.293599999999998</v>
      </c>
      <c r="W18">
        <v>70.367699999999999</v>
      </c>
      <c r="X18">
        <v>75.862899999999996</v>
      </c>
      <c r="Y18">
        <v>76.975399999999993</v>
      </c>
      <c r="Z18">
        <v>78.300600000000003</v>
      </c>
    </row>
    <row r="19" spans="1:26" hidden="1" x14ac:dyDescent="0.25">
      <c r="A19" t="s">
        <v>125</v>
      </c>
      <c r="C19" t="s">
        <v>755</v>
      </c>
      <c r="D19" t="s">
        <v>756</v>
      </c>
      <c r="E19">
        <v>45.321199999999997</v>
      </c>
      <c r="F19">
        <v>179.64500000000001</v>
      </c>
      <c r="G19">
        <v>361.58699999999999</v>
      </c>
      <c r="H19">
        <v>501.57499999999999</v>
      </c>
      <c r="I19">
        <v>670.57899999999995</v>
      </c>
      <c r="J19">
        <v>919.98199999999997</v>
      </c>
      <c r="K19">
        <v>1164.81</v>
      </c>
      <c r="L19">
        <v>1417.65</v>
      </c>
      <c r="M19">
        <v>1667.87</v>
      </c>
      <c r="N19">
        <v>1919.2</v>
      </c>
      <c r="O19">
        <v>2155.71</v>
      </c>
      <c r="P19">
        <v>2373.0100000000002</v>
      </c>
      <c r="Q19">
        <v>2577.12</v>
      </c>
      <c r="R19">
        <v>2760.44</v>
      </c>
      <c r="S19">
        <v>2921.79</v>
      </c>
      <c r="T19">
        <v>3057.39</v>
      </c>
      <c r="U19">
        <v>3138.54</v>
      </c>
      <c r="V19">
        <v>3179.36</v>
      </c>
      <c r="W19">
        <v>3218.01</v>
      </c>
      <c r="X19">
        <v>3220.12</v>
      </c>
      <c r="Y19">
        <v>3191.15</v>
      </c>
      <c r="Z19">
        <v>3157.78</v>
      </c>
    </row>
    <row r="20" spans="1:26" hidden="1" x14ac:dyDescent="0.25">
      <c r="A20" t="s">
        <v>769</v>
      </c>
      <c r="C20" t="s">
        <v>755</v>
      </c>
      <c r="D20" t="s">
        <v>756</v>
      </c>
      <c r="E20">
        <v>7.1501000000000001</v>
      </c>
      <c r="F20">
        <v>42.225000000000001</v>
      </c>
      <c r="G20">
        <v>98.582099999999997</v>
      </c>
      <c r="H20">
        <v>120.845</v>
      </c>
      <c r="I20">
        <v>150.40799999999999</v>
      </c>
      <c r="J20">
        <v>187.62799999999999</v>
      </c>
      <c r="K20">
        <v>234.48500000000001</v>
      </c>
      <c r="L20">
        <v>279.74</v>
      </c>
      <c r="M20">
        <v>321.94099999999997</v>
      </c>
      <c r="N20">
        <v>363.43099999999998</v>
      </c>
      <c r="O20">
        <v>400.14499999999998</v>
      </c>
      <c r="P20">
        <v>431.62599999999998</v>
      </c>
      <c r="Q20">
        <v>460.79</v>
      </c>
      <c r="R20">
        <v>485.76600000000002</v>
      </c>
      <c r="S20">
        <v>507.24</v>
      </c>
      <c r="T20">
        <v>524.75099999999998</v>
      </c>
      <c r="U20">
        <v>535.35599999999999</v>
      </c>
      <c r="V20">
        <v>543.91200000000003</v>
      </c>
      <c r="W20">
        <v>565.18899999999996</v>
      </c>
      <c r="X20">
        <v>570.74400000000003</v>
      </c>
      <c r="Y20">
        <v>568.37300000000005</v>
      </c>
      <c r="Z20">
        <v>564.35699999999997</v>
      </c>
    </row>
    <row r="21" spans="1:26" hidden="1" x14ac:dyDescent="0.25">
      <c r="A21" t="s">
        <v>122</v>
      </c>
      <c r="C21" t="s">
        <v>755</v>
      </c>
      <c r="D21" t="s">
        <v>756</v>
      </c>
      <c r="E21">
        <v>158.095</v>
      </c>
      <c r="F21">
        <v>313.13299999999998</v>
      </c>
      <c r="G21">
        <v>355.88</v>
      </c>
      <c r="H21">
        <v>326.56</v>
      </c>
      <c r="I21">
        <v>342.39699999999999</v>
      </c>
      <c r="J21">
        <v>343.20800000000003</v>
      </c>
      <c r="K21">
        <v>342.03399999999999</v>
      </c>
      <c r="L21">
        <v>339.34699999999998</v>
      </c>
      <c r="M21">
        <v>333.42899999999997</v>
      </c>
      <c r="N21">
        <v>328.416</v>
      </c>
      <c r="O21">
        <v>322.56099999999998</v>
      </c>
      <c r="P21">
        <v>316.60000000000002</v>
      </c>
      <c r="Q21">
        <v>310.38499999999999</v>
      </c>
      <c r="R21">
        <v>304.69900000000001</v>
      </c>
      <c r="S21">
        <v>299.39499999999998</v>
      </c>
      <c r="T21">
        <v>293.839</v>
      </c>
      <c r="U21">
        <v>275.36200000000002</v>
      </c>
      <c r="V21">
        <v>267.31299999999999</v>
      </c>
      <c r="W21">
        <v>270.76100000000002</v>
      </c>
      <c r="X21">
        <v>262.63</v>
      </c>
      <c r="Y21">
        <v>250.97200000000001</v>
      </c>
      <c r="Z21">
        <v>240.30500000000001</v>
      </c>
    </row>
    <row r="22" spans="1:26" hidden="1" x14ac:dyDescent="0.25">
      <c r="A22" t="s">
        <v>770</v>
      </c>
      <c r="C22" t="s">
        <v>755</v>
      </c>
      <c r="D22" t="s">
        <v>756</v>
      </c>
      <c r="E22">
        <v>30.435600000000001</v>
      </c>
      <c r="F22">
        <v>79.791200000000003</v>
      </c>
      <c r="G22">
        <v>119.643</v>
      </c>
      <c r="H22">
        <v>125.961</v>
      </c>
      <c r="I22">
        <v>139.38900000000001</v>
      </c>
      <c r="J22">
        <v>154.59399999999999</v>
      </c>
      <c r="K22">
        <v>169.958</v>
      </c>
      <c r="L22">
        <v>185.065</v>
      </c>
      <c r="M22">
        <v>198.85599999999999</v>
      </c>
      <c r="N22">
        <v>212.22399999999999</v>
      </c>
      <c r="O22">
        <v>224.91200000000001</v>
      </c>
      <c r="P22">
        <v>238.46299999999999</v>
      </c>
      <c r="Q22">
        <v>252.852</v>
      </c>
      <c r="R22">
        <v>265.90499999999997</v>
      </c>
      <c r="S22">
        <v>279.88799999999998</v>
      </c>
      <c r="T22">
        <v>293.92599999999999</v>
      </c>
      <c r="U22">
        <v>307.63799999999998</v>
      </c>
      <c r="V22">
        <v>322.26799999999997</v>
      </c>
      <c r="W22">
        <v>352.34199999999998</v>
      </c>
      <c r="X22">
        <v>369.74700000000001</v>
      </c>
      <c r="Y22">
        <v>380.226</v>
      </c>
      <c r="Z22">
        <v>390.42599999999999</v>
      </c>
    </row>
    <row r="23" spans="1:26" hidden="1" x14ac:dyDescent="0.25">
      <c r="A23" t="s">
        <v>67</v>
      </c>
      <c r="C23" t="s">
        <v>755</v>
      </c>
      <c r="D23" t="s">
        <v>756</v>
      </c>
      <c r="E23">
        <v>44.677999999999997</v>
      </c>
      <c r="F23">
        <v>185.785</v>
      </c>
      <c r="G23">
        <v>375.28</v>
      </c>
      <c r="H23">
        <v>492.68099999999998</v>
      </c>
      <c r="I23">
        <v>540.54700000000003</v>
      </c>
      <c r="J23">
        <v>592.14599999999996</v>
      </c>
      <c r="K23">
        <v>649.59500000000003</v>
      </c>
      <c r="L23">
        <v>702.08799999999997</v>
      </c>
      <c r="M23">
        <v>746.26800000000003</v>
      </c>
      <c r="N23">
        <v>784.58399999999995</v>
      </c>
      <c r="O23">
        <v>817.85500000000002</v>
      </c>
      <c r="P23">
        <v>847.61699999999996</v>
      </c>
      <c r="Q23">
        <v>883.63400000000001</v>
      </c>
      <c r="R23">
        <v>909.94299999999998</v>
      </c>
      <c r="S23">
        <v>938.80799999999999</v>
      </c>
      <c r="T23">
        <v>965.54100000000005</v>
      </c>
      <c r="U23">
        <v>992.53499999999997</v>
      </c>
      <c r="V23">
        <v>1015.23</v>
      </c>
      <c r="W23">
        <v>1054.99</v>
      </c>
      <c r="X23">
        <v>1087.96</v>
      </c>
      <c r="Y23">
        <v>1107.28</v>
      </c>
      <c r="Z23">
        <v>1128.74</v>
      </c>
    </row>
    <row r="24" spans="1:26" hidden="1" x14ac:dyDescent="0.25">
      <c r="A24" t="s">
        <v>771</v>
      </c>
      <c r="C24" t="s">
        <v>755</v>
      </c>
      <c r="D24" t="s">
        <v>756</v>
      </c>
      <c r="E24">
        <v>4.2134</v>
      </c>
      <c r="F24">
        <v>17.8475</v>
      </c>
      <c r="G24">
        <v>35.316000000000003</v>
      </c>
      <c r="H24">
        <v>43.5655</v>
      </c>
      <c r="I24">
        <v>53.075600000000001</v>
      </c>
      <c r="J24">
        <v>64.622699999999995</v>
      </c>
      <c r="K24">
        <v>77.305599999999998</v>
      </c>
      <c r="L24">
        <v>92.274000000000001</v>
      </c>
      <c r="M24">
        <v>109.376</v>
      </c>
      <c r="N24">
        <v>129.02000000000001</v>
      </c>
      <c r="O24">
        <v>150.66800000000001</v>
      </c>
      <c r="P24">
        <v>173.83500000000001</v>
      </c>
      <c r="Q24">
        <v>198.31899999999999</v>
      </c>
      <c r="R24">
        <v>221.52099999999999</v>
      </c>
      <c r="S24">
        <v>245.82400000000001</v>
      </c>
      <c r="T24">
        <v>270.75299999999999</v>
      </c>
      <c r="U24">
        <v>295.589</v>
      </c>
      <c r="V24">
        <v>318.77999999999997</v>
      </c>
      <c r="W24">
        <v>342.66300000000001</v>
      </c>
      <c r="X24">
        <v>359.21600000000001</v>
      </c>
      <c r="Y24">
        <v>377.76600000000002</v>
      </c>
      <c r="Z24">
        <v>398.745</v>
      </c>
    </row>
    <row r="25" spans="1:26" hidden="1" x14ac:dyDescent="0.25">
      <c r="A25" t="s">
        <v>121</v>
      </c>
      <c r="C25" t="s">
        <v>755</v>
      </c>
      <c r="D25" t="s">
        <v>756</v>
      </c>
      <c r="E25">
        <v>310.226</v>
      </c>
      <c r="F25">
        <v>673.73900000000003</v>
      </c>
      <c r="G25">
        <v>451.745</v>
      </c>
      <c r="H25">
        <v>465.23599999999999</v>
      </c>
      <c r="I25">
        <v>467.488</v>
      </c>
      <c r="J25">
        <v>464.05700000000002</v>
      </c>
      <c r="K25">
        <v>479.47899999999998</v>
      </c>
      <c r="L25">
        <v>489.04500000000002</v>
      </c>
      <c r="M25">
        <v>491.76100000000002</v>
      </c>
      <c r="N25">
        <v>490.02300000000002</v>
      </c>
      <c r="O25">
        <v>484.61799999999999</v>
      </c>
      <c r="P25">
        <v>478.08300000000003</v>
      </c>
      <c r="Q25">
        <v>474.59500000000003</v>
      </c>
      <c r="R25">
        <v>471.02600000000001</v>
      </c>
      <c r="S25">
        <v>469.22</v>
      </c>
      <c r="T25">
        <v>465.24099999999999</v>
      </c>
      <c r="U25">
        <v>461.01</v>
      </c>
      <c r="V25">
        <v>457.19900000000001</v>
      </c>
      <c r="W25">
        <v>469.52800000000002</v>
      </c>
      <c r="X25">
        <v>469.71800000000002</v>
      </c>
      <c r="Y25">
        <v>465.18900000000002</v>
      </c>
      <c r="Z25">
        <v>462.90699999999998</v>
      </c>
    </row>
    <row r="26" spans="1:26" hidden="1" x14ac:dyDescent="0.25">
      <c r="A26" t="s">
        <v>127</v>
      </c>
      <c r="C26" t="s">
        <v>755</v>
      </c>
      <c r="D26" t="s">
        <v>756</v>
      </c>
      <c r="E26">
        <v>30.8324</v>
      </c>
      <c r="F26">
        <v>94.914599999999993</v>
      </c>
      <c r="G26">
        <v>121.35</v>
      </c>
      <c r="H26">
        <v>126.185</v>
      </c>
      <c r="I26">
        <v>127.949</v>
      </c>
      <c r="J26">
        <v>135.35300000000001</v>
      </c>
      <c r="K26">
        <v>149.97</v>
      </c>
      <c r="L26">
        <v>161.63900000000001</v>
      </c>
      <c r="M26">
        <v>170.81399999999999</v>
      </c>
      <c r="N26">
        <v>178.30799999999999</v>
      </c>
      <c r="O26">
        <v>184.87299999999999</v>
      </c>
      <c r="P26">
        <v>190.76900000000001</v>
      </c>
      <c r="Q26">
        <v>196.78299999999999</v>
      </c>
      <c r="R26">
        <v>202.98099999999999</v>
      </c>
      <c r="S26">
        <v>208.71199999999999</v>
      </c>
      <c r="T26">
        <v>212</v>
      </c>
      <c r="U26">
        <v>214.43899999999999</v>
      </c>
      <c r="V26">
        <v>213.41900000000001</v>
      </c>
      <c r="W26">
        <v>209.71199999999999</v>
      </c>
      <c r="X26">
        <v>205.11</v>
      </c>
      <c r="Y26">
        <v>199.452</v>
      </c>
      <c r="Z26">
        <v>193.959</v>
      </c>
    </row>
    <row r="27" spans="1:26" hidden="1" x14ac:dyDescent="0.25">
      <c r="A27" t="s">
        <v>772</v>
      </c>
      <c r="C27" t="s">
        <v>755</v>
      </c>
      <c r="D27" t="s">
        <v>756</v>
      </c>
      <c r="E27">
        <v>16.1877</v>
      </c>
      <c r="F27">
        <v>31.454000000000001</v>
      </c>
      <c r="G27">
        <v>46.889800000000001</v>
      </c>
      <c r="H27">
        <v>59.508800000000001</v>
      </c>
      <c r="I27">
        <v>56.748399999999997</v>
      </c>
      <c r="J27">
        <v>50.435000000000002</v>
      </c>
      <c r="K27">
        <v>54.714500000000001</v>
      </c>
      <c r="L27">
        <v>58.178400000000003</v>
      </c>
      <c r="M27">
        <v>60.891599999999997</v>
      </c>
      <c r="N27">
        <v>62.8506</v>
      </c>
      <c r="O27">
        <v>65.109700000000004</v>
      </c>
      <c r="P27">
        <v>67.836299999999994</v>
      </c>
      <c r="Q27">
        <v>71.954999999999998</v>
      </c>
      <c r="R27">
        <v>75.762799999999999</v>
      </c>
      <c r="S27">
        <v>80.826599999999999</v>
      </c>
      <c r="T27">
        <v>85.007099999999994</v>
      </c>
      <c r="U27">
        <v>89.444800000000001</v>
      </c>
      <c r="V27">
        <v>95.105800000000002</v>
      </c>
      <c r="W27">
        <v>116.518</v>
      </c>
      <c r="X27">
        <v>124.38500000000001</v>
      </c>
      <c r="Y27">
        <v>127.024</v>
      </c>
      <c r="Z27">
        <v>129.85599999999999</v>
      </c>
    </row>
    <row r="28" spans="1:26" hidden="1" x14ac:dyDescent="0.25">
      <c r="A28" t="s">
        <v>773</v>
      </c>
      <c r="C28" t="s">
        <v>755</v>
      </c>
      <c r="D28" t="s">
        <v>756</v>
      </c>
      <c r="E28">
        <v>11.3101</v>
      </c>
      <c r="F28">
        <v>22.596299999999999</v>
      </c>
      <c r="G28">
        <v>40.884900000000002</v>
      </c>
      <c r="H28">
        <v>53.341099999999997</v>
      </c>
      <c r="I28">
        <v>65.065299999999993</v>
      </c>
      <c r="J28">
        <v>75.330799999999996</v>
      </c>
      <c r="K28">
        <v>89.955200000000005</v>
      </c>
      <c r="L28">
        <v>103.917</v>
      </c>
      <c r="M28">
        <v>116.789</v>
      </c>
      <c r="N28">
        <v>128.64500000000001</v>
      </c>
      <c r="O28">
        <v>140.048</v>
      </c>
      <c r="P28">
        <v>150.77699999999999</v>
      </c>
      <c r="Q28">
        <v>161.24600000000001</v>
      </c>
      <c r="R28">
        <v>170.12799999999999</v>
      </c>
      <c r="S28">
        <v>178.70400000000001</v>
      </c>
      <c r="T28">
        <v>186.315</v>
      </c>
      <c r="U28">
        <v>191.96199999999999</v>
      </c>
      <c r="V28">
        <v>197.93100000000001</v>
      </c>
      <c r="W28">
        <v>215.238</v>
      </c>
      <c r="X28">
        <v>217.21700000000001</v>
      </c>
      <c r="Y28">
        <v>215.10599999999999</v>
      </c>
      <c r="Z28">
        <v>214.86600000000001</v>
      </c>
    </row>
    <row r="29" spans="1:26" hidden="1" x14ac:dyDescent="0.25">
      <c r="A29" t="s">
        <v>774</v>
      </c>
      <c r="C29" t="s">
        <v>755</v>
      </c>
      <c r="D29" t="s">
        <v>756</v>
      </c>
      <c r="E29">
        <v>2.9445700000000001</v>
      </c>
      <c r="F29">
        <v>7.3337899999999996</v>
      </c>
      <c r="G29">
        <v>19.240200000000002</v>
      </c>
      <c r="H29">
        <v>24.779699999999998</v>
      </c>
      <c r="I29">
        <v>35.323099999999997</v>
      </c>
      <c r="J29">
        <v>48.536499999999997</v>
      </c>
      <c r="K29">
        <v>64.233199999999997</v>
      </c>
      <c r="L29">
        <v>81.045199999999994</v>
      </c>
      <c r="M29">
        <v>98.533799999999999</v>
      </c>
      <c r="N29">
        <v>117.874</v>
      </c>
      <c r="O29">
        <v>138.994</v>
      </c>
      <c r="P29">
        <v>160.91</v>
      </c>
      <c r="Q29">
        <v>184.28399999999999</v>
      </c>
      <c r="R29">
        <v>206.63</v>
      </c>
      <c r="S29">
        <v>229.345</v>
      </c>
      <c r="T29">
        <v>252.23</v>
      </c>
      <c r="U29">
        <v>274.94900000000001</v>
      </c>
      <c r="V29">
        <v>295.66199999999998</v>
      </c>
      <c r="W29">
        <v>314.87700000000001</v>
      </c>
      <c r="X29">
        <v>335.34</v>
      </c>
      <c r="Y29">
        <v>355.54599999999999</v>
      </c>
      <c r="Z29">
        <v>375.94</v>
      </c>
    </row>
    <row r="30" spans="1:26" hidden="1" x14ac:dyDescent="0.25">
      <c r="A30" t="s">
        <v>775</v>
      </c>
      <c r="C30" t="s">
        <v>755</v>
      </c>
      <c r="D30" t="s">
        <v>756</v>
      </c>
      <c r="E30">
        <v>10.7042</v>
      </c>
      <c r="F30">
        <v>72.656199999999998</v>
      </c>
      <c r="G30">
        <v>144.59</v>
      </c>
      <c r="H30">
        <v>169.46100000000001</v>
      </c>
      <c r="I30">
        <v>177.53</v>
      </c>
      <c r="J30">
        <v>187.755</v>
      </c>
      <c r="K30">
        <v>195.06800000000001</v>
      </c>
      <c r="L30">
        <v>198.583</v>
      </c>
      <c r="M30">
        <v>198.453</v>
      </c>
      <c r="N30">
        <v>195.965</v>
      </c>
      <c r="O30">
        <v>191.375</v>
      </c>
      <c r="P30">
        <v>185.42699999999999</v>
      </c>
      <c r="Q30">
        <v>179.541</v>
      </c>
      <c r="R30">
        <v>173.4</v>
      </c>
      <c r="S30">
        <v>167.32499999999999</v>
      </c>
      <c r="T30">
        <v>160.827</v>
      </c>
      <c r="U30">
        <v>153.79499999999999</v>
      </c>
      <c r="V30">
        <v>145.9</v>
      </c>
      <c r="W30">
        <v>139.434</v>
      </c>
      <c r="X30">
        <v>133.548</v>
      </c>
      <c r="Y30">
        <v>127.61</v>
      </c>
      <c r="Z30">
        <v>122.40600000000001</v>
      </c>
    </row>
    <row r="31" spans="1:26" hidden="1" x14ac:dyDescent="0.25">
      <c r="A31" t="s">
        <v>776</v>
      </c>
      <c r="C31" t="s">
        <v>755</v>
      </c>
      <c r="D31" t="s">
        <v>756</v>
      </c>
      <c r="E31">
        <v>40.302</v>
      </c>
      <c r="F31">
        <v>119.08199999999999</v>
      </c>
      <c r="G31">
        <v>230.15799999999999</v>
      </c>
      <c r="H31">
        <v>284.608</v>
      </c>
      <c r="I31">
        <v>332.12299999999999</v>
      </c>
      <c r="J31">
        <v>388.577</v>
      </c>
      <c r="K31">
        <v>446.70299999999997</v>
      </c>
      <c r="L31">
        <v>502.05</v>
      </c>
      <c r="M31">
        <v>553.36300000000006</v>
      </c>
      <c r="N31">
        <v>604.74300000000005</v>
      </c>
      <c r="O31">
        <v>653.81899999999996</v>
      </c>
      <c r="P31">
        <v>699.71900000000005</v>
      </c>
      <c r="Q31">
        <v>747.12300000000005</v>
      </c>
      <c r="R31">
        <v>791.27300000000002</v>
      </c>
      <c r="S31">
        <v>834.322</v>
      </c>
      <c r="T31">
        <v>873.97500000000002</v>
      </c>
      <c r="U31">
        <v>904.93600000000004</v>
      </c>
      <c r="V31">
        <v>932.11400000000003</v>
      </c>
      <c r="W31">
        <v>972.39400000000001</v>
      </c>
      <c r="X31">
        <v>999.97900000000004</v>
      </c>
      <c r="Y31">
        <v>1014.37</v>
      </c>
      <c r="Z31">
        <v>1028.22</v>
      </c>
    </row>
    <row r="32" spans="1:26" hidden="1" x14ac:dyDescent="0.25">
      <c r="A32" t="s">
        <v>777</v>
      </c>
      <c r="C32" t="s">
        <v>755</v>
      </c>
      <c r="D32" t="s">
        <v>756</v>
      </c>
      <c r="E32">
        <v>7.9233200000000004</v>
      </c>
      <c r="F32">
        <v>35.982799999999997</v>
      </c>
      <c r="G32">
        <v>79.085999999999999</v>
      </c>
      <c r="H32">
        <v>78.177300000000002</v>
      </c>
      <c r="I32">
        <v>88.250699999999995</v>
      </c>
      <c r="J32">
        <v>95.635099999999994</v>
      </c>
      <c r="K32">
        <v>100.235</v>
      </c>
      <c r="L32">
        <v>102.741</v>
      </c>
      <c r="M32">
        <v>104.178</v>
      </c>
      <c r="N32">
        <v>104.876</v>
      </c>
      <c r="O32">
        <v>104.768</v>
      </c>
      <c r="P32">
        <v>104.083</v>
      </c>
      <c r="Q32">
        <v>103.248</v>
      </c>
      <c r="R32">
        <v>103.55500000000001</v>
      </c>
      <c r="S32">
        <v>104.747</v>
      </c>
      <c r="T32">
        <v>105.55800000000001</v>
      </c>
      <c r="U32">
        <v>100.402</v>
      </c>
      <c r="V32">
        <v>98.304599999999994</v>
      </c>
      <c r="W32">
        <v>97.176599999999993</v>
      </c>
      <c r="X32">
        <v>96.618899999999996</v>
      </c>
      <c r="Y32">
        <v>95.520600000000002</v>
      </c>
      <c r="Z32">
        <v>94.734800000000007</v>
      </c>
    </row>
    <row r="33" spans="1:26" hidden="1" x14ac:dyDescent="0.25">
      <c r="A33" t="s">
        <v>778</v>
      </c>
      <c r="C33" t="s">
        <v>755</v>
      </c>
      <c r="D33" t="s">
        <v>756</v>
      </c>
      <c r="E33">
        <v>14.6866</v>
      </c>
      <c r="F33">
        <v>28.640799999999999</v>
      </c>
      <c r="G33">
        <v>41.991799999999998</v>
      </c>
      <c r="H33">
        <v>48.417299999999997</v>
      </c>
      <c r="I33">
        <v>53.348300000000002</v>
      </c>
      <c r="J33">
        <v>52.845100000000002</v>
      </c>
      <c r="K33">
        <v>58.988999999999997</v>
      </c>
      <c r="L33">
        <v>64.474800000000002</v>
      </c>
      <c r="M33">
        <v>69.247500000000002</v>
      </c>
      <c r="N33">
        <v>73.2333</v>
      </c>
      <c r="O33">
        <v>76.782499999999999</v>
      </c>
      <c r="P33">
        <v>80.139499999999998</v>
      </c>
      <c r="Q33">
        <v>83.781700000000001</v>
      </c>
      <c r="R33">
        <v>86.495500000000007</v>
      </c>
      <c r="S33">
        <v>89.956100000000006</v>
      </c>
      <c r="T33">
        <v>92.547700000000006</v>
      </c>
      <c r="U33">
        <v>95.135599999999997</v>
      </c>
      <c r="V33">
        <v>98.680099999999996</v>
      </c>
      <c r="W33">
        <v>115.127</v>
      </c>
      <c r="X33">
        <v>117.48699999999999</v>
      </c>
      <c r="Y33">
        <v>114.693</v>
      </c>
      <c r="Z33">
        <v>112.997</v>
      </c>
    </row>
    <row r="34" spans="1:26" hidden="1" x14ac:dyDescent="0.25">
      <c r="A34" t="s">
        <v>779</v>
      </c>
      <c r="C34" t="s">
        <v>755</v>
      </c>
      <c r="D34" t="s">
        <v>756</v>
      </c>
      <c r="E34">
        <v>7.5007799999999998</v>
      </c>
      <c r="F34">
        <v>15.045299999999999</v>
      </c>
      <c r="G34">
        <v>17.591000000000001</v>
      </c>
      <c r="H34">
        <v>20.133800000000001</v>
      </c>
      <c r="I34">
        <v>25.777899999999999</v>
      </c>
      <c r="J34">
        <v>30.260100000000001</v>
      </c>
      <c r="K34">
        <v>34.6708</v>
      </c>
      <c r="L34">
        <v>39.7761</v>
      </c>
      <c r="M34">
        <v>45.209600000000002</v>
      </c>
      <c r="N34">
        <v>50.727800000000002</v>
      </c>
      <c r="O34">
        <v>56.509799999999998</v>
      </c>
      <c r="P34">
        <v>62.493200000000002</v>
      </c>
      <c r="Q34">
        <v>68.829400000000007</v>
      </c>
      <c r="R34">
        <v>75.109899999999996</v>
      </c>
      <c r="S34">
        <v>81.521299999999997</v>
      </c>
      <c r="T34">
        <v>87.761399999999995</v>
      </c>
      <c r="U34">
        <v>93.443799999999996</v>
      </c>
      <c r="V34">
        <v>99.871700000000004</v>
      </c>
      <c r="W34">
        <v>115.66</v>
      </c>
      <c r="X34">
        <v>118.014</v>
      </c>
      <c r="Y34">
        <v>117.184</v>
      </c>
      <c r="Z34">
        <v>116.995</v>
      </c>
    </row>
    <row r="35" spans="1:26" hidden="1" x14ac:dyDescent="0.25"/>
    <row r="36" spans="1:26" hidden="1" x14ac:dyDescent="0.25">
      <c r="A36" t="s">
        <v>525</v>
      </c>
      <c r="C36" t="s">
        <v>526</v>
      </c>
      <c r="D36" t="s">
        <v>753</v>
      </c>
      <c r="E36">
        <v>1975</v>
      </c>
      <c r="F36">
        <v>1990</v>
      </c>
      <c r="G36">
        <v>2005</v>
      </c>
      <c r="H36">
        <v>2010</v>
      </c>
      <c r="I36">
        <v>2015</v>
      </c>
      <c r="J36">
        <v>2020</v>
      </c>
      <c r="K36">
        <v>2025</v>
      </c>
      <c r="L36">
        <v>2030</v>
      </c>
      <c r="M36">
        <v>2035</v>
      </c>
      <c r="N36">
        <v>2040</v>
      </c>
      <c r="O36">
        <v>2045</v>
      </c>
      <c r="P36">
        <v>2050</v>
      </c>
      <c r="Q36">
        <v>2055</v>
      </c>
      <c r="R36">
        <v>2060</v>
      </c>
      <c r="S36">
        <v>2065</v>
      </c>
      <c r="T36">
        <v>2070</v>
      </c>
      <c r="U36">
        <v>2075</v>
      </c>
      <c r="V36">
        <v>2080</v>
      </c>
      <c r="W36">
        <v>2085</v>
      </c>
      <c r="X36">
        <v>2090</v>
      </c>
      <c r="Y36">
        <v>2095</v>
      </c>
      <c r="Z36">
        <v>2100</v>
      </c>
    </row>
    <row r="37" spans="1:26" hidden="1" x14ac:dyDescent="0.25">
      <c r="A37" s="69" t="s">
        <v>754</v>
      </c>
      <c r="C37" s="69" t="s">
        <v>755</v>
      </c>
      <c r="D37" s="69" t="s">
        <v>621</v>
      </c>
      <c r="E37" s="69">
        <f t="shared" ref="E37:E69" si="0">E2/1000*44/12</f>
        <v>9.4041200000000007</v>
      </c>
      <c r="F37" s="69">
        <f t="shared" ref="F37:Z37" si="1">F2/1000*44/12</f>
        <v>22.287466666666663</v>
      </c>
      <c r="G37" s="69">
        <f t="shared" si="1"/>
        <v>29.385730000000006</v>
      </c>
      <c r="H37" s="69">
        <f t="shared" si="1"/>
        <v>32.647010000000002</v>
      </c>
      <c r="I37" s="69">
        <f t="shared" si="1"/>
        <v>36.24335</v>
      </c>
      <c r="J37" s="69">
        <f t="shared" si="1"/>
        <v>39.881966666666663</v>
      </c>
      <c r="K37" s="69">
        <f t="shared" si="1"/>
        <v>43.714733333333335</v>
      </c>
      <c r="L37" s="69">
        <f t="shared" si="1"/>
        <v>47.032699999999998</v>
      </c>
      <c r="M37" s="69">
        <f t="shared" si="1"/>
        <v>49.727333333333327</v>
      </c>
      <c r="N37" s="69">
        <f t="shared" si="1"/>
        <v>52.301700000000004</v>
      </c>
      <c r="O37" s="69">
        <f t="shared" si="1"/>
        <v>54.538366666666668</v>
      </c>
      <c r="P37" s="69">
        <f t="shared" si="1"/>
        <v>56.567866666666667</v>
      </c>
      <c r="Q37" s="69">
        <f t="shared" si="1"/>
        <v>58.726800000000004</v>
      </c>
      <c r="R37" s="69">
        <f t="shared" si="1"/>
        <v>60.815333333333321</v>
      </c>
      <c r="S37" s="69">
        <f t="shared" si="1"/>
        <v>62.955199999999998</v>
      </c>
      <c r="T37" s="69">
        <f t="shared" si="1"/>
        <v>64.842066666666668</v>
      </c>
      <c r="U37" s="69">
        <f t="shared" si="1"/>
        <v>65.81410000000001</v>
      </c>
      <c r="V37" s="69">
        <f t="shared" si="1"/>
        <v>66.781733333333335</v>
      </c>
      <c r="W37" s="69">
        <f t="shared" si="1"/>
        <v>68.961199999999991</v>
      </c>
      <c r="X37" s="69">
        <f t="shared" si="1"/>
        <v>69.970633333333339</v>
      </c>
      <c r="Y37" s="69">
        <f t="shared" si="1"/>
        <v>70.210433333333327</v>
      </c>
      <c r="Z37" s="69">
        <f t="shared" si="1"/>
        <v>70.538966666666667</v>
      </c>
    </row>
    <row r="38" spans="1:26" hidden="1" x14ac:dyDescent="0.25">
      <c r="A38" t="s">
        <v>0</v>
      </c>
      <c r="B38">
        <v>1</v>
      </c>
      <c r="C38" t="s">
        <v>755</v>
      </c>
      <c r="D38" s="4" t="s">
        <v>621</v>
      </c>
      <c r="E38">
        <f t="shared" si="0"/>
        <v>2.3460836666666665</v>
      </c>
      <c r="F38">
        <f t="shared" ref="F38:Z38" si="2">F3/1000*44/12</f>
        <v>5.0623466666666674</v>
      </c>
      <c r="G38">
        <f t="shared" si="2"/>
        <v>5.9166066666666666</v>
      </c>
      <c r="H38">
        <f t="shared" si="2"/>
        <v>5.5163900000000003</v>
      </c>
      <c r="I38">
        <f t="shared" si="2"/>
        <v>5.8493966666666664</v>
      </c>
      <c r="J38">
        <f t="shared" si="2"/>
        <v>6.1416300000000001</v>
      </c>
      <c r="K38">
        <f t="shared" si="2"/>
        <v>6.3485033333333334</v>
      </c>
      <c r="L38">
        <f t="shared" si="2"/>
        <v>6.4857466666666665</v>
      </c>
      <c r="M38">
        <f t="shared" si="2"/>
        <v>6.5482633333333338</v>
      </c>
      <c r="N38">
        <f t="shared" si="2"/>
        <v>6.6464933333333329</v>
      </c>
      <c r="O38">
        <f t="shared" si="2"/>
        <v>6.6886966666666661</v>
      </c>
      <c r="P38">
        <f t="shared" si="2"/>
        <v>6.7202666666666664</v>
      </c>
      <c r="Q38">
        <f t="shared" si="2"/>
        <v>6.7863033333333327</v>
      </c>
      <c r="R38">
        <f t="shared" si="2"/>
        <v>6.8903633333333341</v>
      </c>
      <c r="S38">
        <f t="shared" si="2"/>
        <v>7.0203099999999994</v>
      </c>
      <c r="T38">
        <f t="shared" si="2"/>
        <v>7.1174399999999993</v>
      </c>
      <c r="U38">
        <f t="shared" si="2"/>
        <v>7.0655933333333332</v>
      </c>
      <c r="V38">
        <f t="shared" si="2"/>
        <v>7.0820933333333338</v>
      </c>
      <c r="W38">
        <f t="shared" si="2"/>
        <v>7.1606700000000005</v>
      </c>
      <c r="X38">
        <f t="shared" si="2"/>
        <v>7.1891966666666667</v>
      </c>
      <c r="Y38">
        <f t="shared" si="2"/>
        <v>7.1636766666666665</v>
      </c>
      <c r="Z38">
        <f t="shared" si="2"/>
        <v>7.1289166666666661</v>
      </c>
    </row>
    <row r="39" spans="1:26" hidden="1" x14ac:dyDescent="0.25">
      <c r="A39" t="s">
        <v>757</v>
      </c>
      <c r="C39" t="s">
        <v>755</v>
      </c>
      <c r="D39" s="4" t="s">
        <v>621</v>
      </c>
      <c r="E39">
        <f t="shared" si="0"/>
        <v>1.1460459999999999E-2</v>
      </c>
      <c r="F39">
        <f t="shared" ref="F39:Z39" si="3">F4/1000*44/12</f>
        <v>2.5323393333333333E-2</v>
      </c>
      <c r="G39">
        <f t="shared" si="3"/>
        <v>4.1439200000000002E-2</v>
      </c>
      <c r="H39">
        <f t="shared" si="3"/>
        <v>5.7387366666666668E-2</v>
      </c>
      <c r="I39">
        <f t="shared" si="3"/>
        <v>7.6260800000000004E-2</v>
      </c>
      <c r="J39">
        <f t="shared" si="3"/>
        <v>0.10016196666666667</v>
      </c>
      <c r="K39">
        <f t="shared" si="3"/>
        <v>0.13408046666666665</v>
      </c>
      <c r="L39">
        <f t="shared" si="3"/>
        <v>0.17756676666666668</v>
      </c>
      <c r="M39">
        <f t="shared" si="3"/>
        <v>0.23214803333333334</v>
      </c>
      <c r="N39">
        <f t="shared" si="3"/>
        <v>0.30519683333333336</v>
      </c>
      <c r="O39">
        <f t="shared" si="3"/>
        <v>0.3989846666666666</v>
      </c>
      <c r="P39">
        <f t="shared" si="3"/>
        <v>0.51586333333333334</v>
      </c>
      <c r="Q39">
        <f t="shared" si="3"/>
        <v>0.65777066666666661</v>
      </c>
      <c r="R39">
        <f t="shared" si="3"/>
        <v>0.8189573333333332</v>
      </c>
      <c r="S39">
        <f t="shared" si="3"/>
        <v>1.0014253333333332</v>
      </c>
      <c r="T39">
        <f t="shared" si="3"/>
        <v>1.2042580000000001</v>
      </c>
      <c r="U39">
        <f t="shared" si="3"/>
        <v>1.4159273333333333</v>
      </c>
      <c r="V39">
        <f t="shared" si="3"/>
        <v>1.6305116666666668</v>
      </c>
      <c r="W39">
        <f t="shared" si="3"/>
        <v>1.8578633333333332</v>
      </c>
      <c r="X39">
        <f t="shared" si="3"/>
        <v>2.1187686666666665</v>
      </c>
      <c r="Y39">
        <f t="shared" si="3"/>
        <v>2.3437589999999999</v>
      </c>
      <c r="Z39">
        <f t="shared" si="3"/>
        <v>2.5706596666666672</v>
      </c>
    </row>
    <row r="40" spans="1:26" hidden="1" x14ac:dyDescent="0.25">
      <c r="A40" t="s">
        <v>758</v>
      </c>
      <c r="C40" t="s">
        <v>755</v>
      </c>
      <c r="D40" s="4" t="s">
        <v>621</v>
      </c>
      <c r="E40">
        <f t="shared" si="0"/>
        <v>4.9281100000000001E-2</v>
      </c>
      <c r="F40">
        <f t="shared" ref="F40:Z40" si="4">F5/1000*44/12</f>
        <v>0.22842526666666665</v>
      </c>
      <c r="G40">
        <f t="shared" si="4"/>
        <v>0.38717433333333334</v>
      </c>
      <c r="H40">
        <f t="shared" si="4"/>
        <v>0.46438333333333337</v>
      </c>
      <c r="I40">
        <f t="shared" si="4"/>
        <v>0.48150299999999996</v>
      </c>
      <c r="J40">
        <f t="shared" si="4"/>
        <v>0.56344566666666662</v>
      </c>
      <c r="K40">
        <f t="shared" si="4"/>
        <v>0.66566866666666658</v>
      </c>
      <c r="L40">
        <f t="shared" si="4"/>
        <v>0.76673666666666673</v>
      </c>
      <c r="M40">
        <f t="shared" si="4"/>
        <v>0.86212866666666665</v>
      </c>
      <c r="N40">
        <f t="shared" si="4"/>
        <v>0.95374033333333319</v>
      </c>
      <c r="O40">
        <f t="shared" si="4"/>
        <v>1.0432913333333333</v>
      </c>
      <c r="P40">
        <f t="shared" si="4"/>
        <v>1.130217</v>
      </c>
      <c r="Q40">
        <f t="shared" si="4"/>
        <v>1.2211393333333334</v>
      </c>
      <c r="R40">
        <f t="shared" si="4"/>
        <v>1.3049849999999998</v>
      </c>
      <c r="S40">
        <f t="shared" si="4"/>
        <v>1.3814313333333335</v>
      </c>
      <c r="T40">
        <f t="shared" si="4"/>
        <v>1.4483223333333333</v>
      </c>
      <c r="U40">
        <f t="shared" si="4"/>
        <v>1.5084116666666667</v>
      </c>
      <c r="V40">
        <f t="shared" si="4"/>
        <v>1.5591033333333331</v>
      </c>
      <c r="W40">
        <f t="shared" si="4"/>
        <v>1.6558703333333333</v>
      </c>
      <c r="X40">
        <f t="shared" si="4"/>
        <v>1.7099793333333333</v>
      </c>
      <c r="Y40">
        <f t="shared" si="4"/>
        <v>1.7273080000000001</v>
      </c>
      <c r="Z40">
        <f t="shared" si="4"/>
        <v>1.7484133333333334</v>
      </c>
    </row>
    <row r="41" spans="1:26" hidden="1" x14ac:dyDescent="0.25">
      <c r="A41" t="s">
        <v>759</v>
      </c>
      <c r="C41" t="s">
        <v>755</v>
      </c>
      <c r="D41" s="4" t="s">
        <v>621</v>
      </c>
      <c r="E41">
        <f t="shared" si="0"/>
        <v>1.7804636666666668E-2</v>
      </c>
      <c r="F41">
        <f t="shared" ref="F41:Z41" si="5">F6/1000*44/12</f>
        <v>3.7074766666666668E-2</v>
      </c>
      <c r="G41">
        <f t="shared" si="5"/>
        <v>4.1665066666666667E-2</v>
      </c>
      <c r="H41">
        <f t="shared" si="5"/>
        <v>5.3776433333333339E-2</v>
      </c>
      <c r="I41">
        <f t="shared" si="5"/>
        <v>9.3688833333333332E-2</v>
      </c>
      <c r="J41">
        <f t="shared" si="5"/>
        <v>0.12810343333333332</v>
      </c>
      <c r="K41">
        <f t="shared" si="5"/>
        <v>0.17177123333333333</v>
      </c>
      <c r="L41">
        <f t="shared" si="5"/>
        <v>0.22279436666666666</v>
      </c>
      <c r="M41">
        <f t="shared" si="5"/>
        <v>0.2817059666666667</v>
      </c>
      <c r="N41">
        <f t="shared" si="5"/>
        <v>0.35750879999999996</v>
      </c>
      <c r="O41">
        <f t="shared" si="5"/>
        <v>0.45534866666666668</v>
      </c>
      <c r="P41">
        <f t="shared" si="5"/>
        <v>0.57581333333333329</v>
      </c>
      <c r="Q41">
        <f t="shared" si="5"/>
        <v>0.72225266666666676</v>
      </c>
      <c r="R41">
        <f t="shared" si="5"/>
        <v>0.88675766666666667</v>
      </c>
      <c r="S41">
        <f t="shared" si="5"/>
        <v>1.0676563333333331</v>
      </c>
      <c r="T41">
        <f t="shared" si="5"/>
        <v>1.2622390000000001</v>
      </c>
      <c r="U41">
        <f t="shared" si="5"/>
        <v>1.4582370000000002</v>
      </c>
      <c r="V41">
        <f t="shared" si="5"/>
        <v>1.6568383333333332</v>
      </c>
      <c r="W41">
        <f t="shared" si="5"/>
        <v>1.8757786666666669</v>
      </c>
      <c r="X41">
        <f t="shared" si="5"/>
        <v>2.0701193333333334</v>
      </c>
      <c r="Y41">
        <f t="shared" si="5"/>
        <v>2.2387053333333333</v>
      </c>
      <c r="Z41">
        <f t="shared" si="5"/>
        <v>2.371699</v>
      </c>
    </row>
    <row r="42" spans="1:26" hidden="1" x14ac:dyDescent="0.25">
      <c r="A42" t="s">
        <v>760</v>
      </c>
      <c r="C42" t="s">
        <v>755</v>
      </c>
      <c r="D42" s="4" t="s">
        <v>621</v>
      </c>
      <c r="E42">
        <f t="shared" si="0"/>
        <v>2.6197269999999998E-2</v>
      </c>
      <c r="F42">
        <f t="shared" ref="F42:Z42" si="6">F7/1000*44/12</f>
        <v>6.35569E-2</v>
      </c>
      <c r="G42">
        <f t="shared" si="6"/>
        <v>0.11644453333333332</v>
      </c>
      <c r="H42">
        <f t="shared" si="6"/>
        <v>0.11950803333333333</v>
      </c>
      <c r="I42">
        <f t="shared" si="6"/>
        <v>0.15714159999999999</v>
      </c>
      <c r="J42">
        <f t="shared" si="6"/>
        <v>0.20266656666666669</v>
      </c>
      <c r="K42">
        <f t="shared" si="6"/>
        <v>0.29050633333333331</v>
      </c>
      <c r="L42">
        <f t="shared" si="6"/>
        <v>0.40668100000000001</v>
      </c>
      <c r="M42">
        <f t="shared" si="6"/>
        <v>0.55431199999999992</v>
      </c>
      <c r="N42">
        <f t="shared" si="6"/>
        <v>0.74581833333333336</v>
      </c>
      <c r="O42">
        <f t="shared" si="6"/>
        <v>0.99073700000000009</v>
      </c>
      <c r="P42">
        <f t="shared" si="6"/>
        <v>1.2920820000000002</v>
      </c>
      <c r="Q42">
        <f t="shared" si="6"/>
        <v>1.6592253333333336</v>
      </c>
      <c r="R42">
        <f t="shared" si="6"/>
        <v>2.0772216666666665</v>
      </c>
      <c r="S42">
        <f t="shared" si="6"/>
        <v>2.5472553333333336</v>
      </c>
      <c r="T42">
        <f t="shared" si="6"/>
        <v>3.0533323333333335</v>
      </c>
      <c r="U42">
        <f t="shared" si="6"/>
        <v>3.5804450000000005</v>
      </c>
      <c r="V42">
        <f t="shared" si="6"/>
        <v>4.087746666666666</v>
      </c>
      <c r="W42">
        <f t="shared" si="6"/>
        <v>4.63903</v>
      </c>
      <c r="X42">
        <f t="shared" si="6"/>
        <v>5.1602833333333331</v>
      </c>
      <c r="Y42">
        <f t="shared" si="6"/>
        <v>5.5745800000000001</v>
      </c>
      <c r="Z42">
        <f t="shared" si="6"/>
        <v>5.9757500000000006</v>
      </c>
    </row>
    <row r="43" spans="1:26" hidden="1" x14ac:dyDescent="0.25">
      <c r="A43" t="s">
        <v>761</v>
      </c>
      <c r="C43" t="s">
        <v>755</v>
      </c>
      <c r="D43" s="4" t="s">
        <v>621</v>
      </c>
      <c r="E43">
        <f t="shared" si="0"/>
        <v>0.126775</v>
      </c>
      <c r="F43">
        <f t="shared" ref="F43:Z43" si="7">F8/1000*44/12</f>
        <v>0.2989884333333333</v>
      </c>
      <c r="G43">
        <f t="shared" si="7"/>
        <v>0.42490066666666665</v>
      </c>
      <c r="H43">
        <f t="shared" si="7"/>
        <v>0.44077366666666667</v>
      </c>
      <c r="I43">
        <f t="shared" si="7"/>
        <v>0.47569500000000003</v>
      </c>
      <c r="J43">
        <f t="shared" si="7"/>
        <v>0.51297399999999993</v>
      </c>
      <c r="K43">
        <f t="shared" si="7"/>
        <v>0.54338533333333328</v>
      </c>
      <c r="L43">
        <f t="shared" si="7"/>
        <v>0.5701006666666667</v>
      </c>
      <c r="M43">
        <f t="shared" si="7"/>
        <v>0.59190266666666658</v>
      </c>
      <c r="N43">
        <f t="shared" si="7"/>
        <v>0.61888566666666667</v>
      </c>
      <c r="O43">
        <f t="shared" si="7"/>
        <v>0.6406803333333333</v>
      </c>
      <c r="P43">
        <f t="shared" si="7"/>
        <v>0.66218166666666667</v>
      </c>
      <c r="Q43">
        <f t="shared" si="7"/>
        <v>0.68461066666666659</v>
      </c>
      <c r="R43">
        <f t="shared" si="7"/>
        <v>0.7107796666666667</v>
      </c>
      <c r="S43">
        <f t="shared" si="7"/>
        <v>0.739178</v>
      </c>
      <c r="T43">
        <f t="shared" si="7"/>
        <v>0.76450733333333343</v>
      </c>
      <c r="U43">
        <f t="shared" si="7"/>
        <v>0.77661099999999994</v>
      </c>
      <c r="V43">
        <f t="shared" si="7"/>
        <v>0.79567033333333337</v>
      </c>
      <c r="W43">
        <f t="shared" si="7"/>
        <v>0.87234033333333338</v>
      </c>
      <c r="X43">
        <f t="shared" si="7"/>
        <v>0.89466666666666672</v>
      </c>
      <c r="Y43">
        <f t="shared" si="7"/>
        <v>0.89593166666666668</v>
      </c>
      <c r="Z43">
        <f t="shared" si="7"/>
        <v>0.896258</v>
      </c>
    </row>
    <row r="44" spans="1:26" hidden="1" x14ac:dyDescent="0.25">
      <c r="A44" t="s">
        <v>126</v>
      </c>
      <c r="B44">
        <v>9</v>
      </c>
      <c r="C44" t="s">
        <v>755</v>
      </c>
      <c r="D44" s="4" t="s">
        <v>621</v>
      </c>
      <c r="E44">
        <f t="shared" si="0"/>
        <v>0.1319428</v>
      </c>
      <c r="F44">
        <f t="shared" ref="F44:Z44" si="8">F9/1000*44/12</f>
        <v>0.21608583333333331</v>
      </c>
      <c r="G44">
        <f t="shared" si="8"/>
        <v>0.35687006666666665</v>
      </c>
      <c r="H44">
        <f t="shared" si="8"/>
        <v>0.42538833333333331</v>
      </c>
      <c r="I44">
        <f t="shared" si="8"/>
        <v>0.52313066666666663</v>
      </c>
      <c r="J44">
        <f t="shared" si="8"/>
        <v>0.56357400000000002</v>
      </c>
      <c r="K44">
        <f t="shared" si="8"/>
        <v>0.65190033333333341</v>
      </c>
      <c r="L44">
        <f t="shared" si="8"/>
        <v>0.72823666666666664</v>
      </c>
      <c r="M44">
        <f t="shared" si="8"/>
        <v>0.79583899999999996</v>
      </c>
      <c r="N44">
        <f t="shared" si="8"/>
        <v>0.86424800000000002</v>
      </c>
      <c r="O44">
        <f t="shared" si="8"/>
        <v>0.92765200000000003</v>
      </c>
      <c r="P44">
        <f t="shared" si="8"/>
        <v>0.98310300000000017</v>
      </c>
      <c r="Q44">
        <f t="shared" si="8"/>
        <v>1.0334096666666668</v>
      </c>
      <c r="R44">
        <f t="shared" si="8"/>
        <v>1.0737173333333334</v>
      </c>
      <c r="S44">
        <f t="shared" si="8"/>
        <v>1.110428</v>
      </c>
      <c r="T44">
        <f t="shared" si="8"/>
        <v>1.1404910000000001</v>
      </c>
      <c r="U44">
        <f t="shared" si="8"/>
        <v>1.1648046666666665</v>
      </c>
      <c r="V44">
        <f t="shared" si="8"/>
        <v>1.1877213333333334</v>
      </c>
      <c r="W44">
        <f t="shared" si="8"/>
        <v>1.2574723333333333</v>
      </c>
      <c r="X44">
        <f t="shared" si="8"/>
        <v>1.2853573333333335</v>
      </c>
      <c r="Y44">
        <f t="shared" si="8"/>
        <v>1.2821416666666667</v>
      </c>
      <c r="Z44">
        <f t="shared" si="8"/>
        <v>1.2778736666666666</v>
      </c>
    </row>
    <row r="45" spans="1:26" hidden="1" x14ac:dyDescent="0.25">
      <c r="A45" t="s">
        <v>123</v>
      </c>
      <c r="B45">
        <v>4</v>
      </c>
      <c r="C45" t="s">
        <v>755</v>
      </c>
      <c r="D45" s="4" t="s">
        <v>621</v>
      </c>
      <c r="E45">
        <f t="shared" si="0"/>
        <v>0.23919683333333333</v>
      </c>
      <c r="F45">
        <f t="shared" ref="F45:Z45" si="9">F10/1000*44/12</f>
        <v>0.44272433333333328</v>
      </c>
      <c r="G45">
        <f t="shared" si="9"/>
        <v>0.56257666666666672</v>
      </c>
      <c r="H45">
        <f t="shared" si="9"/>
        <v>0.53676333333333337</v>
      </c>
      <c r="I45">
        <f t="shared" si="9"/>
        <v>0.54002300000000003</v>
      </c>
      <c r="J45">
        <f t="shared" si="9"/>
        <v>0.5633393333333333</v>
      </c>
      <c r="K45">
        <f t="shared" si="9"/>
        <v>0.58323466666666668</v>
      </c>
      <c r="L45">
        <f t="shared" si="9"/>
        <v>0.60053033333333339</v>
      </c>
      <c r="M45">
        <f t="shared" si="9"/>
        <v>0.61399800000000004</v>
      </c>
      <c r="N45">
        <f t="shared" si="9"/>
        <v>0.63193533333333329</v>
      </c>
      <c r="O45">
        <f t="shared" si="9"/>
        <v>0.64633433333333323</v>
      </c>
      <c r="P45">
        <f t="shared" si="9"/>
        <v>0.65834266666666674</v>
      </c>
      <c r="Q45">
        <f t="shared" si="9"/>
        <v>0.6747913333333333</v>
      </c>
      <c r="R45">
        <f t="shared" si="9"/>
        <v>0.69121433333333338</v>
      </c>
      <c r="S45">
        <f t="shared" si="9"/>
        <v>0.70959899999999987</v>
      </c>
      <c r="T45">
        <f t="shared" si="9"/>
        <v>0.72752533333333336</v>
      </c>
      <c r="U45">
        <f t="shared" si="9"/>
        <v>0.73910100000000012</v>
      </c>
      <c r="V45">
        <f t="shared" si="9"/>
        <v>0.75427366666666673</v>
      </c>
      <c r="W45">
        <f t="shared" si="9"/>
        <v>0.82475066666666663</v>
      </c>
      <c r="X45">
        <f t="shared" si="9"/>
        <v>0.84434533333333339</v>
      </c>
      <c r="Y45">
        <f t="shared" si="9"/>
        <v>0.84392733333333336</v>
      </c>
      <c r="Z45">
        <f t="shared" si="9"/>
        <v>0.84339933333333328</v>
      </c>
    </row>
    <row r="46" spans="1:26" hidden="1" x14ac:dyDescent="0.25">
      <c r="A46" t="s">
        <v>762</v>
      </c>
      <c r="C46" t="s">
        <v>755</v>
      </c>
      <c r="D46" s="4" t="s">
        <v>621</v>
      </c>
      <c r="E46">
        <f t="shared" si="0"/>
        <v>6.69878E-2</v>
      </c>
      <c r="F46">
        <f t="shared" ref="F46:Z46" si="10">F11/1000*44/12</f>
        <v>0.10864516666666667</v>
      </c>
      <c r="G46">
        <f t="shared" si="10"/>
        <v>0.17797083333333333</v>
      </c>
      <c r="H46">
        <f t="shared" si="10"/>
        <v>0.20047133333333333</v>
      </c>
      <c r="I46">
        <f t="shared" si="10"/>
        <v>0.2260181</v>
      </c>
      <c r="J46">
        <f t="shared" si="10"/>
        <v>0.25328746666666663</v>
      </c>
      <c r="K46">
        <f t="shared" si="10"/>
        <v>0.28532129999999994</v>
      </c>
      <c r="L46">
        <f t="shared" si="10"/>
        <v>0.31779293333333336</v>
      </c>
      <c r="M46">
        <f t="shared" si="10"/>
        <v>0.34892916666666668</v>
      </c>
      <c r="N46">
        <f t="shared" si="10"/>
        <v>0.38024066666666667</v>
      </c>
      <c r="O46">
        <f t="shared" si="10"/>
        <v>0.41277133333333332</v>
      </c>
      <c r="P46">
        <f t="shared" si="10"/>
        <v>0.44505266666666671</v>
      </c>
      <c r="Q46">
        <f t="shared" si="10"/>
        <v>0.47892533333333337</v>
      </c>
      <c r="R46">
        <f t="shared" si="10"/>
        <v>0.50586066666666663</v>
      </c>
      <c r="S46">
        <f t="shared" si="10"/>
        <v>0.53462933333333329</v>
      </c>
      <c r="T46">
        <f t="shared" si="10"/>
        <v>0.56142900000000007</v>
      </c>
      <c r="U46">
        <f t="shared" si="10"/>
        <v>0.58699666666666672</v>
      </c>
      <c r="V46">
        <f t="shared" si="10"/>
        <v>0.61175766666666664</v>
      </c>
      <c r="W46">
        <f t="shared" si="10"/>
        <v>0.66100099999999995</v>
      </c>
      <c r="X46">
        <f t="shared" si="10"/>
        <v>0.68390300000000004</v>
      </c>
      <c r="Y46">
        <f t="shared" si="10"/>
        <v>0.69504600000000005</v>
      </c>
      <c r="Z46">
        <f t="shared" si="10"/>
        <v>0.70423099999999994</v>
      </c>
    </row>
    <row r="47" spans="1:26" hidden="1" x14ac:dyDescent="0.25">
      <c r="A47" t="s">
        <v>763</v>
      </c>
      <c r="C47" t="s">
        <v>755</v>
      </c>
      <c r="D47" s="4" t="s">
        <v>621</v>
      </c>
      <c r="E47">
        <f t="shared" si="0"/>
        <v>0.20158893333333336</v>
      </c>
      <c r="F47">
        <f t="shared" ref="F47:Z47" si="11">F12/1000*44/12</f>
        <v>0.5821090000000001</v>
      </c>
      <c r="G47">
        <f t="shared" si="11"/>
        <v>0.39110500000000004</v>
      </c>
      <c r="H47">
        <f t="shared" si="11"/>
        <v>0.47506799999999999</v>
      </c>
      <c r="I47">
        <f t="shared" si="11"/>
        <v>0.54032366666666665</v>
      </c>
      <c r="J47">
        <f t="shared" si="11"/>
        <v>0.59955133333333344</v>
      </c>
      <c r="K47">
        <f t="shared" si="11"/>
        <v>0.66557699999999997</v>
      </c>
      <c r="L47">
        <f t="shared" si="11"/>
        <v>0.71373866666666663</v>
      </c>
      <c r="M47">
        <f t="shared" si="11"/>
        <v>0.74673866666666677</v>
      </c>
      <c r="N47">
        <f t="shared" si="11"/>
        <v>0.76842699999999997</v>
      </c>
      <c r="O47">
        <f t="shared" si="11"/>
        <v>0.78210366666666664</v>
      </c>
      <c r="P47">
        <f t="shared" si="11"/>
        <v>0.7878896666666666</v>
      </c>
      <c r="Q47">
        <f t="shared" si="11"/>
        <v>0.79249133333333333</v>
      </c>
      <c r="R47">
        <f t="shared" si="11"/>
        <v>0.78931966666666675</v>
      </c>
      <c r="S47">
        <f t="shared" si="11"/>
        <v>0.79321366666666659</v>
      </c>
      <c r="T47">
        <f t="shared" si="11"/>
        <v>0.79500666666666664</v>
      </c>
      <c r="U47">
        <f t="shared" si="11"/>
        <v>0.78523500000000002</v>
      </c>
      <c r="V47">
        <f t="shared" si="11"/>
        <v>0.78604900000000011</v>
      </c>
      <c r="W47">
        <f t="shared" si="11"/>
        <v>0.84347633333333327</v>
      </c>
      <c r="X47">
        <f t="shared" si="11"/>
        <v>0.85476966666666654</v>
      </c>
      <c r="Y47">
        <f t="shared" si="11"/>
        <v>0.84961799999999998</v>
      </c>
      <c r="Z47">
        <f t="shared" si="11"/>
        <v>0.84951533333333329</v>
      </c>
    </row>
    <row r="48" spans="1:26" hidden="1" x14ac:dyDescent="0.25">
      <c r="A48" t="s">
        <v>124</v>
      </c>
      <c r="B48">
        <v>7</v>
      </c>
      <c r="C48" t="s">
        <v>755</v>
      </c>
      <c r="D48" s="4" t="s">
        <v>621</v>
      </c>
      <c r="E48">
        <f t="shared" si="0"/>
        <v>0.73918899999999998</v>
      </c>
      <c r="F48">
        <f t="shared" ref="F48:Z48" si="12">F13/1000*44/12</f>
        <v>2.5966966666666669</v>
      </c>
      <c r="G48">
        <f t="shared" si="12"/>
        <v>6.4712633333333338</v>
      </c>
      <c r="H48">
        <f t="shared" si="12"/>
        <v>8.7462099999999996</v>
      </c>
      <c r="I48">
        <f t="shared" si="12"/>
        <v>10.096166666666667</v>
      </c>
      <c r="J48">
        <f t="shared" si="12"/>
        <v>11.153413333333333</v>
      </c>
      <c r="K48">
        <f t="shared" si="12"/>
        <v>12.197936666666665</v>
      </c>
      <c r="L48">
        <f t="shared" si="12"/>
        <v>12.886903333333334</v>
      </c>
      <c r="M48">
        <f t="shared" si="12"/>
        <v>13.190833333333336</v>
      </c>
      <c r="N48">
        <f t="shared" si="12"/>
        <v>13.273883333333336</v>
      </c>
      <c r="O48">
        <f t="shared" si="12"/>
        <v>13.181556666666665</v>
      </c>
      <c r="P48">
        <f t="shared" si="12"/>
        <v>12.942856666666666</v>
      </c>
      <c r="Q48">
        <f t="shared" si="12"/>
        <v>12.654693333333334</v>
      </c>
      <c r="R48">
        <f t="shared" si="12"/>
        <v>12.354063333333334</v>
      </c>
      <c r="S48">
        <f t="shared" si="12"/>
        <v>12.036126666666666</v>
      </c>
      <c r="T48">
        <f t="shared" si="12"/>
        <v>11.622196666666667</v>
      </c>
      <c r="U48">
        <f t="shared" si="12"/>
        <v>10.844313333333332</v>
      </c>
      <c r="V48">
        <f t="shared" si="12"/>
        <v>10.142073333333334</v>
      </c>
      <c r="W48">
        <f t="shared" si="12"/>
        <v>9.5198400000000003</v>
      </c>
      <c r="X48">
        <f t="shared" si="12"/>
        <v>8.8934999999999995</v>
      </c>
      <c r="Y48">
        <f t="shared" si="12"/>
        <v>8.3139833333333328</v>
      </c>
      <c r="Z48">
        <f t="shared" si="12"/>
        <v>7.8367666666666667</v>
      </c>
    </row>
    <row r="49" spans="1:26" hidden="1" x14ac:dyDescent="0.25">
      <c r="A49" t="s">
        <v>764</v>
      </c>
      <c r="C49" t="s">
        <v>755</v>
      </c>
      <c r="D49" s="4" t="s">
        <v>621</v>
      </c>
      <c r="E49">
        <f t="shared" si="0"/>
        <v>0.49830733333333327</v>
      </c>
      <c r="F49">
        <f t="shared" ref="F49:Z49" si="13">F14/1000*44/12</f>
        <v>1.0257719999999997</v>
      </c>
      <c r="G49">
        <f t="shared" si="13"/>
        <v>0.75705299999999998</v>
      </c>
      <c r="H49">
        <f t="shared" si="13"/>
        <v>0.74089766666666668</v>
      </c>
      <c r="I49">
        <f t="shared" si="13"/>
        <v>0.79743399999999998</v>
      </c>
      <c r="J49">
        <f t="shared" si="13"/>
        <v>0.86660199999999998</v>
      </c>
      <c r="K49">
        <f t="shared" si="13"/>
        <v>0.91986400000000013</v>
      </c>
      <c r="L49">
        <f t="shared" si="13"/>
        <v>0.9618766666666666</v>
      </c>
      <c r="M49">
        <f t="shared" si="13"/>
        <v>0.99056466666666676</v>
      </c>
      <c r="N49">
        <f t="shared" si="13"/>
        <v>1.0123923333333336</v>
      </c>
      <c r="O49">
        <f t="shared" si="13"/>
        <v>1.0229303333333333</v>
      </c>
      <c r="P49">
        <f t="shared" si="13"/>
        <v>1.0277446666666668</v>
      </c>
      <c r="Q49">
        <f t="shared" si="13"/>
        <v>1.0336883333333333</v>
      </c>
      <c r="R49">
        <f t="shared" si="13"/>
        <v>1.0399693333333333</v>
      </c>
      <c r="S49">
        <f t="shared" si="13"/>
        <v>1.045671</v>
      </c>
      <c r="T49">
        <f t="shared" si="13"/>
        <v>1.0434306666666666</v>
      </c>
      <c r="U49">
        <f t="shared" si="13"/>
        <v>1.0209576666666667</v>
      </c>
      <c r="V49">
        <f t="shared" si="13"/>
        <v>0.99935000000000007</v>
      </c>
      <c r="W49">
        <f t="shared" si="13"/>
        <v>1.0182113333333334</v>
      </c>
      <c r="X49">
        <f t="shared" si="13"/>
        <v>0.98499500000000006</v>
      </c>
      <c r="Y49">
        <f t="shared" si="13"/>
        <v>0.94256800000000007</v>
      </c>
      <c r="Z49">
        <f t="shared" si="13"/>
        <v>0.90577299999999994</v>
      </c>
    </row>
    <row r="50" spans="1:26" hidden="1" x14ac:dyDescent="0.25">
      <c r="A50" t="s">
        <v>765</v>
      </c>
      <c r="C50" t="s">
        <v>755</v>
      </c>
      <c r="D50" s="4" t="s">
        <v>621</v>
      </c>
      <c r="E50">
        <f t="shared" si="0"/>
        <v>1.7017476666666667</v>
      </c>
      <c r="F50">
        <f t="shared" ref="F50:Z50" si="14">F15/1000*44/12</f>
        <v>3.3504349999999996</v>
      </c>
      <c r="G50">
        <f t="shared" si="14"/>
        <v>3.5682166666666664</v>
      </c>
      <c r="H50">
        <f t="shared" si="14"/>
        <v>3.2215443333333327</v>
      </c>
      <c r="I50">
        <f t="shared" si="14"/>
        <v>3.2895793333333336</v>
      </c>
      <c r="J50">
        <f t="shared" si="14"/>
        <v>3.3668763333333334</v>
      </c>
      <c r="K50">
        <f t="shared" si="14"/>
        <v>3.407899</v>
      </c>
      <c r="L50">
        <f t="shared" si="14"/>
        <v>3.4300493333333333</v>
      </c>
      <c r="M50">
        <f t="shared" si="14"/>
        <v>3.4340716666666666</v>
      </c>
      <c r="N50">
        <f t="shared" si="14"/>
        <v>3.4864060000000001</v>
      </c>
      <c r="O50">
        <f t="shared" si="14"/>
        <v>3.4952573333333334</v>
      </c>
      <c r="P50">
        <f t="shared" si="14"/>
        <v>3.4993493333333334</v>
      </c>
      <c r="Q50">
        <f t="shared" si="14"/>
        <v>3.5196296666666664</v>
      </c>
      <c r="R50">
        <f t="shared" si="14"/>
        <v>3.5408926666666662</v>
      </c>
      <c r="S50">
        <f t="shared" si="14"/>
        <v>3.5768956666666671</v>
      </c>
      <c r="T50">
        <f t="shared" si="14"/>
        <v>3.6161693333333336</v>
      </c>
      <c r="U50">
        <f t="shared" si="14"/>
        <v>3.637043666666667</v>
      </c>
      <c r="V50">
        <f t="shared" si="14"/>
        <v>3.6552450000000003</v>
      </c>
      <c r="W50">
        <f t="shared" si="14"/>
        <v>3.7309799999999993</v>
      </c>
      <c r="X50">
        <f t="shared" si="14"/>
        <v>3.7765933333333339</v>
      </c>
      <c r="Y50">
        <f t="shared" si="14"/>
        <v>3.7824233333333326</v>
      </c>
      <c r="Z50">
        <f t="shared" si="14"/>
        <v>3.7997666666666667</v>
      </c>
    </row>
    <row r="51" spans="1:26" hidden="1" x14ac:dyDescent="0.25">
      <c r="A51" t="s">
        <v>766</v>
      </c>
      <c r="C51" t="s">
        <v>755</v>
      </c>
      <c r="D51" s="4" t="s">
        <v>621</v>
      </c>
      <c r="E51">
        <f t="shared" si="0"/>
        <v>0.40171633333333334</v>
      </c>
      <c r="F51">
        <f t="shared" ref="F51:Z51" si="15">F16/1000*44/12</f>
        <v>0.85728133333333334</v>
      </c>
      <c r="G51">
        <f t="shared" si="15"/>
        <v>0.41153200000000001</v>
      </c>
      <c r="H51">
        <f t="shared" si="15"/>
        <v>0.36501080000000002</v>
      </c>
      <c r="I51">
        <f t="shared" si="15"/>
        <v>0.34755856666666668</v>
      </c>
      <c r="J51">
        <f t="shared" si="15"/>
        <v>0.35648433333333335</v>
      </c>
      <c r="K51">
        <f t="shared" si="15"/>
        <v>0.36952299999999999</v>
      </c>
      <c r="L51">
        <f t="shared" si="15"/>
        <v>0.37867866666666661</v>
      </c>
      <c r="M51">
        <f t="shared" si="15"/>
        <v>0.38436566666666666</v>
      </c>
      <c r="N51">
        <f t="shared" si="15"/>
        <v>0.38811666666666667</v>
      </c>
      <c r="O51">
        <f t="shared" si="15"/>
        <v>0.39028733333333326</v>
      </c>
      <c r="P51">
        <f t="shared" si="15"/>
        <v>0.39199966666666669</v>
      </c>
      <c r="Q51">
        <f t="shared" si="15"/>
        <v>0.39644366666666664</v>
      </c>
      <c r="R51">
        <f t="shared" si="15"/>
        <v>0.402974</v>
      </c>
      <c r="S51">
        <f t="shared" si="15"/>
        <v>0.41039900000000001</v>
      </c>
      <c r="T51">
        <f t="shared" si="15"/>
        <v>0.41606033333333331</v>
      </c>
      <c r="U51">
        <f t="shared" si="15"/>
        <v>0.422653</v>
      </c>
      <c r="V51">
        <f t="shared" si="15"/>
        <v>0.43205433333333332</v>
      </c>
      <c r="W51">
        <f t="shared" si="15"/>
        <v>0.49450500000000003</v>
      </c>
      <c r="X51">
        <f t="shared" si="15"/>
        <v>0.50690933333333332</v>
      </c>
      <c r="Y51">
        <f t="shared" si="15"/>
        <v>0.50440499999999999</v>
      </c>
      <c r="Z51">
        <f t="shared" si="15"/>
        <v>0.50342966666666666</v>
      </c>
    </row>
    <row r="52" spans="1:26" hidden="1" x14ac:dyDescent="0.25">
      <c r="A52" t="s">
        <v>767</v>
      </c>
      <c r="C52" t="s">
        <v>755</v>
      </c>
      <c r="D52" s="4" t="s">
        <v>621</v>
      </c>
      <c r="E52">
        <f t="shared" si="0"/>
        <v>7.8104766666666672E-2</v>
      </c>
      <c r="F52">
        <f t="shared" ref="F52:Z52" si="16">F17/1000*44/12</f>
        <v>0.2747734</v>
      </c>
      <c r="G52">
        <f t="shared" si="16"/>
        <v>0.36036916666666663</v>
      </c>
      <c r="H52">
        <f t="shared" si="16"/>
        <v>0.41056766666666666</v>
      </c>
      <c r="I52">
        <f t="shared" si="16"/>
        <v>0.45835166666666671</v>
      </c>
      <c r="J52">
        <f t="shared" si="16"/>
        <v>0.50806799999999996</v>
      </c>
      <c r="K52">
        <f t="shared" si="16"/>
        <v>0.56143266666666669</v>
      </c>
      <c r="L52">
        <f t="shared" si="16"/>
        <v>0.60871800000000009</v>
      </c>
      <c r="M52">
        <f t="shared" si="16"/>
        <v>0.64917600000000009</v>
      </c>
      <c r="N52">
        <f t="shared" si="16"/>
        <v>0.68428433333333327</v>
      </c>
      <c r="O52">
        <f t="shared" si="16"/>
        <v>0.71430700000000014</v>
      </c>
      <c r="P52">
        <f t="shared" si="16"/>
        <v>0.74109200000000008</v>
      </c>
      <c r="Q52">
        <f t="shared" si="16"/>
        <v>0.76873500000000006</v>
      </c>
      <c r="R52">
        <f t="shared" si="16"/>
        <v>0.79588666666666663</v>
      </c>
      <c r="S52">
        <f t="shared" si="16"/>
        <v>0.8198629999999999</v>
      </c>
      <c r="T52">
        <f t="shared" si="16"/>
        <v>0.83709633333333333</v>
      </c>
      <c r="U52">
        <f t="shared" si="16"/>
        <v>0.84480733333333335</v>
      </c>
      <c r="V52">
        <f t="shared" si="16"/>
        <v>0.84925499999999998</v>
      </c>
      <c r="W52">
        <f t="shared" si="16"/>
        <v>0.86931533333333333</v>
      </c>
      <c r="X52">
        <f t="shared" si="16"/>
        <v>0.86357333333333341</v>
      </c>
      <c r="Y52">
        <f t="shared" si="16"/>
        <v>0.84259633333333328</v>
      </c>
      <c r="Z52">
        <f t="shared" si="16"/>
        <v>0.81770333333333323</v>
      </c>
    </row>
    <row r="53" spans="1:26" hidden="1" x14ac:dyDescent="0.25">
      <c r="A53" t="s">
        <v>785</v>
      </c>
      <c r="C53" t="s">
        <v>755</v>
      </c>
      <c r="D53" s="4" t="s">
        <v>621</v>
      </c>
      <c r="E53">
        <f t="shared" si="0"/>
        <v>4.5181033333333336E-2</v>
      </c>
      <c r="F53">
        <f t="shared" ref="F53:Z53" si="17">F18/1000*44/12</f>
        <v>7.7726000000000003E-2</v>
      </c>
      <c r="G53">
        <f t="shared" si="17"/>
        <v>8.7921533333333343E-2</v>
      </c>
      <c r="H53">
        <f t="shared" si="17"/>
        <v>8.9077999999999991E-2</v>
      </c>
      <c r="I53">
        <f t="shared" si="17"/>
        <v>9.5779566666666663E-2</v>
      </c>
      <c r="J53">
        <f t="shared" si="17"/>
        <v>0.10162020000000001</v>
      </c>
      <c r="K53">
        <f t="shared" si="17"/>
        <v>0.10681513333333333</v>
      </c>
      <c r="L53">
        <f t="shared" si="17"/>
        <v>0.1118634</v>
      </c>
      <c r="M53">
        <f t="shared" si="17"/>
        <v>0.11693916666666665</v>
      </c>
      <c r="N53">
        <f t="shared" si="17"/>
        <v>0.12239333333333334</v>
      </c>
      <c r="O53">
        <f t="shared" si="17"/>
        <v>0.12879203333333336</v>
      </c>
      <c r="P53">
        <f t="shared" si="17"/>
        <v>0.13556986666666665</v>
      </c>
      <c r="Q53">
        <f t="shared" si="17"/>
        <v>0.14304399999999998</v>
      </c>
      <c r="R53">
        <f t="shared" si="17"/>
        <v>0.14867453333333333</v>
      </c>
      <c r="S53">
        <f t="shared" si="17"/>
        <v>0.15638260000000001</v>
      </c>
      <c r="T53">
        <f t="shared" si="17"/>
        <v>0.16453873333333335</v>
      </c>
      <c r="U53">
        <f t="shared" si="17"/>
        <v>0.17313926666666668</v>
      </c>
      <c r="V53">
        <f t="shared" si="17"/>
        <v>0.18807653333333332</v>
      </c>
      <c r="W53">
        <f t="shared" si="17"/>
        <v>0.25801489999999999</v>
      </c>
      <c r="X53">
        <f t="shared" si="17"/>
        <v>0.27816396666666665</v>
      </c>
      <c r="Y53">
        <f t="shared" si="17"/>
        <v>0.28224313333333334</v>
      </c>
      <c r="Z53">
        <f t="shared" si="17"/>
        <v>0.28710220000000003</v>
      </c>
    </row>
    <row r="54" spans="1:26" hidden="1" x14ac:dyDescent="0.25">
      <c r="A54" t="s">
        <v>125</v>
      </c>
      <c r="B54">
        <v>8</v>
      </c>
      <c r="C54" t="s">
        <v>755</v>
      </c>
      <c r="D54" s="4" t="s">
        <v>621</v>
      </c>
      <c r="E54">
        <f t="shared" si="0"/>
        <v>0.16617773333333333</v>
      </c>
      <c r="F54">
        <f t="shared" ref="F54:Z54" si="18">F19/1000*44/12</f>
        <v>0.65869833333333327</v>
      </c>
      <c r="G54">
        <f t="shared" si="18"/>
        <v>1.3258189999999999</v>
      </c>
      <c r="H54">
        <f t="shared" si="18"/>
        <v>1.8391083333333331</v>
      </c>
      <c r="I54">
        <f t="shared" si="18"/>
        <v>2.4587896666666667</v>
      </c>
      <c r="J54">
        <f t="shared" si="18"/>
        <v>3.3732673333333332</v>
      </c>
      <c r="K54">
        <f t="shared" si="18"/>
        <v>4.2709699999999993</v>
      </c>
      <c r="L54">
        <f t="shared" si="18"/>
        <v>5.1980500000000003</v>
      </c>
      <c r="M54">
        <f t="shared" si="18"/>
        <v>6.115523333333333</v>
      </c>
      <c r="N54">
        <f t="shared" si="18"/>
        <v>7.037066666666667</v>
      </c>
      <c r="O54">
        <f t="shared" si="18"/>
        <v>7.9042700000000004</v>
      </c>
      <c r="P54">
        <f t="shared" si="18"/>
        <v>8.7010366666666688</v>
      </c>
      <c r="Q54">
        <f t="shared" si="18"/>
        <v>9.4494399999999992</v>
      </c>
      <c r="R54">
        <f t="shared" si="18"/>
        <v>10.121613333333334</v>
      </c>
      <c r="S54">
        <f t="shared" si="18"/>
        <v>10.713230000000001</v>
      </c>
      <c r="T54">
        <f t="shared" si="18"/>
        <v>11.210430000000001</v>
      </c>
      <c r="U54">
        <f t="shared" si="18"/>
        <v>11.507979999999998</v>
      </c>
      <c r="V54">
        <f t="shared" si="18"/>
        <v>11.657653333333334</v>
      </c>
      <c r="W54">
        <f t="shared" si="18"/>
        <v>11.799370000000001</v>
      </c>
      <c r="X54">
        <f t="shared" si="18"/>
        <v>11.807106666666668</v>
      </c>
      <c r="Y54">
        <f t="shared" si="18"/>
        <v>11.700883333333332</v>
      </c>
      <c r="Z54">
        <f t="shared" si="18"/>
        <v>11.578526666666669</v>
      </c>
    </row>
    <row r="55" spans="1:26" hidden="1" x14ac:dyDescent="0.25">
      <c r="A55" t="s">
        <v>769</v>
      </c>
      <c r="C55" t="s">
        <v>755</v>
      </c>
      <c r="D55" s="4" t="s">
        <v>621</v>
      </c>
      <c r="E55">
        <f t="shared" si="0"/>
        <v>2.6217033333333334E-2</v>
      </c>
      <c r="F55">
        <f t="shared" ref="F55:Z55" si="19">F20/1000*44/12</f>
        <v>0.15482499999999999</v>
      </c>
      <c r="G55">
        <f t="shared" si="19"/>
        <v>0.36146769999999995</v>
      </c>
      <c r="H55">
        <f t="shared" si="19"/>
        <v>0.44309833333333332</v>
      </c>
      <c r="I55">
        <f t="shared" si="19"/>
        <v>0.55149599999999988</v>
      </c>
      <c r="J55">
        <f t="shared" si="19"/>
        <v>0.68796933333333332</v>
      </c>
      <c r="K55">
        <f t="shared" si="19"/>
        <v>0.85977833333333342</v>
      </c>
      <c r="L55">
        <f t="shared" si="19"/>
        <v>1.0257133333333333</v>
      </c>
      <c r="M55">
        <f t="shared" si="19"/>
        <v>1.1804503333333332</v>
      </c>
      <c r="N55">
        <f t="shared" si="19"/>
        <v>1.3325803333333333</v>
      </c>
      <c r="O55">
        <f t="shared" si="19"/>
        <v>1.4671983333333332</v>
      </c>
      <c r="P55">
        <f t="shared" si="19"/>
        <v>1.5826286666666665</v>
      </c>
      <c r="Q55">
        <f t="shared" si="19"/>
        <v>1.6895633333333333</v>
      </c>
      <c r="R55">
        <f t="shared" si="19"/>
        <v>1.781142</v>
      </c>
      <c r="S55">
        <f t="shared" si="19"/>
        <v>1.8598800000000002</v>
      </c>
      <c r="T55">
        <f t="shared" si="19"/>
        <v>1.9240869999999999</v>
      </c>
      <c r="U55">
        <f t="shared" si="19"/>
        <v>1.9629719999999997</v>
      </c>
      <c r="V55">
        <f t="shared" si="19"/>
        <v>1.9943440000000001</v>
      </c>
      <c r="W55">
        <f t="shared" si="19"/>
        <v>2.0723596666666664</v>
      </c>
      <c r="X55">
        <f t="shared" si="19"/>
        <v>2.0927280000000001</v>
      </c>
      <c r="Y55">
        <f t="shared" si="19"/>
        <v>2.0840343333333333</v>
      </c>
      <c r="Z55">
        <f t="shared" si="19"/>
        <v>2.0693090000000001</v>
      </c>
    </row>
    <row r="56" spans="1:26" hidden="1" x14ac:dyDescent="0.25">
      <c r="A56" t="s">
        <v>122</v>
      </c>
      <c r="B56">
        <v>3</v>
      </c>
      <c r="C56" t="s">
        <v>755</v>
      </c>
      <c r="D56" s="4" t="s">
        <v>621</v>
      </c>
      <c r="E56">
        <f t="shared" si="0"/>
        <v>0.57968166666666665</v>
      </c>
      <c r="F56">
        <f t="shared" ref="F56:Z56" si="20">F21/1000*44/12</f>
        <v>1.1481543333333333</v>
      </c>
      <c r="G56">
        <f t="shared" si="20"/>
        <v>1.3048933333333332</v>
      </c>
      <c r="H56">
        <f t="shared" si="20"/>
        <v>1.1973866666666668</v>
      </c>
      <c r="I56">
        <f t="shared" si="20"/>
        <v>1.2554556666666667</v>
      </c>
      <c r="J56">
        <f t="shared" si="20"/>
        <v>1.2584293333333334</v>
      </c>
      <c r="K56">
        <f t="shared" si="20"/>
        <v>1.2541246666666666</v>
      </c>
      <c r="L56">
        <f t="shared" si="20"/>
        <v>1.2442723333333332</v>
      </c>
      <c r="M56">
        <f t="shared" si="20"/>
        <v>1.2225729999999999</v>
      </c>
      <c r="N56">
        <f t="shared" si="20"/>
        <v>1.2041919999999999</v>
      </c>
      <c r="O56">
        <f t="shared" si="20"/>
        <v>1.1827236666666667</v>
      </c>
      <c r="P56">
        <f t="shared" si="20"/>
        <v>1.1608666666666669</v>
      </c>
      <c r="Q56">
        <f t="shared" si="20"/>
        <v>1.1380783333333333</v>
      </c>
      <c r="R56">
        <f t="shared" si="20"/>
        <v>1.1172296666666666</v>
      </c>
      <c r="S56">
        <f t="shared" si="20"/>
        <v>1.0977816666666664</v>
      </c>
      <c r="T56">
        <f t="shared" si="20"/>
        <v>1.0774096666666668</v>
      </c>
      <c r="U56">
        <f t="shared" si="20"/>
        <v>1.0096606666666668</v>
      </c>
      <c r="V56">
        <f t="shared" si="20"/>
        <v>0.98014766666666653</v>
      </c>
      <c r="W56">
        <f t="shared" si="20"/>
        <v>0.99279033333333333</v>
      </c>
      <c r="X56">
        <f t="shared" si="20"/>
        <v>0.96297666666666659</v>
      </c>
      <c r="Y56">
        <f t="shared" si="20"/>
        <v>0.92023066666666675</v>
      </c>
      <c r="Z56">
        <f t="shared" si="20"/>
        <v>0.88111833333333334</v>
      </c>
    </row>
    <row r="57" spans="1:26" hidden="1" x14ac:dyDescent="0.25">
      <c r="A57" t="s">
        <v>770</v>
      </c>
      <c r="C57" t="s">
        <v>755</v>
      </c>
      <c r="D57" s="4" t="s">
        <v>621</v>
      </c>
      <c r="E57">
        <f t="shared" si="0"/>
        <v>0.11159720000000001</v>
      </c>
      <c r="F57">
        <f t="shared" ref="F57:Z57" si="21">F22/1000*44/12</f>
        <v>0.29256773333333336</v>
      </c>
      <c r="G57">
        <f t="shared" si="21"/>
        <v>0.438691</v>
      </c>
      <c r="H57">
        <f t="shared" si="21"/>
        <v>0.46185699999999996</v>
      </c>
      <c r="I57">
        <f t="shared" si="21"/>
        <v>0.51109300000000002</v>
      </c>
      <c r="J57">
        <f t="shared" si="21"/>
        <v>0.56684466666666655</v>
      </c>
      <c r="K57">
        <f t="shared" si="21"/>
        <v>0.62317933333333331</v>
      </c>
      <c r="L57">
        <f t="shared" si="21"/>
        <v>0.67857166666666668</v>
      </c>
      <c r="M57">
        <f t="shared" si="21"/>
        <v>0.72913866666666671</v>
      </c>
      <c r="N57">
        <f t="shared" si="21"/>
        <v>0.77815466666666666</v>
      </c>
      <c r="O57">
        <f t="shared" si="21"/>
        <v>0.82467733333333337</v>
      </c>
      <c r="P57">
        <f t="shared" si="21"/>
        <v>0.8743643333333333</v>
      </c>
      <c r="Q57">
        <f t="shared" si="21"/>
        <v>0.92712400000000006</v>
      </c>
      <c r="R57">
        <f t="shared" si="21"/>
        <v>0.97498499999999977</v>
      </c>
      <c r="S57">
        <f t="shared" si="21"/>
        <v>1.0262559999999998</v>
      </c>
      <c r="T57">
        <f t="shared" si="21"/>
        <v>1.0777286666666666</v>
      </c>
      <c r="U57">
        <f t="shared" si="21"/>
        <v>1.1280059999999998</v>
      </c>
      <c r="V57">
        <f t="shared" si="21"/>
        <v>1.1816493333333333</v>
      </c>
      <c r="W57">
        <f t="shared" si="21"/>
        <v>1.2919206666666667</v>
      </c>
      <c r="X57">
        <f t="shared" si="21"/>
        <v>1.355739</v>
      </c>
      <c r="Y57">
        <f t="shared" si="21"/>
        <v>1.3941619999999999</v>
      </c>
      <c r="Z57">
        <f t="shared" si="21"/>
        <v>1.4315619999999998</v>
      </c>
    </row>
    <row r="58" spans="1:26" hidden="1" x14ac:dyDescent="0.25">
      <c r="A58" t="s">
        <v>67</v>
      </c>
      <c r="C58" t="s">
        <v>755</v>
      </c>
      <c r="D58" s="4" t="s">
        <v>621</v>
      </c>
      <c r="E58">
        <f t="shared" si="0"/>
        <v>0.16381933333333332</v>
      </c>
      <c r="F58">
        <f t="shared" ref="F58:Z58" si="22">F23/1000*44/12</f>
        <v>0.68121166666666666</v>
      </c>
      <c r="G58">
        <f t="shared" si="22"/>
        <v>1.3760266666666665</v>
      </c>
      <c r="H58">
        <f t="shared" si="22"/>
        <v>1.806497</v>
      </c>
      <c r="I58">
        <f t="shared" si="22"/>
        <v>1.9820056666666668</v>
      </c>
      <c r="J58">
        <f t="shared" si="22"/>
        <v>2.1712019999999996</v>
      </c>
      <c r="K58">
        <f t="shared" si="22"/>
        <v>2.3818483333333336</v>
      </c>
      <c r="L58">
        <f t="shared" si="22"/>
        <v>2.5743226666666663</v>
      </c>
      <c r="M58">
        <f t="shared" si="22"/>
        <v>2.7363160000000004</v>
      </c>
      <c r="N58">
        <f t="shared" si="22"/>
        <v>2.876808</v>
      </c>
      <c r="O58">
        <f t="shared" si="22"/>
        <v>2.9988016666666666</v>
      </c>
      <c r="P58">
        <f t="shared" si="22"/>
        <v>3.1079289999999999</v>
      </c>
      <c r="Q58">
        <f t="shared" si="22"/>
        <v>3.2399913333333337</v>
      </c>
      <c r="R58">
        <f t="shared" si="22"/>
        <v>3.3364576666666665</v>
      </c>
      <c r="S58">
        <f t="shared" si="22"/>
        <v>3.4422960000000002</v>
      </c>
      <c r="T58">
        <f t="shared" si="22"/>
        <v>3.5403170000000004</v>
      </c>
      <c r="U58">
        <f t="shared" si="22"/>
        <v>3.6392950000000002</v>
      </c>
      <c r="V58">
        <f t="shared" si="22"/>
        <v>3.7225100000000002</v>
      </c>
      <c r="W58">
        <f t="shared" si="22"/>
        <v>3.8682966666666672</v>
      </c>
      <c r="X58">
        <f t="shared" si="22"/>
        <v>3.9891866666666669</v>
      </c>
      <c r="Y58">
        <f t="shared" si="22"/>
        <v>4.0600266666666665</v>
      </c>
      <c r="Z58">
        <f t="shared" si="22"/>
        <v>4.1387133333333335</v>
      </c>
    </row>
    <row r="59" spans="1:26" hidden="1" x14ac:dyDescent="0.25">
      <c r="A59" t="s">
        <v>771</v>
      </c>
      <c r="C59" t="s">
        <v>755</v>
      </c>
      <c r="D59" s="4" t="s">
        <v>621</v>
      </c>
      <c r="E59">
        <f t="shared" si="0"/>
        <v>1.5449133333333332E-2</v>
      </c>
      <c r="F59">
        <f t="shared" ref="F59:Z59" si="23">F24/1000*44/12</f>
        <v>6.5440833333333323E-2</v>
      </c>
      <c r="G59">
        <f t="shared" si="23"/>
        <v>0.129492</v>
      </c>
      <c r="H59">
        <f t="shared" si="23"/>
        <v>0.15974016666666666</v>
      </c>
      <c r="I59">
        <f t="shared" si="23"/>
        <v>0.19461053333333334</v>
      </c>
      <c r="J59">
        <f t="shared" si="23"/>
        <v>0.23694989999999996</v>
      </c>
      <c r="K59">
        <f t="shared" si="23"/>
        <v>0.28345386666666667</v>
      </c>
      <c r="L59">
        <f t="shared" si="23"/>
        <v>0.33833799999999997</v>
      </c>
      <c r="M59">
        <f t="shared" si="23"/>
        <v>0.40104533333333331</v>
      </c>
      <c r="N59">
        <f t="shared" si="23"/>
        <v>0.4730733333333334</v>
      </c>
      <c r="O59">
        <f t="shared" si="23"/>
        <v>0.55244933333333335</v>
      </c>
      <c r="P59">
        <f t="shared" si="23"/>
        <v>0.63739500000000004</v>
      </c>
      <c r="Q59">
        <f t="shared" si="23"/>
        <v>0.72716966666666671</v>
      </c>
      <c r="R59">
        <f t="shared" si="23"/>
        <v>0.8122436666666667</v>
      </c>
      <c r="S59">
        <f t="shared" si="23"/>
        <v>0.90135466666666675</v>
      </c>
      <c r="T59">
        <f t="shared" si="23"/>
        <v>0.99276099999999989</v>
      </c>
      <c r="U59">
        <f t="shared" si="23"/>
        <v>1.0838263333333333</v>
      </c>
      <c r="V59">
        <f t="shared" si="23"/>
        <v>1.1688599999999998</v>
      </c>
      <c r="W59">
        <f t="shared" si="23"/>
        <v>1.2564309999999999</v>
      </c>
      <c r="X59">
        <f t="shared" si="23"/>
        <v>1.3171253333333335</v>
      </c>
      <c r="Y59">
        <f t="shared" si="23"/>
        <v>1.3851420000000001</v>
      </c>
      <c r="Z59">
        <f t="shared" si="23"/>
        <v>1.4620649999999999</v>
      </c>
    </row>
    <row r="60" spans="1:26" hidden="1" x14ac:dyDescent="0.25">
      <c r="A60" t="s">
        <v>121</v>
      </c>
      <c r="B60">
        <v>2</v>
      </c>
      <c r="C60" t="s">
        <v>755</v>
      </c>
      <c r="D60" s="4" t="s">
        <v>621</v>
      </c>
      <c r="E60">
        <f t="shared" si="0"/>
        <v>1.1374953333333333</v>
      </c>
      <c r="F60">
        <f t="shared" ref="F60:Z60" si="24">F25/1000*44/12</f>
        <v>2.4703763333333337</v>
      </c>
      <c r="G60">
        <f t="shared" si="24"/>
        <v>1.6563983333333334</v>
      </c>
      <c r="H60">
        <f t="shared" si="24"/>
        <v>1.7058653333333333</v>
      </c>
      <c r="I60">
        <f t="shared" si="24"/>
        <v>1.7141226666666667</v>
      </c>
      <c r="J60">
        <f t="shared" si="24"/>
        <v>1.7015423333333333</v>
      </c>
      <c r="K60">
        <f t="shared" si="24"/>
        <v>1.7580896666666668</v>
      </c>
      <c r="L60">
        <f t="shared" si="24"/>
        <v>1.7931650000000001</v>
      </c>
      <c r="M60">
        <f t="shared" si="24"/>
        <v>1.8031236666666668</v>
      </c>
      <c r="N60">
        <f t="shared" si="24"/>
        <v>1.7967510000000002</v>
      </c>
      <c r="O60">
        <f t="shared" si="24"/>
        <v>1.7769326666666665</v>
      </c>
      <c r="P60">
        <f t="shared" si="24"/>
        <v>1.7529710000000003</v>
      </c>
      <c r="Q60">
        <f t="shared" si="24"/>
        <v>1.7401816666666667</v>
      </c>
      <c r="R60">
        <f t="shared" si="24"/>
        <v>1.7270953333333334</v>
      </c>
      <c r="S60">
        <f t="shared" si="24"/>
        <v>1.7204733333333335</v>
      </c>
      <c r="T60">
        <f t="shared" si="24"/>
        <v>1.7058836666666666</v>
      </c>
      <c r="U60">
        <f t="shared" si="24"/>
        <v>1.6903699999999999</v>
      </c>
      <c r="V60">
        <f t="shared" si="24"/>
        <v>1.6763963333333336</v>
      </c>
      <c r="W60">
        <f t="shared" si="24"/>
        <v>1.7216026666666666</v>
      </c>
      <c r="X60">
        <f t="shared" si="24"/>
        <v>1.7222993333333336</v>
      </c>
      <c r="Y60">
        <f t="shared" si="24"/>
        <v>1.7056930000000001</v>
      </c>
      <c r="Z60">
        <f t="shared" si="24"/>
        <v>1.6973256666666667</v>
      </c>
    </row>
    <row r="61" spans="1:26" hidden="1" x14ac:dyDescent="0.25">
      <c r="A61" t="s">
        <v>127</v>
      </c>
      <c r="C61" t="s">
        <v>755</v>
      </c>
      <c r="D61" s="4" t="s">
        <v>621</v>
      </c>
      <c r="E61">
        <f t="shared" si="0"/>
        <v>0.11305213333333332</v>
      </c>
      <c r="F61">
        <f t="shared" ref="F61:Z61" si="25">F26/1000*44/12</f>
        <v>0.34802019999999995</v>
      </c>
      <c r="G61">
        <f t="shared" si="25"/>
        <v>0.44495000000000001</v>
      </c>
      <c r="H61">
        <f t="shared" si="25"/>
        <v>0.4626783333333333</v>
      </c>
      <c r="I61">
        <f t="shared" si="25"/>
        <v>0.46914633333333339</v>
      </c>
      <c r="J61">
        <f t="shared" si="25"/>
        <v>0.49629433333333334</v>
      </c>
      <c r="K61">
        <f t="shared" si="25"/>
        <v>0.54988999999999999</v>
      </c>
      <c r="L61">
        <f t="shared" si="25"/>
        <v>0.59267633333333336</v>
      </c>
      <c r="M61">
        <f t="shared" si="25"/>
        <v>0.62631800000000004</v>
      </c>
      <c r="N61">
        <f t="shared" si="25"/>
        <v>0.65379599999999993</v>
      </c>
      <c r="O61">
        <f t="shared" si="25"/>
        <v>0.67786766666666665</v>
      </c>
      <c r="P61">
        <f t="shared" si="25"/>
        <v>0.69948633333333332</v>
      </c>
      <c r="Q61">
        <f t="shared" si="25"/>
        <v>0.72153766666666652</v>
      </c>
      <c r="R61">
        <f t="shared" si="25"/>
        <v>0.74426366666666655</v>
      </c>
      <c r="S61">
        <f t="shared" si="25"/>
        <v>0.76527733333333325</v>
      </c>
      <c r="T61">
        <f t="shared" si="25"/>
        <v>0.77733333333333332</v>
      </c>
      <c r="U61">
        <f t="shared" si="25"/>
        <v>0.78627633333333335</v>
      </c>
      <c r="V61">
        <f t="shared" si="25"/>
        <v>0.78253633333333328</v>
      </c>
      <c r="W61">
        <f t="shared" si="25"/>
        <v>0.76894399999999996</v>
      </c>
      <c r="X61">
        <f t="shared" si="25"/>
        <v>0.75207000000000013</v>
      </c>
      <c r="Y61">
        <f t="shared" si="25"/>
        <v>0.73132399999999997</v>
      </c>
      <c r="Z61">
        <f t="shared" si="25"/>
        <v>0.71118300000000001</v>
      </c>
    </row>
    <row r="62" spans="1:26" hidden="1" x14ac:dyDescent="0.25">
      <c r="A62" t="s">
        <v>772</v>
      </c>
      <c r="C62" t="s">
        <v>755</v>
      </c>
      <c r="D62" s="4" t="s">
        <v>621</v>
      </c>
      <c r="E62">
        <f t="shared" si="0"/>
        <v>5.9354899999999995E-2</v>
      </c>
      <c r="F62">
        <f t="shared" ref="F62:Z62" si="26">F27/1000*44/12</f>
        <v>0.11533133333333334</v>
      </c>
      <c r="G62">
        <f t="shared" si="26"/>
        <v>0.17192926666666666</v>
      </c>
      <c r="H62">
        <f t="shared" si="26"/>
        <v>0.21819893333333332</v>
      </c>
      <c r="I62">
        <f t="shared" si="26"/>
        <v>0.20807746666666668</v>
      </c>
      <c r="J62">
        <f t="shared" si="26"/>
        <v>0.18492833333333333</v>
      </c>
      <c r="K62">
        <f t="shared" si="26"/>
        <v>0.20061983333333333</v>
      </c>
      <c r="L62">
        <f t="shared" si="26"/>
        <v>0.2133208</v>
      </c>
      <c r="M62">
        <f t="shared" si="26"/>
        <v>0.22326919999999997</v>
      </c>
      <c r="N62">
        <f t="shared" si="26"/>
        <v>0.23045220000000002</v>
      </c>
      <c r="O62">
        <f t="shared" si="26"/>
        <v>0.2387355666666667</v>
      </c>
      <c r="P62">
        <f t="shared" si="26"/>
        <v>0.24873309999999996</v>
      </c>
      <c r="Q62">
        <f t="shared" si="26"/>
        <v>0.26383499999999999</v>
      </c>
      <c r="R62">
        <f t="shared" si="26"/>
        <v>0.27779693333333338</v>
      </c>
      <c r="S62">
        <f t="shared" si="26"/>
        <v>0.29636420000000002</v>
      </c>
      <c r="T62">
        <f t="shared" si="26"/>
        <v>0.31169269999999999</v>
      </c>
      <c r="U62">
        <f t="shared" si="26"/>
        <v>0.32796426666666667</v>
      </c>
      <c r="V62">
        <f t="shared" si="26"/>
        <v>0.34872126666666664</v>
      </c>
      <c r="W62">
        <f t="shared" si="26"/>
        <v>0.42723266666666665</v>
      </c>
      <c r="X62">
        <f t="shared" si="26"/>
        <v>0.45607833333333336</v>
      </c>
      <c r="Y62">
        <f t="shared" si="26"/>
        <v>0.46575466666666671</v>
      </c>
      <c r="Z62">
        <f t="shared" si="26"/>
        <v>0.47613866666666665</v>
      </c>
    </row>
    <row r="63" spans="1:26" hidden="1" x14ac:dyDescent="0.25">
      <c r="A63" t="s">
        <v>773</v>
      </c>
      <c r="C63" t="s">
        <v>755</v>
      </c>
      <c r="D63" s="4" t="s">
        <v>621</v>
      </c>
      <c r="E63">
        <f t="shared" si="0"/>
        <v>4.1470366666666668E-2</v>
      </c>
      <c r="F63">
        <f t="shared" ref="F63:Z63" si="27">F28/1000*44/12</f>
        <v>8.2853099999999999E-2</v>
      </c>
      <c r="G63">
        <f t="shared" si="27"/>
        <v>0.1499113</v>
      </c>
      <c r="H63">
        <f t="shared" si="27"/>
        <v>0.19558403333333332</v>
      </c>
      <c r="I63">
        <f t="shared" si="27"/>
        <v>0.23857276666666663</v>
      </c>
      <c r="J63">
        <f t="shared" si="27"/>
        <v>0.27621293333333335</v>
      </c>
      <c r="K63">
        <f t="shared" si="27"/>
        <v>0.32983573333333333</v>
      </c>
      <c r="L63">
        <f t="shared" si="27"/>
        <v>0.38102900000000001</v>
      </c>
      <c r="M63">
        <f t="shared" si="27"/>
        <v>0.42822633333333338</v>
      </c>
      <c r="N63">
        <f t="shared" si="27"/>
        <v>0.47169833333333333</v>
      </c>
      <c r="O63">
        <f t="shared" si="27"/>
        <v>0.51350933333333337</v>
      </c>
      <c r="P63">
        <f t="shared" si="27"/>
        <v>0.55284900000000003</v>
      </c>
      <c r="Q63">
        <f t="shared" si="27"/>
        <v>0.59123533333333333</v>
      </c>
      <c r="R63">
        <f t="shared" si="27"/>
        <v>0.62380266666666662</v>
      </c>
      <c r="S63">
        <f t="shared" si="27"/>
        <v>0.65524799999999994</v>
      </c>
      <c r="T63">
        <f t="shared" si="27"/>
        <v>0.68315500000000007</v>
      </c>
      <c r="U63">
        <f t="shared" si="27"/>
        <v>0.70386066666666658</v>
      </c>
      <c r="V63">
        <f t="shared" si="27"/>
        <v>0.72574700000000014</v>
      </c>
      <c r="W63">
        <f t="shared" si="27"/>
        <v>0.78920600000000007</v>
      </c>
      <c r="X63">
        <f t="shared" si="27"/>
        <v>0.79646233333333338</v>
      </c>
      <c r="Y63">
        <f t="shared" si="27"/>
        <v>0.78872199999999992</v>
      </c>
      <c r="Z63">
        <f t="shared" si="27"/>
        <v>0.78784200000000004</v>
      </c>
    </row>
    <row r="64" spans="1:26" hidden="1" x14ac:dyDescent="0.25">
      <c r="A64" t="s">
        <v>774</v>
      </c>
      <c r="B64">
        <v>10</v>
      </c>
      <c r="C64" t="s">
        <v>755</v>
      </c>
      <c r="D64" s="4" t="s">
        <v>621</v>
      </c>
      <c r="E64">
        <f t="shared" si="0"/>
        <v>1.0796756666666666E-2</v>
      </c>
      <c r="F64">
        <f t="shared" ref="F64:Z64" si="28">F29/1000*44/12</f>
        <v>2.6890563333333329E-2</v>
      </c>
      <c r="G64">
        <f t="shared" si="28"/>
        <v>7.054740000000001E-2</v>
      </c>
      <c r="H64">
        <f t="shared" si="28"/>
        <v>9.0858900000000006E-2</v>
      </c>
      <c r="I64">
        <f t="shared" si="28"/>
        <v>0.12951803333333331</v>
      </c>
      <c r="J64">
        <f t="shared" si="28"/>
        <v>0.17796716666666665</v>
      </c>
      <c r="K64">
        <f t="shared" si="28"/>
        <v>0.23552173333333329</v>
      </c>
      <c r="L64">
        <f t="shared" si="28"/>
        <v>0.29716573333333335</v>
      </c>
      <c r="M64">
        <f t="shared" si="28"/>
        <v>0.36129060000000002</v>
      </c>
      <c r="N64">
        <f t="shared" si="28"/>
        <v>0.43220466666666663</v>
      </c>
      <c r="O64">
        <f t="shared" si="28"/>
        <v>0.50964466666666663</v>
      </c>
      <c r="P64">
        <f t="shared" si="28"/>
        <v>0.59000333333333332</v>
      </c>
      <c r="Q64">
        <f t="shared" si="28"/>
        <v>0.67570800000000009</v>
      </c>
      <c r="R64">
        <f t="shared" si="28"/>
        <v>0.75764333333333334</v>
      </c>
      <c r="S64">
        <f t="shared" si="28"/>
        <v>0.84093166666666663</v>
      </c>
      <c r="T64">
        <f t="shared" si="28"/>
        <v>0.92484333333333335</v>
      </c>
      <c r="U64">
        <f t="shared" si="28"/>
        <v>1.0081463333333334</v>
      </c>
      <c r="V64">
        <f t="shared" si="28"/>
        <v>1.0840939999999999</v>
      </c>
      <c r="W64">
        <f t="shared" si="28"/>
        <v>1.154549</v>
      </c>
      <c r="X64">
        <f t="shared" si="28"/>
        <v>1.2295799999999999</v>
      </c>
      <c r="Y64">
        <f t="shared" si="28"/>
        <v>1.3036686666666666</v>
      </c>
      <c r="Z64">
        <f t="shared" si="28"/>
        <v>1.3784466666666668</v>
      </c>
    </row>
    <row r="65" spans="1:30" hidden="1" x14ac:dyDescent="0.25">
      <c r="A65" t="s">
        <v>775</v>
      </c>
      <c r="C65" t="s">
        <v>755</v>
      </c>
      <c r="D65" s="4" t="s">
        <v>621</v>
      </c>
      <c r="E65">
        <f t="shared" si="0"/>
        <v>3.9248733333333334E-2</v>
      </c>
      <c r="F65">
        <f t="shared" ref="F65:Z65" si="29">F30/1000*44/12</f>
        <v>0.26640606666666672</v>
      </c>
      <c r="G65">
        <f t="shared" si="29"/>
        <v>0.53016333333333332</v>
      </c>
      <c r="H65">
        <f t="shared" si="29"/>
        <v>0.62135700000000005</v>
      </c>
      <c r="I65">
        <f t="shared" si="29"/>
        <v>0.65094333333333332</v>
      </c>
      <c r="J65">
        <f t="shared" si="29"/>
        <v>0.68843500000000002</v>
      </c>
      <c r="K65">
        <f t="shared" si="29"/>
        <v>0.7152493333333334</v>
      </c>
      <c r="L65">
        <f t="shared" si="29"/>
        <v>0.72813766666666668</v>
      </c>
      <c r="M65">
        <f t="shared" si="29"/>
        <v>0.727661</v>
      </c>
      <c r="N65">
        <f t="shared" si="29"/>
        <v>0.71853833333333339</v>
      </c>
      <c r="O65">
        <f t="shared" si="29"/>
        <v>0.70170833333333327</v>
      </c>
      <c r="P65">
        <f t="shared" si="29"/>
        <v>0.67989899999999992</v>
      </c>
      <c r="Q65">
        <f t="shared" si="29"/>
        <v>0.65831700000000004</v>
      </c>
      <c r="R65">
        <f t="shared" si="29"/>
        <v>0.63580000000000003</v>
      </c>
      <c r="S65">
        <f t="shared" si="29"/>
        <v>0.61352499999999999</v>
      </c>
      <c r="T65">
        <f t="shared" si="29"/>
        <v>0.58969899999999997</v>
      </c>
      <c r="U65">
        <f t="shared" si="29"/>
        <v>0.56391499999999994</v>
      </c>
      <c r="V65">
        <f t="shared" si="29"/>
        <v>0.5349666666666667</v>
      </c>
      <c r="W65">
        <f t="shared" si="29"/>
        <v>0.51125799999999999</v>
      </c>
      <c r="X65">
        <f t="shared" si="29"/>
        <v>0.489676</v>
      </c>
      <c r="Y65">
        <f t="shared" si="29"/>
        <v>0.46790333333333334</v>
      </c>
      <c r="Z65">
        <f t="shared" si="29"/>
        <v>0.448822</v>
      </c>
    </row>
    <row r="66" spans="1:30" hidden="1" x14ac:dyDescent="0.25">
      <c r="A66" t="s">
        <v>776</v>
      </c>
      <c r="C66" t="s">
        <v>755</v>
      </c>
      <c r="D66" s="4" t="s">
        <v>621</v>
      </c>
      <c r="E66">
        <f t="shared" si="0"/>
        <v>0.14777399999999999</v>
      </c>
      <c r="F66">
        <f t="shared" ref="F66:Z66" si="30">F31/1000*44/12</f>
        <v>0.43663399999999997</v>
      </c>
      <c r="G66">
        <f t="shared" si="30"/>
        <v>0.84391266666666664</v>
      </c>
      <c r="H66">
        <f t="shared" si="30"/>
        <v>1.0435626666666666</v>
      </c>
      <c r="I66">
        <f t="shared" si="30"/>
        <v>1.2177843333333334</v>
      </c>
      <c r="J66">
        <f t="shared" si="30"/>
        <v>1.4247823333333332</v>
      </c>
      <c r="K66">
        <f t="shared" si="30"/>
        <v>1.6379109999999999</v>
      </c>
      <c r="L66">
        <f t="shared" si="30"/>
        <v>1.8408499999999999</v>
      </c>
      <c r="M66">
        <f t="shared" si="30"/>
        <v>2.0289976666666667</v>
      </c>
      <c r="N66">
        <f t="shared" si="30"/>
        <v>2.2173910000000001</v>
      </c>
      <c r="O66">
        <f t="shared" si="30"/>
        <v>2.3973363333333331</v>
      </c>
      <c r="P66">
        <f t="shared" si="30"/>
        <v>2.5656363333333334</v>
      </c>
      <c r="Q66">
        <f t="shared" si="30"/>
        <v>2.7394510000000003</v>
      </c>
      <c r="R66">
        <f t="shared" si="30"/>
        <v>2.9013343333333332</v>
      </c>
      <c r="S66">
        <f t="shared" si="30"/>
        <v>3.0591806666666668</v>
      </c>
      <c r="T66">
        <f t="shared" si="30"/>
        <v>3.2045750000000002</v>
      </c>
      <c r="U66">
        <f t="shared" si="30"/>
        <v>3.3180986666666672</v>
      </c>
      <c r="V66">
        <f t="shared" si="30"/>
        <v>3.4177513333333334</v>
      </c>
      <c r="W66">
        <f t="shared" si="30"/>
        <v>3.5654446666666666</v>
      </c>
      <c r="X66">
        <f t="shared" si="30"/>
        <v>3.6665896666666669</v>
      </c>
      <c r="Y66">
        <f t="shared" si="30"/>
        <v>3.7193566666666666</v>
      </c>
      <c r="Z66">
        <f t="shared" si="30"/>
        <v>3.77014</v>
      </c>
    </row>
    <row r="67" spans="1:30" hidden="1" x14ac:dyDescent="0.25">
      <c r="A67" t="s">
        <v>777</v>
      </c>
      <c r="C67" t="s">
        <v>755</v>
      </c>
      <c r="D67" s="4" t="s">
        <v>621</v>
      </c>
      <c r="E67">
        <f t="shared" si="0"/>
        <v>2.9052173333333337E-2</v>
      </c>
      <c r="F67">
        <f t="shared" ref="F67:Z67" si="31">F32/1000*44/12</f>
        <v>0.13193693333333331</v>
      </c>
      <c r="G67">
        <f t="shared" si="31"/>
        <v>0.28998200000000002</v>
      </c>
      <c r="H67">
        <f t="shared" si="31"/>
        <v>0.28665010000000002</v>
      </c>
      <c r="I67">
        <f t="shared" si="31"/>
        <v>0.32358590000000004</v>
      </c>
      <c r="J67">
        <f t="shared" si="31"/>
        <v>0.35066203333333329</v>
      </c>
      <c r="K67">
        <f t="shared" si="31"/>
        <v>0.3675283333333334</v>
      </c>
      <c r="L67">
        <f t="shared" si="31"/>
        <v>0.37671699999999997</v>
      </c>
      <c r="M67">
        <f t="shared" si="31"/>
        <v>0.38198599999999994</v>
      </c>
      <c r="N67">
        <f t="shared" si="31"/>
        <v>0.38454533333333335</v>
      </c>
      <c r="O67">
        <f t="shared" si="31"/>
        <v>0.38414933333333329</v>
      </c>
      <c r="P67">
        <f t="shared" si="31"/>
        <v>0.3816376666666666</v>
      </c>
      <c r="Q67">
        <f t="shared" si="31"/>
        <v>0.37857600000000002</v>
      </c>
      <c r="R67">
        <f t="shared" si="31"/>
        <v>0.37970166666666666</v>
      </c>
      <c r="S67">
        <f t="shared" si="31"/>
        <v>0.38407233333333335</v>
      </c>
      <c r="T67">
        <f t="shared" si="31"/>
        <v>0.38704600000000006</v>
      </c>
      <c r="U67">
        <f t="shared" si="31"/>
        <v>0.36814066666666667</v>
      </c>
      <c r="V67">
        <f t="shared" si="31"/>
        <v>0.3604502</v>
      </c>
      <c r="W67">
        <f t="shared" si="31"/>
        <v>0.35631419999999997</v>
      </c>
      <c r="X67">
        <f t="shared" si="31"/>
        <v>0.35426929999999995</v>
      </c>
      <c r="Y67">
        <f t="shared" si="31"/>
        <v>0.3502422</v>
      </c>
      <c r="Z67">
        <f t="shared" si="31"/>
        <v>0.3473609333333334</v>
      </c>
    </row>
    <row r="68" spans="1:30" hidden="1" x14ac:dyDescent="0.25">
      <c r="A68" t="s">
        <v>778</v>
      </c>
      <c r="C68" t="s">
        <v>755</v>
      </c>
      <c r="D68" s="4" t="s">
        <v>621</v>
      </c>
      <c r="E68">
        <f t="shared" si="0"/>
        <v>5.385086666666667E-2</v>
      </c>
      <c r="F68">
        <f t="shared" ref="F68:Z68" si="32">F33/1000*44/12</f>
        <v>0.10501626666666665</v>
      </c>
      <c r="G68">
        <f t="shared" si="32"/>
        <v>0.15396993333333331</v>
      </c>
      <c r="H68">
        <f t="shared" si="32"/>
        <v>0.1775301</v>
      </c>
      <c r="I68">
        <f t="shared" si="32"/>
        <v>0.19561043333333336</v>
      </c>
      <c r="J68">
        <f t="shared" si="32"/>
        <v>0.19376536666666666</v>
      </c>
      <c r="K68">
        <f t="shared" si="32"/>
        <v>0.21629299999999999</v>
      </c>
      <c r="L68">
        <f t="shared" si="32"/>
        <v>0.23640760000000002</v>
      </c>
      <c r="M68">
        <f t="shared" si="32"/>
        <v>0.25390750000000001</v>
      </c>
      <c r="N68">
        <f t="shared" si="32"/>
        <v>0.26852209999999999</v>
      </c>
      <c r="O68">
        <f t="shared" si="32"/>
        <v>0.28153583333333337</v>
      </c>
      <c r="P68">
        <f t="shared" si="32"/>
        <v>0.29384483333333333</v>
      </c>
      <c r="Q68">
        <f t="shared" si="32"/>
        <v>0.30719956666666665</v>
      </c>
      <c r="R68">
        <f t="shared" si="32"/>
        <v>0.31715016666666668</v>
      </c>
      <c r="S68">
        <f t="shared" si="32"/>
        <v>0.32983903333333336</v>
      </c>
      <c r="T68">
        <f t="shared" si="32"/>
        <v>0.33934156666666676</v>
      </c>
      <c r="U68">
        <f t="shared" si="32"/>
        <v>0.3488305333333333</v>
      </c>
      <c r="V68">
        <f t="shared" si="32"/>
        <v>0.36182703333333333</v>
      </c>
      <c r="W68">
        <f t="shared" si="32"/>
        <v>0.42213233333333333</v>
      </c>
      <c r="X68">
        <f t="shared" si="32"/>
        <v>0.43078566666666668</v>
      </c>
      <c r="Y68">
        <f t="shared" si="32"/>
        <v>0.420541</v>
      </c>
      <c r="Z68">
        <f t="shared" si="32"/>
        <v>0.41432233333333329</v>
      </c>
    </row>
    <row r="69" spans="1:30" hidden="1" x14ac:dyDescent="0.25">
      <c r="A69" t="s">
        <v>779</v>
      </c>
      <c r="C69" t="s">
        <v>755</v>
      </c>
      <c r="D69" s="4" t="s">
        <v>621</v>
      </c>
      <c r="E69">
        <f t="shared" si="0"/>
        <v>2.7502860000000001E-2</v>
      </c>
      <c r="F69">
        <f t="shared" ref="F69:Z69" si="33">F34/1000*44/12</f>
        <v>5.5166099999999996E-2</v>
      </c>
      <c r="G69">
        <f t="shared" si="33"/>
        <v>6.450033333333334E-2</v>
      </c>
      <c r="H69">
        <f t="shared" si="33"/>
        <v>7.3823933333333328E-2</v>
      </c>
      <c r="I69">
        <f t="shared" si="33"/>
        <v>9.4518966666666662E-2</v>
      </c>
      <c r="J69">
        <f t="shared" si="33"/>
        <v>0.1109537</v>
      </c>
      <c r="K69">
        <f t="shared" si="33"/>
        <v>0.12712626666666668</v>
      </c>
      <c r="L69">
        <f t="shared" si="33"/>
        <v>0.14584569999999999</v>
      </c>
      <c r="M69">
        <f t="shared" si="33"/>
        <v>0.16576853333333333</v>
      </c>
      <c r="N69">
        <f t="shared" si="33"/>
        <v>0.18600193333333334</v>
      </c>
      <c r="O69">
        <f t="shared" si="33"/>
        <v>0.20720260000000001</v>
      </c>
      <c r="P69">
        <f t="shared" si="33"/>
        <v>0.22914173333333332</v>
      </c>
      <c r="Q69">
        <f t="shared" si="33"/>
        <v>0.25237446666666669</v>
      </c>
      <c r="R69">
        <f t="shared" si="33"/>
        <v>0.27540296666666664</v>
      </c>
      <c r="S69">
        <f t="shared" si="33"/>
        <v>0.29891143333333331</v>
      </c>
      <c r="T69">
        <f t="shared" si="33"/>
        <v>0.32179179999999996</v>
      </c>
      <c r="U69">
        <f t="shared" si="33"/>
        <v>0.3426272666666666</v>
      </c>
      <c r="V69">
        <f t="shared" si="33"/>
        <v>0.36619623333333334</v>
      </c>
      <c r="W69">
        <f t="shared" si="33"/>
        <v>0.42408666666666667</v>
      </c>
      <c r="X69">
        <f t="shared" si="33"/>
        <v>0.43271799999999999</v>
      </c>
      <c r="Y69">
        <f t="shared" si="33"/>
        <v>0.42967466666666665</v>
      </c>
      <c r="Z69">
        <f t="shared" si="33"/>
        <v>0.42898166666666665</v>
      </c>
    </row>
    <row r="70" spans="1:30" x14ac:dyDescent="0.25">
      <c r="D70" s="4"/>
      <c r="AB70" s="4"/>
      <c r="AC70" s="4"/>
      <c r="AD70" s="4"/>
    </row>
    <row r="71" spans="1:30" x14ac:dyDescent="0.25">
      <c r="A71" t="s">
        <v>525</v>
      </c>
      <c r="C71" t="s">
        <v>526</v>
      </c>
      <c r="D71" t="s">
        <v>753</v>
      </c>
      <c r="E71">
        <v>1975</v>
      </c>
      <c r="F71">
        <v>1990</v>
      </c>
      <c r="G71">
        <v>2005</v>
      </c>
      <c r="H71">
        <v>2010</v>
      </c>
      <c r="I71">
        <v>2015</v>
      </c>
      <c r="J71">
        <v>2020</v>
      </c>
      <c r="K71">
        <v>2025</v>
      </c>
      <c r="L71">
        <v>2030</v>
      </c>
      <c r="M71">
        <v>2035</v>
      </c>
      <c r="N71">
        <v>2040</v>
      </c>
      <c r="O71">
        <v>2045</v>
      </c>
      <c r="P71">
        <v>2050</v>
      </c>
      <c r="Q71">
        <v>2055</v>
      </c>
      <c r="R71">
        <v>2060</v>
      </c>
      <c r="S71">
        <v>2065</v>
      </c>
      <c r="T71">
        <v>2070</v>
      </c>
      <c r="U71">
        <v>2075</v>
      </c>
      <c r="V71">
        <v>2080</v>
      </c>
      <c r="W71">
        <v>2085</v>
      </c>
      <c r="X71">
        <v>2090</v>
      </c>
      <c r="Y71">
        <v>2095</v>
      </c>
      <c r="Z71">
        <v>2100</v>
      </c>
      <c r="AB71" s="4"/>
      <c r="AC71" s="4"/>
      <c r="AD71" s="4"/>
    </row>
    <row r="72" spans="1:30" x14ac:dyDescent="0.25">
      <c r="A72" s="69" t="s">
        <v>754</v>
      </c>
      <c r="B72" s="69" t="s">
        <v>786</v>
      </c>
      <c r="C72" s="69" t="s">
        <v>755</v>
      </c>
      <c r="D72" s="69" t="s">
        <v>780</v>
      </c>
      <c r="E72" s="69">
        <v>9.4041200000000007</v>
      </c>
      <c r="F72" s="69">
        <v>22.287466666666663</v>
      </c>
      <c r="G72" s="69">
        <v>29.385730000000006</v>
      </c>
      <c r="H72" s="69">
        <v>32.647010000000002</v>
      </c>
      <c r="I72" s="69">
        <v>36.24335</v>
      </c>
      <c r="J72" s="69">
        <v>39.881966666666663</v>
      </c>
      <c r="K72" s="69">
        <v>43.714733333333335</v>
      </c>
      <c r="L72" s="69">
        <v>47.032699999999998</v>
      </c>
      <c r="M72" s="69">
        <v>49.727333333333327</v>
      </c>
      <c r="N72" s="69">
        <v>52.301700000000004</v>
      </c>
      <c r="O72" s="69">
        <v>54.538366666666668</v>
      </c>
      <c r="P72" s="69">
        <v>56.567866666666667</v>
      </c>
      <c r="Q72" s="69">
        <v>58.726800000000004</v>
      </c>
      <c r="R72" s="69">
        <v>60.815333333333321</v>
      </c>
      <c r="S72" s="69">
        <v>62.955199999999998</v>
      </c>
      <c r="T72" s="69">
        <v>64.842066666666668</v>
      </c>
      <c r="U72" s="69">
        <v>65.81410000000001</v>
      </c>
      <c r="V72" s="69">
        <v>66.781733333333335</v>
      </c>
      <c r="W72" s="69">
        <v>68.961199999999991</v>
      </c>
      <c r="X72" s="69">
        <v>69.970633333333339</v>
      </c>
      <c r="Y72" s="69">
        <v>70.210433333333327</v>
      </c>
      <c r="Z72" s="69">
        <v>70.538966666666667</v>
      </c>
      <c r="AB72" s="4"/>
      <c r="AC72" s="4"/>
      <c r="AD72" s="4"/>
    </row>
    <row r="73" spans="1:30" x14ac:dyDescent="0.25">
      <c r="A73" t="s">
        <v>0</v>
      </c>
      <c r="B73">
        <v>1</v>
      </c>
      <c r="C73" t="s">
        <v>755</v>
      </c>
      <c r="D73" s="4" t="s">
        <v>780</v>
      </c>
      <c r="E73">
        <v>2.3460836666666665</v>
      </c>
      <c r="F73">
        <v>5.0623466666666674</v>
      </c>
      <c r="G73">
        <v>5.9166066666666666</v>
      </c>
      <c r="H73">
        <v>5.5163900000000003</v>
      </c>
      <c r="I73">
        <v>5.8493966666666664</v>
      </c>
      <c r="J73">
        <v>6.1416300000000001</v>
      </c>
      <c r="K73">
        <v>6.3485033333333334</v>
      </c>
      <c r="L73">
        <v>6.4857466666666665</v>
      </c>
      <c r="M73">
        <v>6.5482633333333338</v>
      </c>
      <c r="N73">
        <v>6.6464933333333329</v>
      </c>
      <c r="O73">
        <v>6.6886966666666661</v>
      </c>
      <c r="P73">
        <v>6.7202666666666664</v>
      </c>
      <c r="Q73">
        <v>6.7863033333333327</v>
      </c>
      <c r="R73">
        <v>6.8903633333333341</v>
      </c>
      <c r="S73">
        <v>7.0203099999999994</v>
      </c>
      <c r="T73">
        <v>7.1174399999999993</v>
      </c>
      <c r="U73">
        <v>7.0655933333333332</v>
      </c>
      <c r="V73">
        <v>7.0820933333333338</v>
      </c>
      <c r="W73">
        <v>7.1606700000000005</v>
      </c>
      <c r="X73">
        <v>7.1891966666666667</v>
      </c>
      <c r="Y73">
        <v>7.1636766666666665</v>
      </c>
      <c r="Z73">
        <v>7.1289166666666661</v>
      </c>
      <c r="AA73" t="s">
        <v>0</v>
      </c>
      <c r="AB73" s="4"/>
      <c r="AC73" s="4"/>
      <c r="AD73" s="4"/>
    </row>
    <row r="74" spans="1:30" x14ac:dyDescent="0.25">
      <c r="A74" t="s">
        <v>121</v>
      </c>
      <c r="B74">
        <v>2</v>
      </c>
      <c r="C74" t="s">
        <v>755</v>
      </c>
      <c r="D74" s="4" t="s">
        <v>780</v>
      </c>
      <c r="E74">
        <v>1.1374953333333333</v>
      </c>
      <c r="F74">
        <v>2.4703763333333337</v>
      </c>
      <c r="G74">
        <v>1.6563983333333334</v>
      </c>
      <c r="H74">
        <v>1.7058653333333333</v>
      </c>
      <c r="I74">
        <v>1.7141226666666667</v>
      </c>
      <c r="J74">
        <v>1.7015423333333333</v>
      </c>
      <c r="K74">
        <v>1.7580896666666668</v>
      </c>
      <c r="L74">
        <v>1.7931650000000001</v>
      </c>
      <c r="M74">
        <v>1.8031236666666668</v>
      </c>
      <c r="N74">
        <v>1.7967510000000002</v>
      </c>
      <c r="O74">
        <v>1.7769326666666665</v>
      </c>
      <c r="P74">
        <v>1.7529710000000003</v>
      </c>
      <c r="Q74">
        <v>1.7401816666666667</v>
      </c>
      <c r="R74">
        <v>1.7270953333333334</v>
      </c>
      <c r="S74">
        <v>1.7204733333333335</v>
      </c>
      <c r="T74">
        <v>1.7058836666666666</v>
      </c>
      <c r="U74">
        <v>1.6903699999999999</v>
      </c>
      <c r="V74">
        <v>1.6763963333333336</v>
      </c>
      <c r="W74">
        <v>1.7216026666666666</v>
      </c>
      <c r="X74">
        <v>1.7222993333333336</v>
      </c>
      <c r="Y74">
        <v>1.7056930000000001</v>
      </c>
      <c r="Z74">
        <v>1.6973256666666667</v>
      </c>
      <c r="AA74" t="s">
        <v>121</v>
      </c>
      <c r="AB74" s="4"/>
      <c r="AC74" s="4"/>
      <c r="AD74" s="4"/>
    </row>
    <row r="75" spans="1:30" x14ac:dyDescent="0.25">
      <c r="A75" t="s">
        <v>122</v>
      </c>
      <c r="B75">
        <v>3</v>
      </c>
      <c r="C75" t="s">
        <v>755</v>
      </c>
      <c r="D75" s="4" t="s">
        <v>780</v>
      </c>
      <c r="E75">
        <v>0.57968166666666665</v>
      </c>
      <c r="F75">
        <v>1.1481543333333333</v>
      </c>
      <c r="G75">
        <v>1.3048933333333332</v>
      </c>
      <c r="H75">
        <v>1.1973866666666668</v>
      </c>
      <c r="I75">
        <v>1.2554556666666667</v>
      </c>
      <c r="J75">
        <v>1.2584293333333334</v>
      </c>
      <c r="K75">
        <v>1.2541246666666666</v>
      </c>
      <c r="L75">
        <v>1.2442723333333332</v>
      </c>
      <c r="M75">
        <v>1.2225729999999999</v>
      </c>
      <c r="N75">
        <v>1.2041919999999999</v>
      </c>
      <c r="O75">
        <v>1.1827236666666667</v>
      </c>
      <c r="P75">
        <v>1.1608666666666669</v>
      </c>
      <c r="Q75">
        <v>1.1380783333333333</v>
      </c>
      <c r="R75">
        <v>1.1172296666666666</v>
      </c>
      <c r="S75">
        <v>1.0977816666666664</v>
      </c>
      <c r="T75">
        <v>1.0774096666666668</v>
      </c>
      <c r="U75">
        <v>1.0096606666666668</v>
      </c>
      <c r="V75">
        <v>0.98014766666666653</v>
      </c>
      <c r="W75">
        <v>0.99279033333333333</v>
      </c>
      <c r="X75">
        <v>0.96297666666666659</v>
      </c>
      <c r="Y75">
        <v>0.92023066666666675</v>
      </c>
      <c r="Z75">
        <v>0.88111833333333334</v>
      </c>
      <c r="AA75" t="s">
        <v>122</v>
      </c>
      <c r="AB75" s="4"/>
      <c r="AC75" s="4"/>
      <c r="AD75" s="4"/>
    </row>
    <row r="76" spans="1:30" x14ac:dyDescent="0.25">
      <c r="A76" t="s">
        <v>123</v>
      </c>
      <c r="B76">
        <v>4</v>
      </c>
      <c r="C76" t="s">
        <v>755</v>
      </c>
      <c r="D76" s="4" t="s">
        <v>780</v>
      </c>
      <c r="E76">
        <v>0.23919683333333333</v>
      </c>
      <c r="F76">
        <v>0.44272433333333328</v>
      </c>
      <c r="G76">
        <v>0.56257666666666672</v>
      </c>
      <c r="H76">
        <v>0.53676333333333337</v>
      </c>
      <c r="I76">
        <v>0.54002300000000003</v>
      </c>
      <c r="J76">
        <v>0.5633393333333333</v>
      </c>
      <c r="K76">
        <v>0.58323466666666668</v>
      </c>
      <c r="L76">
        <v>0.60053033333333339</v>
      </c>
      <c r="M76">
        <v>0.61399800000000004</v>
      </c>
      <c r="N76">
        <v>0.63193533333333329</v>
      </c>
      <c r="O76">
        <v>0.64633433333333323</v>
      </c>
      <c r="P76">
        <v>0.65834266666666674</v>
      </c>
      <c r="Q76">
        <v>0.6747913333333333</v>
      </c>
      <c r="R76">
        <v>0.69121433333333338</v>
      </c>
      <c r="S76">
        <v>0.70959899999999987</v>
      </c>
      <c r="T76">
        <v>0.72752533333333336</v>
      </c>
      <c r="U76">
        <v>0.73910100000000012</v>
      </c>
      <c r="V76">
        <v>0.75427366666666673</v>
      </c>
      <c r="W76">
        <v>0.82475066666666663</v>
      </c>
      <c r="X76">
        <v>0.84434533333333339</v>
      </c>
      <c r="Y76">
        <v>0.84392733333333336</v>
      </c>
      <c r="Z76">
        <v>0.84339933333333328</v>
      </c>
      <c r="AA76" t="s">
        <v>123</v>
      </c>
      <c r="AB76" s="4"/>
      <c r="AC76" s="4"/>
      <c r="AD76" s="4"/>
    </row>
    <row r="77" spans="1:30" x14ac:dyDescent="0.25">
      <c r="A77" s="616" t="s">
        <v>761</v>
      </c>
      <c r="B77">
        <v>5</v>
      </c>
      <c r="C77" t="s">
        <v>755</v>
      </c>
      <c r="D77" s="4" t="s">
        <v>780</v>
      </c>
      <c r="E77">
        <v>0.126775</v>
      </c>
      <c r="F77">
        <v>0.2989884333333333</v>
      </c>
      <c r="G77">
        <v>0.42490066666666665</v>
      </c>
      <c r="H77">
        <v>0.44077366666666667</v>
      </c>
      <c r="I77">
        <v>0.47569500000000003</v>
      </c>
      <c r="J77">
        <v>0.51297399999999993</v>
      </c>
      <c r="K77">
        <v>0.54338533333333328</v>
      </c>
      <c r="L77">
        <v>0.5701006666666667</v>
      </c>
      <c r="M77">
        <v>0.59190266666666658</v>
      </c>
      <c r="N77">
        <v>0.61888566666666667</v>
      </c>
      <c r="O77">
        <v>0.6406803333333333</v>
      </c>
      <c r="P77">
        <v>0.66218166666666667</v>
      </c>
      <c r="Q77">
        <v>0.68461066666666659</v>
      </c>
      <c r="R77">
        <v>0.7107796666666667</v>
      </c>
      <c r="S77">
        <v>0.739178</v>
      </c>
      <c r="T77">
        <v>0.76450733333333343</v>
      </c>
      <c r="U77">
        <v>0.77661099999999994</v>
      </c>
      <c r="V77">
        <v>0.79567033333333337</v>
      </c>
      <c r="W77">
        <v>0.87234033333333338</v>
      </c>
      <c r="X77">
        <v>0.89466666666666672</v>
      </c>
      <c r="Y77">
        <v>0.89593166666666668</v>
      </c>
      <c r="Z77">
        <v>0.896258</v>
      </c>
      <c r="AA77" s="616" t="s">
        <v>761</v>
      </c>
      <c r="AB77" s="4"/>
      <c r="AC77" s="4"/>
      <c r="AD77" s="4"/>
    </row>
    <row r="78" spans="1:30" x14ac:dyDescent="0.25">
      <c r="A78" s="616" t="s">
        <v>768</v>
      </c>
      <c r="B78">
        <v>6</v>
      </c>
      <c r="C78" t="s">
        <v>755</v>
      </c>
      <c r="D78" s="4" t="s">
        <v>780</v>
      </c>
      <c r="E78">
        <v>4.5181033333333336E-2</v>
      </c>
      <c r="F78">
        <v>7.7726000000000003E-2</v>
      </c>
      <c r="G78">
        <v>8.7921533333333343E-2</v>
      </c>
      <c r="H78">
        <v>8.9077999999999991E-2</v>
      </c>
      <c r="I78">
        <v>9.5779566666666663E-2</v>
      </c>
      <c r="J78">
        <v>0.10162020000000001</v>
      </c>
      <c r="K78">
        <v>0.10681513333333333</v>
      </c>
      <c r="L78">
        <v>0.1118634</v>
      </c>
      <c r="M78">
        <v>0.11693916666666665</v>
      </c>
      <c r="N78">
        <v>0.12239333333333334</v>
      </c>
      <c r="O78">
        <v>0.12879203333333336</v>
      </c>
      <c r="P78">
        <v>0.13556986666666665</v>
      </c>
      <c r="Q78">
        <v>0.14304399999999998</v>
      </c>
      <c r="R78">
        <v>0.14867453333333333</v>
      </c>
      <c r="S78">
        <v>0.15638260000000001</v>
      </c>
      <c r="T78">
        <v>0.16453873333333335</v>
      </c>
      <c r="U78">
        <v>0.17313926666666668</v>
      </c>
      <c r="V78">
        <v>0.18807653333333332</v>
      </c>
      <c r="W78">
        <v>0.25801489999999999</v>
      </c>
      <c r="X78">
        <v>0.27816396666666665</v>
      </c>
      <c r="Y78">
        <v>0.28224313333333334</v>
      </c>
      <c r="Z78">
        <v>0.28710220000000003</v>
      </c>
      <c r="AA78" s="616" t="s">
        <v>768</v>
      </c>
      <c r="AB78" s="4"/>
      <c r="AC78" s="4"/>
      <c r="AD78" s="4"/>
    </row>
    <row r="79" spans="1:30" x14ac:dyDescent="0.25">
      <c r="A79" s="625" t="s">
        <v>789</v>
      </c>
      <c r="B79" s="625"/>
      <c r="C79" s="625"/>
      <c r="D79" s="625"/>
      <c r="E79" s="625">
        <f>SUM(E77:E78)</f>
        <v>0.17195603333333334</v>
      </c>
      <c r="F79" s="625">
        <f t="shared" ref="F79:Z79" si="34">SUM(F77:F78)</f>
        <v>0.37671443333333332</v>
      </c>
      <c r="G79" s="625">
        <f t="shared" si="34"/>
        <v>0.51282220000000001</v>
      </c>
      <c r="H79" s="625">
        <f t="shared" si="34"/>
        <v>0.52985166666666661</v>
      </c>
      <c r="I79" s="625">
        <f t="shared" si="34"/>
        <v>0.57147456666666674</v>
      </c>
      <c r="J79" s="625">
        <f t="shared" si="34"/>
        <v>0.61459419999999998</v>
      </c>
      <c r="K79" s="625">
        <f t="shared" si="34"/>
        <v>0.65020046666666664</v>
      </c>
      <c r="L79" s="625">
        <f t="shared" si="34"/>
        <v>0.68196406666666665</v>
      </c>
      <c r="M79" s="625">
        <f t="shared" si="34"/>
        <v>0.70884183333333328</v>
      </c>
      <c r="N79" s="625">
        <f t="shared" si="34"/>
        <v>0.74127900000000002</v>
      </c>
      <c r="O79" s="625">
        <f t="shared" si="34"/>
        <v>0.76947236666666663</v>
      </c>
      <c r="P79" s="625">
        <f t="shared" si="34"/>
        <v>0.79775153333333337</v>
      </c>
      <c r="Q79" s="625">
        <f t="shared" si="34"/>
        <v>0.82765466666666654</v>
      </c>
      <c r="R79" s="625">
        <f t="shared" si="34"/>
        <v>0.85945420000000006</v>
      </c>
      <c r="S79" s="625">
        <f t="shared" si="34"/>
        <v>0.89556060000000004</v>
      </c>
      <c r="T79" s="625">
        <f t="shared" si="34"/>
        <v>0.92904606666666678</v>
      </c>
      <c r="U79" s="625">
        <f t="shared" si="34"/>
        <v>0.94975026666666662</v>
      </c>
      <c r="V79" s="625">
        <f t="shared" si="34"/>
        <v>0.98374686666666666</v>
      </c>
      <c r="W79" s="625">
        <f t="shared" si="34"/>
        <v>1.1303552333333333</v>
      </c>
      <c r="X79" s="625">
        <f t="shared" si="34"/>
        <v>1.1728306333333334</v>
      </c>
      <c r="Y79" s="625">
        <f t="shared" si="34"/>
        <v>1.1781748000000001</v>
      </c>
      <c r="Z79" s="625">
        <f t="shared" si="34"/>
        <v>1.1833602000000001</v>
      </c>
      <c r="AA79" s="625" t="s">
        <v>789</v>
      </c>
      <c r="AB79" s="4"/>
      <c r="AC79" s="4"/>
      <c r="AD79" s="4"/>
    </row>
    <row r="80" spans="1:30" x14ac:dyDescent="0.25">
      <c r="A80" s="69" t="s">
        <v>764</v>
      </c>
      <c r="B80">
        <v>7</v>
      </c>
      <c r="C80" t="s">
        <v>755</v>
      </c>
      <c r="D80" s="4" t="s">
        <v>780</v>
      </c>
      <c r="E80">
        <v>0.49830733333333327</v>
      </c>
      <c r="F80">
        <v>1.0257719999999997</v>
      </c>
      <c r="G80">
        <v>0.75705299999999998</v>
      </c>
      <c r="H80">
        <v>0.74089766666666668</v>
      </c>
      <c r="I80">
        <v>0.79743399999999998</v>
      </c>
      <c r="J80">
        <v>0.86660199999999998</v>
      </c>
      <c r="K80">
        <v>0.91986400000000013</v>
      </c>
      <c r="L80">
        <v>0.9618766666666666</v>
      </c>
      <c r="M80">
        <v>0.99056466666666676</v>
      </c>
      <c r="N80">
        <v>1.0123923333333336</v>
      </c>
      <c r="O80">
        <v>1.0229303333333333</v>
      </c>
      <c r="P80">
        <v>1.0277446666666668</v>
      </c>
      <c r="Q80">
        <v>1.0336883333333333</v>
      </c>
      <c r="R80">
        <v>1.0399693333333333</v>
      </c>
      <c r="S80">
        <v>1.045671</v>
      </c>
      <c r="T80">
        <v>1.0434306666666666</v>
      </c>
      <c r="U80">
        <v>1.0209576666666667</v>
      </c>
      <c r="V80">
        <v>0.99935000000000007</v>
      </c>
      <c r="W80">
        <v>1.0182113333333334</v>
      </c>
      <c r="X80">
        <v>0.98499500000000006</v>
      </c>
      <c r="Y80">
        <v>0.94256800000000007</v>
      </c>
      <c r="Z80">
        <v>0.90577299999999994</v>
      </c>
      <c r="AA80" s="69" t="s">
        <v>764</v>
      </c>
      <c r="AB80" s="4"/>
      <c r="AC80" s="4"/>
      <c r="AD80" s="4"/>
    </row>
    <row r="81" spans="1:30" x14ac:dyDescent="0.25">
      <c r="A81" s="69" t="s">
        <v>765</v>
      </c>
      <c r="B81">
        <v>8</v>
      </c>
      <c r="C81" t="s">
        <v>755</v>
      </c>
      <c r="D81" s="4" t="s">
        <v>780</v>
      </c>
      <c r="E81">
        <v>1.7017476666666667</v>
      </c>
      <c r="F81">
        <v>3.3504349999999996</v>
      </c>
      <c r="G81">
        <v>3.5682166666666664</v>
      </c>
      <c r="H81">
        <v>3.2215443333333327</v>
      </c>
      <c r="I81">
        <v>3.2895793333333336</v>
      </c>
      <c r="J81">
        <v>3.3668763333333334</v>
      </c>
      <c r="K81">
        <v>3.407899</v>
      </c>
      <c r="L81">
        <v>3.4300493333333333</v>
      </c>
      <c r="M81">
        <v>3.4340716666666666</v>
      </c>
      <c r="N81">
        <v>3.4864060000000001</v>
      </c>
      <c r="O81">
        <v>3.4952573333333334</v>
      </c>
      <c r="P81">
        <v>3.4993493333333334</v>
      </c>
      <c r="Q81">
        <v>3.5196296666666664</v>
      </c>
      <c r="R81">
        <v>3.5408926666666662</v>
      </c>
      <c r="S81">
        <v>3.5768956666666671</v>
      </c>
      <c r="T81">
        <v>3.6161693333333336</v>
      </c>
      <c r="U81">
        <v>3.637043666666667</v>
      </c>
      <c r="V81">
        <v>3.6552450000000003</v>
      </c>
      <c r="W81">
        <v>3.7309799999999993</v>
      </c>
      <c r="X81">
        <v>3.7765933333333339</v>
      </c>
      <c r="Y81">
        <v>3.7824233333333326</v>
      </c>
      <c r="Z81">
        <v>3.7997666666666667</v>
      </c>
      <c r="AA81" s="69" t="s">
        <v>765</v>
      </c>
      <c r="AB81" s="4"/>
      <c r="AC81" s="4"/>
      <c r="AD81" s="4"/>
    </row>
    <row r="82" spans="1:30" x14ac:dyDescent="0.25">
      <c r="A82" s="630" t="s">
        <v>787</v>
      </c>
      <c r="B82" s="630"/>
      <c r="C82" s="630"/>
      <c r="D82" s="630"/>
      <c r="E82" s="630">
        <f>SUM(E80:E81)</f>
        <v>2.2000549999999999</v>
      </c>
      <c r="F82" s="630">
        <f t="shared" ref="F82" si="35">SUM(F80:F81)</f>
        <v>4.3762069999999991</v>
      </c>
      <c r="G82" s="630">
        <f t="shared" ref="G82" si="36">SUM(G80:G81)</f>
        <v>4.3252696666666663</v>
      </c>
      <c r="H82" s="630">
        <f t="shared" ref="H82" si="37">SUM(H80:H81)</f>
        <v>3.9624419999999994</v>
      </c>
      <c r="I82" s="630">
        <f t="shared" ref="I82" si="38">SUM(I80:I81)</f>
        <v>4.0870133333333332</v>
      </c>
      <c r="J82" s="630">
        <f t="shared" ref="J82" si="39">SUM(J80:J81)</f>
        <v>4.2334783333333332</v>
      </c>
      <c r="K82" s="630">
        <f t="shared" ref="K82" si="40">SUM(K80:K81)</f>
        <v>4.327763</v>
      </c>
      <c r="L82" s="630">
        <f t="shared" ref="L82" si="41">SUM(L80:L81)</f>
        <v>4.3919259999999998</v>
      </c>
      <c r="M82" s="630">
        <f t="shared" ref="M82" si="42">SUM(M80:M81)</f>
        <v>4.4246363333333338</v>
      </c>
      <c r="N82" s="630">
        <f t="shared" ref="N82" si="43">SUM(N80:N81)</f>
        <v>4.4987983333333332</v>
      </c>
      <c r="O82" s="630">
        <f t="shared" ref="O82" si="44">SUM(O80:O81)</f>
        <v>4.5181876666666669</v>
      </c>
      <c r="P82" s="630">
        <f t="shared" ref="P82" si="45">SUM(P80:P81)</f>
        <v>4.527094</v>
      </c>
      <c r="Q82" s="630">
        <f t="shared" ref="Q82" si="46">SUM(Q80:Q81)</f>
        <v>4.553318</v>
      </c>
      <c r="R82" s="630">
        <f t="shared" ref="R82" si="47">SUM(R80:R81)</f>
        <v>4.5808619999999998</v>
      </c>
      <c r="S82" s="630">
        <f t="shared" ref="S82" si="48">SUM(S80:S81)</f>
        <v>4.6225666666666676</v>
      </c>
      <c r="T82" s="630">
        <f t="shared" ref="T82" si="49">SUM(T80:T81)</f>
        <v>4.6596000000000002</v>
      </c>
      <c r="U82" s="630">
        <f t="shared" ref="U82" si="50">SUM(U80:U81)</f>
        <v>4.6580013333333339</v>
      </c>
      <c r="V82" s="630">
        <f t="shared" ref="V82" si="51">SUM(V80:V81)</f>
        <v>4.6545950000000005</v>
      </c>
      <c r="W82" s="630">
        <f t="shared" ref="W82" si="52">SUM(W80:W81)</f>
        <v>4.7491913333333322</v>
      </c>
      <c r="X82" s="630">
        <f t="shared" ref="X82" si="53">SUM(X80:X81)</f>
        <v>4.761588333333334</v>
      </c>
      <c r="Y82" s="630">
        <f t="shared" ref="Y82" si="54">SUM(Y80:Y81)</f>
        <v>4.7249913333333327</v>
      </c>
      <c r="Z82" s="630">
        <f t="shared" ref="Z82" si="55">SUM(Z80:Z81)</f>
        <v>4.7055396666666667</v>
      </c>
      <c r="AA82" s="630" t="s">
        <v>787</v>
      </c>
      <c r="AB82" s="4"/>
      <c r="AC82" s="4"/>
      <c r="AD82" s="4"/>
    </row>
    <row r="83" spans="1:30" x14ac:dyDescent="0.25">
      <c r="A83" t="s">
        <v>124</v>
      </c>
      <c r="B83">
        <v>9</v>
      </c>
      <c r="C83" t="s">
        <v>755</v>
      </c>
      <c r="D83" s="4" t="s">
        <v>780</v>
      </c>
      <c r="E83">
        <v>0.73918899999999998</v>
      </c>
      <c r="F83">
        <v>2.5966966666666669</v>
      </c>
      <c r="G83">
        <v>6.4712633333333338</v>
      </c>
      <c r="H83">
        <v>8.7462099999999996</v>
      </c>
      <c r="I83">
        <v>10.096166666666667</v>
      </c>
      <c r="J83">
        <v>11.153413333333333</v>
      </c>
      <c r="K83">
        <v>12.197936666666665</v>
      </c>
      <c r="L83">
        <v>12.886903333333334</v>
      </c>
      <c r="M83">
        <v>13.190833333333336</v>
      </c>
      <c r="N83">
        <v>13.273883333333336</v>
      </c>
      <c r="O83">
        <v>13.181556666666665</v>
      </c>
      <c r="P83">
        <v>12.942856666666666</v>
      </c>
      <c r="Q83">
        <v>12.654693333333334</v>
      </c>
      <c r="R83">
        <v>12.354063333333334</v>
      </c>
      <c r="S83">
        <v>12.036126666666666</v>
      </c>
      <c r="T83">
        <v>11.622196666666667</v>
      </c>
      <c r="U83">
        <v>10.844313333333332</v>
      </c>
      <c r="V83">
        <v>10.142073333333334</v>
      </c>
      <c r="W83">
        <v>9.5198400000000003</v>
      </c>
      <c r="X83">
        <v>8.8934999999999995</v>
      </c>
      <c r="Y83">
        <v>8.3139833333333328</v>
      </c>
      <c r="Z83">
        <v>7.8367666666666667</v>
      </c>
      <c r="AA83" t="s">
        <v>124</v>
      </c>
      <c r="AB83" s="4"/>
      <c r="AC83" s="4"/>
      <c r="AD83" s="4"/>
    </row>
    <row r="84" spans="1:30" x14ac:dyDescent="0.25">
      <c r="A84" t="s">
        <v>125</v>
      </c>
      <c r="B84">
        <v>10</v>
      </c>
      <c r="C84" t="s">
        <v>755</v>
      </c>
      <c r="D84" s="4" t="s">
        <v>780</v>
      </c>
      <c r="E84">
        <v>0.16617773333333333</v>
      </c>
      <c r="F84">
        <v>0.65869833333333327</v>
      </c>
      <c r="G84">
        <v>1.3258189999999999</v>
      </c>
      <c r="H84">
        <v>1.8391083333333331</v>
      </c>
      <c r="I84">
        <v>2.4587896666666667</v>
      </c>
      <c r="J84">
        <v>3.3732673333333332</v>
      </c>
      <c r="K84">
        <v>4.2709699999999993</v>
      </c>
      <c r="L84">
        <v>5.1980500000000003</v>
      </c>
      <c r="M84">
        <v>6.115523333333333</v>
      </c>
      <c r="N84">
        <v>7.037066666666667</v>
      </c>
      <c r="O84">
        <v>7.9042700000000004</v>
      </c>
      <c r="P84">
        <v>8.7010366666666688</v>
      </c>
      <c r="Q84">
        <v>9.4494399999999992</v>
      </c>
      <c r="R84">
        <v>10.121613333333334</v>
      </c>
      <c r="S84">
        <v>10.713230000000001</v>
      </c>
      <c r="T84">
        <v>11.210430000000001</v>
      </c>
      <c r="U84">
        <v>11.507979999999998</v>
      </c>
      <c r="V84">
        <v>11.657653333333334</v>
      </c>
      <c r="W84">
        <v>11.799370000000001</v>
      </c>
      <c r="X84">
        <v>11.807106666666668</v>
      </c>
      <c r="Y84">
        <v>11.700883333333332</v>
      </c>
      <c r="Z84">
        <v>11.578526666666669</v>
      </c>
      <c r="AA84" t="s">
        <v>125</v>
      </c>
      <c r="AB84" s="4"/>
      <c r="AC84" s="4"/>
      <c r="AD84" s="4"/>
    </row>
    <row r="85" spans="1:30" x14ac:dyDescent="0.25">
      <c r="A85" t="s">
        <v>126</v>
      </c>
      <c r="B85">
        <v>11</v>
      </c>
      <c r="C85" t="s">
        <v>755</v>
      </c>
      <c r="D85" s="4" t="s">
        <v>780</v>
      </c>
      <c r="E85">
        <v>0.1319428</v>
      </c>
      <c r="F85">
        <v>0.21608583333333331</v>
      </c>
      <c r="G85">
        <v>0.35687006666666665</v>
      </c>
      <c r="H85">
        <v>0.42538833333333331</v>
      </c>
      <c r="I85">
        <v>0.52313066666666663</v>
      </c>
      <c r="J85">
        <v>0.56357400000000002</v>
      </c>
      <c r="K85">
        <v>0.65190033333333341</v>
      </c>
      <c r="L85">
        <v>0.72823666666666664</v>
      </c>
      <c r="M85">
        <v>0.79583899999999996</v>
      </c>
      <c r="N85">
        <v>0.86424800000000002</v>
      </c>
      <c r="O85">
        <v>0.92765200000000003</v>
      </c>
      <c r="P85">
        <v>0.98310300000000017</v>
      </c>
      <c r="Q85">
        <v>1.0334096666666668</v>
      </c>
      <c r="R85">
        <v>1.0737173333333334</v>
      </c>
      <c r="S85">
        <v>1.110428</v>
      </c>
      <c r="T85">
        <v>1.1404910000000001</v>
      </c>
      <c r="U85">
        <v>1.1648046666666665</v>
      </c>
      <c r="V85">
        <v>1.1877213333333334</v>
      </c>
      <c r="W85">
        <v>1.2574723333333333</v>
      </c>
      <c r="X85">
        <v>1.2853573333333335</v>
      </c>
      <c r="Y85">
        <v>1.2821416666666667</v>
      </c>
      <c r="Z85">
        <v>1.2778736666666666</v>
      </c>
      <c r="AA85" t="s">
        <v>126</v>
      </c>
      <c r="AB85" s="4"/>
      <c r="AC85" s="4"/>
      <c r="AD85" s="4"/>
    </row>
    <row r="86" spans="1:30" x14ac:dyDescent="0.25">
      <c r="A86" t="s">
        <v>127</v>
      </c>
      <c r="B86">
        <v>12</v>
      </c>
      <c r="C86" t="s">
        <v>755</v>
      </c>
      <c r="D86" s="4" t="s">
        <v>780</v>
      </c>
      <c r="E86">
        <v>0.11305213333333332</v>
      </c>
      <c r="F86">
        <v>0.34802019999999995</v>
      </c>
      <c r="G86">
        <v>0.44495000000000001</v>
      </c>
      <c r="H86">
        <v>0.4626783333333333</v>
      </c>
      <c r="I86">
        <v>0.46914633333333339</v>
      </c>
      <c r="J86">
        <v>0.49629433333333334</v>
      </c>
      <c r="K86">
        <v>0.54988999999999999</v>
      </c>
      <c r="L86">
        <v>0.59267633333333336</v>
      </c>
      <c r="M86">
        <v>0.62631800000000004</v>
      </c>
      <c r="N86">
        <v>0.65379599999999993</v>
      </c>
      <c r="O86">
        <v>0.67786766666666665</v>
      </c>
      <c r="P86">
        <v>0.69948633333333332</v>
      </c>
      <c r="Q86">
        <v>0.72153766666666652</v>
      </c>
      <c r="R86">
        <v>0.74426366666666655</v>
      </c>
      <c r="S86">
        <v>0.76527733333333325</v>
      </c>
      <c r="T86">
        <v>0.77733333333333332</v>
      </c>
      <c r="U86">
        <v>0.78627633333333335</v>
      </c>
      <c r="V86">
        <v>0.78253633333333328</v>
      </c>
      <c r="W86">
        <v>0.76894399999999996</v>
      </c>
      <c r="X86">
        <v>0.75207000000000013</v>
      </c>
      <c r="Y86">
        <v>0.73132399999999997</v>
      </c>
      <c r="Z86">
        <v>0.71118300000000001</v>
      </c>
      <c r="AA86" t="s">
        <v>127</v>
      </c>
      <c r="AB86" s="4"/>
      <c r="AC86" s="4"/>
      <c r="AD86" s="4"/>
    </row>
    <row r="87" spans="1:30" x14ac:dyDescent="0.25">
      <c r="A87" s="48" t="s">
        <v>766</v>
      </c>
      <c r="B87" s="48">
        <v>13</v>
      </c>
      <c r="C87" s="48" t="s">
        <v>755</v>
      </c>
      <c r="D87" s="48" t="s">
        <v>780</v>
      </c>
      <c r="E87" s="48">
        <v>0.40171633333333334</v>
      </c>
      <c r="F87" s="48">
        <v>0.85728133333333334</v>
      </c>
      <c r="G87" s="48">
        <v>0.41153200000000001</v>
      </c>
      <c r="H87" s="48">
        <v>0.36501080000000002</v>
      </c>
      <c r="I87" s="48">
        <v>0.34755856666666668</v>
      </c>
      <c r="J87" s="48">
        <v>0.35648433333333335</v>
      </c>
      <c r="K87" s="48">
        <v>0.36952299999999999</v>
      </c>
      <c r="L87" s="48">
        <v>0.37867866666666661</v>
      </c>
      <c r="M87" s="48">
        <v>0.38436566666666666</v>
      </c>
      <c r="N87" s="48">
        <v>0.38811666666666667</v>
      </c>
      <c r="O87" s="48">
        <v>0.39028733333333326</v>
      </c>
      <c r="P87" s="48">
        <v>0.39199966666666669</v>
      </c>
      <c r="Q87" s="48">
        <v>0.39644366666666664</v>
      </c>
      <c r="R87" s="48">
        <v>0.402974</v>
      </c>
      <c r="S87" s="48">
        <v>0.41039900000000001</v>
      </c>
      <c r="T87" s="48">
        <v>0.41606033333333331</v>
      </c>
      <c r="U87" s="48">
        <v>0.422653</v>
      </c>
      <c r="V87" s="48">
        <v>0.43205433333333332</v>
      </c>
      <c r="W87" s="48">
        <v>0.49450500000000003</v>
      </c>
      <c r="X87" s="48">
        <v>0.50690933333333332</v>
      </c>
      <c r="Y87" s="48">
        <v>0.50440499999999999</v>
      </c>
      <c r="Z87" s="48">
        <v>0.50342966666666666</v>
      </c>
      <c r="AA87" s="48" t="s">
        <v>766</v>
      </c>
      <c r="AB87" s="4"/>
      <c r="AC87" s="4"/>
      <c r="AD87" s="4"/>
    </row>
    <row r="88" spans="1:30" x14ac:dyDescent="0.25">
      <c r="A88" s="147" t="s">
        <v>767</v>
      </c>
      <c r="B88">
        <v>14</v>
      </c>
      <c r="C88" t="s">
        <v>755</v>
      </c>
      <c r="D88" s="4" t="s">
        <v>780</v>
      </c>
      <c r="E88">
        <v>7.8104766666666672E-2</v>
      </c>
      <c r="F88">
        <v>0.2747734</v>
      </c>
      <c r="G88">
        <v>0.36036916666666663</v>
      </c>
      <c r="H88">
        <v>0.41056766666666666</v>
      </c>
      <c r="I88">
        <v>0.45835166666666671</v>
      </c>
      <c r="J88">
        <v>0.50806799999999996</v>
      </c>
      <c r="K88">
        <v>0.56143266666666669</v>
      </c>
      <c r="L88">
        <v>0.60871800000000009</v>
      </c>
      <c r="M88">
        <v>0.64917600000000009</v>
      </c>
      <c r="N88">
        <v>0.68428433333333327</v>
      </c>
      <c r="O88">
        <v>0.71430700000000014</v>
      </c>
      <c r="P88">
        <v>0.74109200000000008</v>
      </c>
      <c r="Q88">
        <v>0.76873500000000006</v>
      </c>
      <c r="R88">
        <v>0.79588666666666663</v>
      </c>
      <c r="S88">
        <v>0.8198629999999999</v>
      </c>
      <c r="T88">
        <v>0.83709633333333333</v>
      </c>
      <c r="U88">
        <v>0.84480733333333335</v>
      </c>
      <c r="V88">
        <v>0.84925499999999998</v>
      </c>
      <c r="W88">
        <v>0.86931533333333333</v>
      </c>
      <c r="X88">
        <v>0.86357333333333341</v>
      </c>
      <c r="Y88">
        <v>0.84259633333333328</v>
      </c>
      <c r="Z88">
        <v>0.81770333333333323</v>
      </c>
      <c r="AA88" s="147" t="s">
        <v>767</v>
      </c>
      <c r="AB88" s="4"/>
      <c r="AC88" s="4"/>
      <c r="AD88" s="4"/>
    </row>
    <row r="89" spans="1:30" x14ac:dyDescent="0.25">
      <c r="A89" s="147" t="s">
        <v>763</v>
      </c>
      <c r="B89">
        <v>15</v>
      </c>
      <c r="C89" t="s">
        <v>755</v>
      </c>
      <c r="D89" s="4" t="s">
        <v>780</v>
      </c>
      <c r="E89">
        <v>0.20158893333333336</v>
      </c>
      <c r="F89">
        <v>0.5821090000000001</v>
      </c>
      <c r="G89">
        <v>0.39110500000000004</v>
      </c>
      <c r="H89">
        <v>0.47506799999999999</v>
      </c>
      <c r="I89">
        <v>0.54032366666666665</v>
      </c>
      <c r="J89">
        <v>0.59955133333333344</v>
      </c>
      <c r="K89">
        <v>0.66557699999999997</v>
      </c>
      <c r="L89">
        <v>0.71373866666666663</v>
      </c>
      <c r="M89">
        <v>0.74673866666666677</v>
      </c>
      <c r="N89">
        <v>0.76842699999999997</v>
      </c>
      <c r="O89">
        <v>0.78210366666666664</v>
      </c>
      <c r="P89">
        <v>0.7878896666666666</v>
      </c>
      <c r="Q89">
        <v>0.79249133333333333</v>
      </c>
      <c r="R89">
        <v>0.78931966666666675</v>
      </c>
      <c r="S89">
        <v>0.79321366666666659</v>
      </c>
      <c r="T89">
        <v>0.79500666666666664</v>
      </c>
      <c r="U89">
        <v>0.78523500000000002</v>
      </c>
      <c r="V89">
        <v>0.78604900000000011</v>
      </c>
      <c r="W89">
        <v>0.84347633333333327</v>
      </c>
      <c r="X89">
        <v>0.85476966666666654</v>
      </c>
      <c r="Y89">
        <v>0.84961799999999998</v>
      </c>
      <c r="Z89">
        <v>0.84951533333333329</v>
      </c>
      <c r="AA89" s="147" t="s">
        <v>763</v>
      </c>
      <c r="AB89" s="4"/>
      <c r="AC89" s="4"/>
      <c r="AD89" s="4"/>
    </row>
    <row r="90" spans="1:30" x14ac:dyDescent="0.25">
      <c r="A90" s="632" t="s">
        <v>788</v>
      </c>
      <c r="B90" s="632" t="s">
        <v>788</v>
      </c>
      <c r="C90" s="632" t="s">
        <v>788</v>
      </c>
      <c r="D90" s="632" t="s">
        <v>788</v>
      </c>
      <c r="E90" s="632">
        <f>SUM(E88:E89)</f>
        <v>0.27969370000000005</v>
      </c>
      <c r="F90" s="632">
        <f t="shared" ref="F90:Z90" si="56">SUM(F88:F89)</f>
        <v>0.85688240000000016</v>
      </c>
      <c r="G90" s="632">
        <f t="shared" si="56"/>
        <v>0.75147416666666667</v>
      </c>
      <c r="H90" s="632">
        <f t="shared" si="56"/>
        <v>0.88563566666666671</v>
      </c>
      <c r="I90" s="632">
        <f t="shared" si="56"/>
        <v>0.99867533333333336</v>
      </c>
      <c r="J90" s="632">
        <f t="shared" si="56"/>
        <v>1.1076193333333335</v>
      </c>
      <c r="K90" s="632">
        <f t="shared" si="56"/>
        <v>1.2270096666666666</v>
      </c>
      <c r="L90" s="632">
        <f t="shared" si="56"/>
        <v>1.3224566666666666</v>
      </c>
      <c r="M90" s="632">
        <f t="shared" si="56"/>
        <v>1.3959146666666669</v>
      </c>
      <c r="N90" s="632">
        <f t="shared" si="56"/>
        <v>1.4527113333333332</v>
      </c>
      <c r="O90" s="632">
        <f t="shared" si="56"/>
        <v>1.4964106666666668</v>
      </c>
      <c r="P90" s="632">
        <f t="shared" si="56"/>
        <v>1.5289816666666667</v>
      </c>
      <c r="Q90" s="632">
        <f t="shared" si="56"/>
        <v>1.5612263333333334</v>
      </c>
      <c r="R90" s="632">
        <f t="shared" si="56"/>
        <v>1.5852063333333333</v>
      </c>
      <c r="S90" s="632">
        <f t="shared" si="56"/>
        <v>1.6130766666666665</v>
      </c>
      <c r="T90" s="632">
        <f t="shared" si="56"/>
        <v>1.6321029999999999</v>
      </c>
      <c r="U90" s="632">
        <f t="shared" si="56"/>
        <v>1.6300423333333334</v>
      </c>
      <c r="V90" s="632">
        <f t="shared" si="56"/>
        <v>1.6353040000000001</v>
      </c>
      <c r="W90" s="632">
        <f t="shared" si="56"/>
        <v>1.7127916666666665</v>
      </c>
      <c r="X90" s="632">
        <f t="shared" si="56"/>
        <v>1.718343</v>
      </c>
      <c r="Y90" s="632">
        <f t="shared" si="56"/>
        <v>1.6922143333333333</v>
      </c>
      <c r="Z90" s="632">
        <f t="shared" si="56"/>
        <v>1.6672186666666664</v>
      </c>
      <c r="AA90" s="632" t="s">
        <v>788</v>
      </c>
      <c r="AB90" s="4"/>
      <c r="AC90" s="4"/>
      <c r="AD90" s="4"/>
    </row>
    <row r="91" spans="1:30" x14ac:dyDescent="0.25">
      <c r="A91" s="5" t="s">
        <v>776</v>
      </c>
      <c r="B91">
        <v>16</v>
      </c>
      <c r="C91" t="s">
        <v>755</v>
      </c>
      <c r="D91" s="4" t="s">
        <v>780</v>
      </c>
      <c r="E91">
        <v>0.14777399999999999</v>
      </c>
      <c r="F91">
        <v>0.43663399999999997</v>
      </c>
      <c r="G91">
        <v>0.84391266666666664</v>
      </c>
      <c r="H91">
        <v>1.0435626666666666</v>
      </c>
      <c r="I91">
        <v>1.2177843333333334</v>
      </c>
      <c r="J91">
        <v>1.4247823333333332</v>
      </c>
      <c r="K91">
        <v>1.6379109999999999</v>
      </c>
      <c r="L91">
        <v>1.8408499999999999</v>
      </c>
      <c r="M91">
        <v>2.0289976666666667</v>
      </c>
      <c r="N91">
        <v>2.2173910000000001</v>
      </c>
      <c r="O91">
        <v>2.3973363333333331</v>
      </c>
      <c r="P91">
        <v>2.5656363333333334</v>
      </c>
      <c r="Q91">
        <v>2.7394510000000003</v>
      </c>
      <c r="R91">
        <v>2.9013343333333332</v>
      </c>
      <c r="S91">
        <v>3.0591806666666668</v>
      </c>
      <c r="T91">
        <v>3.2045750000000002</v>
      </c>
      <c r="U91">
        <v>3.3180986666666672</v>
      </c>
      <c r="V91">
        <v>3.4177513333333334</v>
      </c>
      <c r="W91">
        <v>3.5654446666666666</v>
      </c>
      <c r="X91">
        <v>3.6665896666666669</v>
      </c>
      <c r="Y91">
        <v>3.7193566666666666</v>
      </c>
      <c r="Z91">
        <v>3.77014</v>
      </c>
      <c r="AA91" s="5" t="s">
        <v>776</v>
      </c>
      <c r="AB91" s="4"/>
      <c r="AC91" s="4"/>
      <c r="AD91" s="4"/>
    </row>
    <row r="92" spans="1:30" x14ac:dyDescent="0.25">
      <c r="A92" s="5" t="s">
        <v>774</v>
      </c>
      <c r="B92">
        <v>17</v>
      </c>
      <c r="C92" t="s">
        <v>755</v>
      </c>
      <c r="D92" s="4" t="s">
        <v>780</v>
      </c>
      <c r="E92">
        <v>1.0796756666666666E-2</v>
      </c>
      <c r="F92">
        <v>2.6890563333333329E-2</v>
      </c>
      <c r="G92">
        <v>7.054740000000001E-2</v>
      </c>
      <c r="H92">
        <v>9.0858900000000006E-2</v>
      </c>
      <c r="I92">
        <v>0.12951803333333331</v>
      </c>
      <c r="J92">
        <v>0.17796716666666665</v>
      </c>
      <c r="K92">
        <v>0.23552173333333329</v>
      </c>
      <c r="L92">
        <v>0.29716573333333335</v>
      </c>
      <c r="M92">
        <v>0.36129060000000002</v>
      </c>
      <c r="N92">
        <v>0.43220466666666663</v>
      </c>
      <c r="O92">
        <v>0.50964466666666663</v>
      </c>
      <c r="P92">
        <v>0.59000333333333332</v>
      </c>
      <c r="Q92">
        <v>0.67570800000000009</v>
      </c>
      <c r="R92">
        <v>0.75764333333333334</v>
      </c>
      <c r="S92">
        <v>0.84093166666666663</v>
      </c>
      <c r="T92">
        <v>0.92484333333333335</v>
      </c>
      <c r="U92">
        <v>1.0081463333333334</v>
      </c>
      <c r="V92">
        <v>1.0840939999999999</v>
      </c>
      <c r="W92">
        <v>1.154549</v>
      </c>
      <c r="X92">
        <v>1.2295799999999999</v>
      </c>
      <c r="Y92">
        <v>1.3036686666666666</v>
      </c>
      <c r="Z92">
        <v>1.3784466666666668</v>
      </c>
      <c r="AA92" s="5" t="s">
        <v>774</v>
      </c>
      <c r="AB92" s="4"/>
      <c r="AC92" s="4"/>
      <c r="AD92" s="4"/>
    </row>
    <row r="93" spans="1:30" x14ac:dyDescent="0.25">
      <c r="A93" s="5" t="s">
        <v>775</v>
      </c>
      <c r="B93">
        <v>18</v>
      </c>
      <c r="C93" t="s">
        <v>755</v>
      </c>
      <c r="D93" s="4" t="s">
        <v>780</v>
      </c>
      <c r="E93">
        <v>3.9248733333333334E-2</v>
      </c>
      <c r="F93">
        <v>0.26640606666666672</v>
      </c>
      <c r="G93">
        <v>0.53016333333333332</v>
      </c>
      <c r="H93">
        <v>0.62135700000000005</v>
      </c>
      <c r="I93">
        <v>0.65094333333333332</v>
      </c>
      <c r="J93">
        <v>0.68843500000000002</v>
      </c>
      <c r="K93">
        <v>0.7152493333333334</v>
      </c>
      <c r="L93">
        <v>0.72813766666666668</v>
      </c>
      <c r="M93">
        <v>0.727661</v>
      </c>
      <c r="N93">
        <v>0.71853833333333339</v>
      </c>
      <c r="O93">
        <v>0.70170833333333327</v>
      </c>
      <c r="P93">
        <v>0.67989899999999992</v>
      </c>
      <c r="Q93">
        <v>0.65831700000000004</v>
      </c>
      <c r="R93">
        <v>0.63580000000000003</v>
      </c>
      <c r="S93">
        <v>0.61352499999999999</v>
      </c>
      <c r="T93">
        <v>0.58969899999999997</v>
      </c>
      <c r="U93">
        <v>0.56391499999999994</v>
      </c>
      <c r="V93">
        <v>0.5349666666666667</v>
      </c>
      <c r="W93">
        <v>0.51125799999999999</v>
      </c>
      <c r="X93">
        <v>0.489676</v>
      </c>
      <c r="Y93">
        <v>0.46790333333333334</v>
      </c>
      <c r="Z93">
        <v>0.448822</v>
      </c>
      <c r="AA93" s="5" t="s">
        <v>775</v>
      </c>
      <c r="AB93" s="4"/>
      <c r="AC93" s="4"/>
      <c r="AD93" s="4"/>
    </row>
    <row r="94" spans="1:30" x14ac:dyDescent="0.25">
      <c r="A94" s="5" t="s">
        <v>769</v>
      </c>
      <c r="B94">
        <v>19</v>
      </c>
      <c r="C94" t="s">
        <v>755</v>
      </c>
      <c r="D94" s="4" t="s">
        <v>780</v>
      </c>
      <c r="E94">
        <v>2.6217033333333334E-2</v>
      </c>
      <c r="F94">
        <v>0.15482499999999999</v>
      </c>
      <c r="G94">
        <v>0.36146769999999995</v>
      </c>
      <c r="H94">
        <v>0.44309833333333332</v>
      </c>
      <c r="I94">
        <v>0.55149599999999988</v>
      </c>
      <c r="J94">
        <v>0.68796933333333332</v>
      </c>
      <c r="K94">
        <v>0.85977833333333342</v>
      </c>
      <c r="L94">
        <v>1.0257133333333333</v>
      </c>
      <c r="M94">
        <v>1.1804503333333332</v>
      </c>
      <c r="N94">
        <v>1.3325803333333333</v>
      </c>
      <c r="O94">
        <v>1.4671983333333332</v>
      </c>
      <c r="P94">
        <v>1.5826286666666665</v>
      </c>
      <c r="Q94">
        <v>1.6895633333333333</v>
      </c>
      <c r="R94">
        <v>1.781142</v>
      </c>
      <c r="S94">
        <v>1.8598800000000002</v>
      </c>
      <c r="T94">
        <v>1.9240869999999999</v>
      </c>
      <c r="U94">
        <v>1.9629719999999997</v>
      </c>
      <c r="V94">
        <v>1.9943440000000001</v>
      </c>
      <c r="W94">
        <v>2.0723596666666664</v>
      </c>
      <c r="X94">
        <v>2.0927280000000001</v>
      </c>
      <c r="Y94">
        <v>2.0840343333333333</v>
      </c>
      <c r="Z94">
        <v>2.0693090000000001</v>
      </c>
      <c r="AA94" s="5" t="s">
        <v>769</v>
      </c>
      <c r="AB94" s="4"/>
      <c r="AC94" s="4"/>
      <c r="AD94" s="4"/>
    </row>
    <row r="95" spans="1:30" x14ac:dyDescent="0.25">
      <c r="A95" s="5" t="s">
        <v>777</v>
      </c>
      <c r="B95">
        <v>20</v>
      </c>
      <c r="C95" t="s">
        <v>755</v>
      </c>
      <c r="D95" s="4" t="s">
        <v>780</v>
      </c>
      <c r="E95">
        <v>2.9052173333333337E-2</v>
      </c>
      <c r="F95">
        <v>0.13193693333333331</v>
      </c>
      <c r="G95">
        <v>0.28998200000000002</v>
      </c>
      <c r="H95">
        <v>0.28665010000000002</v>
      </c>
      <c r="I95">
        <v>0.32358590000000004</v>
      </c>
      <c r="J95">
        <v>0.35066203333333329</v>
      </c>
      <c r="K95">
        <v>0.3675283333333334</v>
      </c>
      <c r="L95">
        <v>0.37671699999999997</v>
      </c>
      <c r="M95">
        <v>0.38198599999999994</v>
      </c>
      <c r="N95">
        <v>0.38454533333333335</v>
      </c>
      <c r="O95">
        <v>0.38414933333333329</v>
      </c>
      <c r="P95">
        <v>0.3816376666666666</v>
      </c>
      <c r="Q95">
        <v>0.37857600000000002</v>
      </c>
      <c r="R95">
        <v>0.37970166666666666</v>
      </c>
      <c r="S95">
        <v>0.38407233333333335</v>
      </c>
      <c r="T95">
        <v>0.38704600000000006</v>
      </c>
      <c r="U95">
        <v>0.36814066666666667</v>
      </c>
      <c r="V95">
        <v>0.3604502</v>
      </c>
      <c r="W95">
        <v>0.35631419999999997</v>
      </c>
      <c r="X95">
        <v>0.35426929999999995</v>
      </c>
      <c r="Y95">
        <v>0.3502422</v>
      </c>
      <c r="Z95">
        <v>0.3473609333333334</v>
      </c>
      <c r="AA95" s="5" t="s">
        <v>777</v>
      </c>
      <c r="AB95" s="4"/>
      <c r="AC95" s="4"/>
      <c r="AD95" s="4"/>
    </row>
    <row r="96" spans="1:30" x14ac:dyDescent="0.25">
      <c r="A96" s="5" t="s">
        <v>771</v>
      </c>
      <c r="B96">
        <v>21</v>
      </c>
      <c r="C96" t="s">
        <v>755</v>
      </c>
      <c r="D96" s="4" t="s">
        <v>780</v>
      </c>
      <c r="E96">
        <v>1.5449133333333332E-2</v>
      </c>
      <c r="F96">
        <v>6.5440833333333323E-2</v>
      </c>
      <c r="G96">
        <v>0.129492</v>
      </c>
      <c r="H96">
        <v>0.15974016666666666</v>
      </c>
      <c r="I96">
        <v>0.19461053333333334</v>
      </c>
      <c r="J96">
        <v>0.23694989999999996</v>
      </c>
      <c r="K96">
        <v>0.28345386666666667</v>
      </c>
      <c r="L96">
        <v>0.33833799999999997</v>
      </c>
      <c r="M96">
        <v>0.40104533333333331</v>
      </c>
      <c r="N96">
        <v>0.4730733333333334</v>
      </c>
      <c r="O96">
        <v>0.55244933333333335</v>
      </c>
      <c r="P96">
        <v>0.63739500000000004</v>
      </c>
      <c r="Q96">
        <v>0.72716966666666671</v>
      </c>
      <c r="R96">
        <v>0.8122436666666667</v>
      </c>
      <c r="S96">
        <v>0.90135466666666675</v>
      </c>
      <c r="T96">
        <v>0.99276099999999989</v>
      </c>
      <c r="U96">
        <v>1.0838263333333333</v>
      </c>
      <c r="V96">
        <v>1.1688599999999998</v>
      </c>
      <c r="W96">
        <v>1.2564309999999999</v>
      </c>
      <c r="X96">
        <v>1.3171253333333335</v>
      </c>
      <c r="Y96">
        <v>1.3851420000000001</v>
      </c>
      <c r="Z96">
        <v>1.4620649999999999</v>
      </c>
      <c r="AA96" s="5" t="s">
        <v>771</v>
      </c>
      <c r="AB96" s="4"/>
      <c r="AC96" s="4"/>
      <c r="AD96" s="4"/>
    </row>
    <row r="97" spans="1:30" x14ac:dyDescent="0.25">
      <c r="A97" s="346" t="s">
        <v>791</v>
      </c>
      <c r="B97" s="346" t="s">
        <v>791</v>
      </c>
      <c r="C97" s="346" t="s">
        <v>791</v>
      </c>
      <c r="D97" s="346" t="s">
        <v>791</v>
      </c>
      <c r="E97" s="346">
        <f>SUM(E91:E96)</f>
        <v>0.26853782999999998</v>
      </c>
      <c r="F97" s="346">
        <f t="shared" ref="F97:Z97" si="57">SUM(F91:F96)</f>
        <v>1.0821333966666666</v>
      </c>
      <c r="G97" s="346">
        <f t="shared" si="57"/>
        <v>2.2255650999999999</v>
      </c>
      <c r="H97" s="346">
        <f t="shared" si="57"/>
        <v>2.6452671666666667</v>
      </c>
      <c r="I97" s="346">
        <f t="shared" si="57"/>
        <v>3.0679381333333331</v>
      </c>
      <c r="J97" s="346">
        <f t="shared" si="57"/>
        <v>3.5667657666666663</v>
      </c>
      <c r="K97" s="346">
        <f t="shared" si="57"/>
        <v>4.0994425999999997</v>
      </c>
      <c r="L97" s="346">
        <f t="shared" si="57"/>
        <v>4.6069217333333334</v>
      </c>
      <c r="M97" s="346">
        <f t="shared" si="57"/>
        <v>5.0814309333333325</v>
      </c>
      <c r="N97" s="346">
        <f t="shared" si="57"/>
        <v>5.5583330000000011</v>
      </c>
      <c r="O97" s="346">
        <f t="shared" si="57"/>
        <v>6.0124863333333334</v>
      </c>
      <c r="P97" s="346">
        <f t="shared" si="57"/>
        <v>6.4371999999999989</v>
      </c>
      <c r="Q97" s="346">
        <f t="shared" si="57"/>
        <v>6.8687849999999999</v>
      </c>
      <c r="R97" s="346">
        <f t="shared" si="57"/>
        <v>7.2678649999999996</v>
      </c>
      <c r="S97" s="346">
        <f t="shared" si="57"/>
        <v>7.6589443333333342</v>
      </c>
      <c r="T97" s="346">
        <f t="shared" si="57"/>
        <v>8.0230113333333328</v>
      </c>
      <c r="U97" s="346">
        <f t="shared" si="57"/>
        <v>8.3050989999999985</v>
      </c>
      <c r="V97" s="346">
        <f t="shared" si="57"/>
        <v>8.5604662000000005</v>
      </c>
      <c r="W97" s="346">
        <f t="shared" si="57"/>
        <v>8.9163565333333317</v>
      </c>
      <c r="X97" s="346">
        <f t="shared" si="57"/>
        <v>9.1499683000000012</v>
      </c>
      <c r="Y97" s="346">
        <f t="shared" si="57"/>
        <v>9.3103471999999989</v>
      </c>
      <c r="Z97" s="346">
        <f t="shared" si="57"/>
        <v>9.4761436000000003</v>
      </c>
      <c r="AA97" s="346" t="s">
        <v>791</v>
      </c>
      <c r="AB97" s="4"/>
      <c r="AC97" s="4"/>
      <c r="AD97" s="4"/>
    </row>
    <row r="98" spans="1:30" x14ac:dyDescent="0.25">
      <c r="A98" s="241" t="s">
        <v>757</v>
      </c>
      <c r="B98">
        <v>22</v>
      </c>
      <c r="C98" t="s">
        <v>755</v>
      </c>
      <c r="D98" s="4" t="s">
        <v>780</v>
      </c>
      <c r="E98">
        <v>1.1460459999999999E-2</v>
      </c>
      <c r="F98">
        <v>2.5323393333333333E-2</v>
      </c>
      <c r="G98">
        <v>4.1439200000000002E-2</v>
      </c>
      <c r="H98">
        <v>5.7387366666666668E-2</v>
      </c>
      <c r="I98">
        <v>7.6260800000000004E-2</v>
      </c>
      <c r="J98">
        <v>0.10016196666666667</v>
      </c>
      <c r="K98">
        <v>0.13408046666666665</v>
      </c>
      <c r="L98">
        <v>0.17756676666666668</v>
      </c>
      <c r="M98">
        <v>0.23214803333333334</v>
      </c>
      <c r="N98">
        <v>0.30519683333333336</v>
      </c>
      <c r="O98">
        <v>0.3989846666666666</v>
      </c>
      <c r="P98">
        <v>0.51586333333333334</v>
      </c>
      <c r="Q98">
        <v>0.65777066666666661</v>
      </c>
      <c r="R98">
        <v>0.8189573333333332</v>
      </c>
      <c r="S98">
        <v>1.0014253333333332</v>
      </c>
      <c r="T98">
        <v>1.2042580000000001</v>
      </c>
      <c r="U98">
        <v>1.4159273333333333</v>
      </c>
      <c r="V98">
        <v>1.6305116666666668</v>
      </c>
      <c r="W98">
        <v>1.8578633333333332</v>
      </c>
      <c r="X98">
        <v>2.1187686666666665</v>
      </c>
      <c r="Y98">
        <v>2.3437589999999999</v>
      </c>
      <c r="Z98">
        <v>2.5706596666666672</v>
      </c>
      <c r="AA98" s="241" t="s">
        <v>757</v>
      </c>
      <c r="AB98" s="4"/>
      <c r="AC98" s="4"/>
      <c r="AD98" s="4"/>
    </row>
    <row r="99" spans="1:30" x14ac:dyDescent="0.25">
      <c r="A99" s="241" t="s">
        <v>758</v>
      </c>
      <c r="B99">
        <v>23</v>
      </c>
      <c r="C99" t="s">
        <v>755</v>
      </c>
      <c r="D99" s="4" t="s">
        <v>780</v>
      </c>
      <c r="E99">
        <v>4.9281100000000001E-2</v>
      </c>
      <c r="F99">
        <v>0.22842526666666665</v>
      </c>
      <c r="G99">
        <v>0.38717433333333334</v>
      </c>
      <c r="H99">
        <v>0.46438333333333337</v>
      </c>
      <c r="I99">
        <v>0.48150299999999996</v>
      </c>
      <c r="J99">
        <v>0.56344566666666662</v>
      </c>
      <c r="K99">
        <v>0.66566866666666658</v>
      </c>
      <c r="L99">
        <v>0.76673666666666673</v>
      </c>
      <c r="M99">
        <v>0.86212866666666665</v>
      </c>
      <c r="N99">
        <v>0.95374033333333319</v>
      </c>
      <c r="O99">
        <v>1.0432913333333333</v>
      </c>
      <c r="P99">
        <v>1.130217</v>
      </c>
      <c r="Q99">
        <v>1.2211393333333334</v>
      </c>
      <c r="R99">
        <v>1.3049849999999998</v>
      </c>
      <c r="S99">
        <v>1.3814313333333335</v>
      </c>
      <c r="T99">
        <v>1.4483223333333333</v>
      </c>
      <c r="U99">
        <v>1.5084116666666667</v>
      </c>
      <c r="V99">
        <v>1.5591033333333331</v>
      </c>
      <c r="W99">
        <v>1.6558703333333333</v>
      </c>
      <c r="X99">
        <v>1.7099793333333333</v>
      </c>
      <c r="Y99">
        <v>1.7273080000000001</v>
      </c>
      <c r="Z99">
        <v>1.7484133333333334</v>
      </c>
      <c r="AA99" s="241" t="s">
        <v>758</v>
      </c>
      <c r="AB99" s="4"/>
      <c r="AC99" s="4"/>
      <c r="AD99" s="4"/>
    </row>
    <row r="100" spans="1:30" x14ac:dyDescent="0.25">
      <c r="A100" s="241" t="s">
        <v>759</v>
      </c>
      <c r="B100">
        <v>24</v>
      </c>
      <c r="C100" t="s">
        <v>755</v>
      </c>
      <c r="D100" s="4" t="s">
        <v>780</v>
      </c>
      <c r="E100">
        <v>1.7804636666666668E-2</v>
      </c>
      <c r="F100">
        <v>3.7074766666666668E-2</v>
      </c>
      <c r="G100">
        <v>4.1665066666666667E-2</v>
      </c>
      <c r="H100">
        <v>5.3776433333333339E-2</v>
      </c>
      <c r="I100">
        <v>9.3688833333333332E-2</v>
      </c>
      <c r="J100">
        <v>0.12810343333333332</v>
      </c>
      <c r="K100">
        <v>0.17177123333333333</v>
      </c>
      <c r="L100">
        <v>0.22279436666666666</v>
      </c>
      <c r="M100">
        <v>0.2817059666666667</v>
      </c>
      <c r="N100">
        <v>0.35750879999999996</v>
      </c>
      <c r="O100">
        <v>0.45534866666666668</v>
      </c>
      <c r="P100">
        <v>0.57581333333333329</v>
      </c>
      <c r="Q100">
        <v>0.72225266666666676</v>
      </c>
      <c r="R100">
        <v>0.88675766666666667</v>
      </c>
      <c r="S100">
        <v>1.0676563333333331</v>
      </c>
      <c r="T100">
        <v>1.2622390000000001</v>
      </c>
      <c r="U100">
        <v>1.4582370000000002</v>
      </c>
      <c r="V100">
        <v>1.6568383333333332</v>
      </c>
      <c r="W100">
        <v>1.8757786666666669</v>
      </c>
      <c r="X100">
        <v>2.0701193333333334</v>
      </c>
      <c r="Y100">
        <v>2.2387053333333333</v>
      </c>
      <c r="Z100">
        <v>2.371699</v>
      </c>
      <c r="AA100" s="241" t="s">
        <v>759</v>
      </c>
      <c r="AB100" s="4"/>
      <c r="AC100" s="4"/>
      <c r="AD100" s="4"/>
    </row>
    <row r="101" spans="1:30" x14ac:dyDescent="0.25">
      <c r="A101" s="241" t="s">
        <v>760</v>
      </c>
      <c r="B101">
        <v>25</v>
      </c>
      <c r="C101" t="s">
        <v>755</v>
      </c>
      <c r="D101" s="4" t="s">
        <v>780</v>
      </c>
      <c r="E101">
        <v>2.6197269999999998E-2</v>
      </c>
      <c r="F101">
        <v>6.35569E-2</v>
      </c>
      <c r="G101">
        <v>0.11644453333333332</v>
      </c>
      <c r="H101">
        <v>0.11950803333333333</v>
      </c>
      <c r="I101">
        <v>0.15714159999999999</v>
      </c>
      <c r="J101">
        <v>0.20266656666666669</v>
      </c>
      <c r="K101">
        <v>0.29050633333333331</v>
      </c>
      <c r="L101">
        <v>0.40668100000000001</v>
      </c>
      <c r="M101">
        <v>0.55431199999999992</v>
      </c>
      <c r="N101">
        <v>0.74581833333333336</v>
      </c>
      <c r="O101">
        <v>0.99073700000000009</v>
      </c>
      <c r="P101">
        <v>1.2920820000000002</v>
      </c>
      <c r="Q101">
        <v>1.6592253333333336</v>
      </c>
      <c r="R101">
        <v>2.0772216666666665</v>
      </c>
      <c r="S101">
        <v>2.5472553333333336</v>
      </c>
      <c r="T101">
        <v>3.0533323333333335</v>
      </c>
      <c r="U101">
        <v>3.5804450000000005</v>
      </c>
      <c r="V101">
        <v>4.087746666666666</v>
      </c>
      <c r="W101">
        <v>4.63903</v>
      </c>
      <c r="X101">
        <v>5.1602833333333331</v>
      </c>
      <c r="Y101">
        <v>5.5745800000000001</v>
      </c>
      <c r="Z101">
        <v>5.9757500000000006</v>
      </c>
      <c r="AA101" s="241" t="s">
        <v>760</v>
      </c>
      <c r="AB101" s="4"/>
      <c r="AC101" s="4"/>
      <c r="AD101" s="4"/>
    </row>
    <row r="102" spans="1:30" x14ac:dyDescent="0.25">
      <c r="A102" s="241" t="s">
        <v>67</v>
      </c>
      <c r="B102">
        <v>26</v>
      </c>
      <c r="C102" t="s">
        <v>755</v>
      </c>
      <c r="D102" s="4" t="s">
        <v>780</v>
      </c>
      <c r="E102">
        <v>0.16381933333333332</v>
      </c>
      <c r="F102">
        <v>0.68121166666666666</v>
      </c>
      <c r="G102">
        <v>1.3760266666666665</v>
      </c>
      <c r="H102">
        <v>1.806497</v>
      </c>
      <c r="I102">
        <v>1.9820056666666668</v>
      </c>
      <c r="J102">
        <v>2.1712019999999996</v>
      </c>
      <c r="K102">
        <v>2.3818483333333336</v>
      </c>
      <c r="L102">
        <v>2.5743226666666663</v>
      </c>
      <c r="M102">
        <v>2.7363160000000004</v>
      </c>
      <c r="N102">
        <v>2.876808</v>
      </c>
      <c r="O102">
        <v>2.9988016666666666</v>
      </c>
      <c r="P102">
        <v>3.1079289999999999</v>
      </c>
      <c r="Q102">
        <v>3.2399913333333337</v>
      </c>
      <c r="R102">
        <v>3.3364576666666665</v>
      </c>
      <c r="S102">
        <v>3.4422960000000002</v>
      </c>
      <c r="T102">
        <v>3.5403170000000004</v>
      </c>
      <c r="U102">
        <v>3.6392950000000002</v>
      </c>
      <c r="V102">
        <v>3.7225100000000002</v>
      </c>
      <c r="W102">
        <v>3.8682966666666672</v>
      </c>
      <c r="X102">
        <v>3.9891866666666669</v>
      </c>
      <c r="Y102">
        <v>4.0600266666666665</v>
      </c>
      <c r="Z102">
        <v>4.1387133333333335</v>
      </c>
      <c r="AA102" s="241" t="s">
        <v>67</v>
      </c>
      <c r="AB102" s="4"/>
      <c r="AC102" s="4"/>
      <c r="AD102" s="4"/>
    </row>
    <row r="103" spans="1:30" x14ac:dyDescent="0.25">
      <c r="A103" s="628" t="s">
        <v>790</v>
      </c>
      <c r="B103" s="628" t="s">
        <v>790</v>
      </c>
      <c r="C103" s="628" t="s">
        <v>790</v>
      </c>
      <c r="D103" s="628" t="s">
        <v>790</v>
      </c>
      <c r="E103" s="628">
        <f>SUM(E98:E102)</f>
        <v>0.26856279999999999</v>
      </c>
      <c r="F103" s="628">
        <f t="shared" ref="F103:Z103" si="58">SUM(F98:F102)</f>
        <v>1.0355919933333333</v>
      </c>
      <c r="G103" s="628">
        <f t="shared" si="58"/>
        <v>1.9627497999999999</v>
      </c>
      <c r="H103" s="628">
        <f t="shared" si="58"/>
        <v>2.5015521666666669</v>
      </c>
      <c r="I103" s="628">
        <f t="shared" si="58"/>
        <v>2.7905999000000001</v>
      </c>
      <c r="J103" s="628">
        <f t="shared" si="58"/>
        <v>3.165579633333333</v>
      </c>
      <c r="K103" s="628">
        <f t="shared" si="58"/>
        <v>3.6438750333333334</v>
      </c>
      <c r="L103" s="628">
        <f t="shared" si="58"/>
        <v>4.1481014666666667</v>
      </c>
      <c r="M103" s="628">
        <f t="shared" si="58"/>
        <v>4.6666106666666671</v>
      </c>
      <c r="N103" s="628">
        <f t="shared" si="58"/>
        <v>5.2390723000000001</v>
      </c>
      <c r="O103" s="628">
        <f t="shared" si="58"/>
        <v>5.8871633333333335</v>
      </c>
      <c r="P103" s="628">
        <f t="shared" si="58"/>
        <v>6.6219046666666666</v>
      </c>
      <c r="Q103" s="628">
        <f t="shared" si="58"/>
        <v>7.5003793333333348</v>
      </c>
      <c r="R103" s="628">
        <f t="shared" si="58"/>
        <v>8.4243793333333326</v>
      </c>
      <c r="S103" s="628">
        <f t="shared" si="58"/>
        <v>9.4400643333333338</v>
      </c>
      <c r="T103" s="628">
        <f t="shared" si="58"/>
        <v>10.508468666666667</v>
      </c>
      <c r="U103" s="628">
        <f t="shared" si="58"/>
        <v>11.602316000000002</v>
      </c>
      <c r="V103" s="628">
        <f t="shared" si="58"/>
        <v>12.656709999999999</v>
      </c>
      <c r="W103" s="628">
        <f t="shared" si="58"/>
        <v>13.896839000000002</v>
      </c>
      <c r="X103" s="628">
        <f t="shared" si="58"/>
        <v>15.048337333333334</v>
      </c>
      <c r="Y103" s="628">
        <f t="shared" si="58"/>
        <v>15.944378999999998</v>
      </c>
      <c r="Z103" s="628">
        <f t="shared" si="58"/>
        <v>16.805235333333336</v>
      </c>
      <c r="AA103" s="628" t="s">
        <v>790</v>
      </c>
      <c r="AB103" s="4"/>
      <c r="AC103" s="4"/>
      <c r="AD103" s="4"/>
    </row>
    <row r="104" spans="1:30" x14ac:dyDescent="0.25">
      <c r="A104" s="636" t="s">
        <v>762</v>
      </c>
      <c r="B104">
        <v>27</v>
      </c>
      <c r="C104" t="s">
        <v>755</v>
      </c>
      <c r="D104" s="4" t="s">
        <v>780</v>
      </c>
      <c r="E104">
        <v>6.69878E-2</v>
      </c>
      <c r="F104">
        <v>0.10864516666666667</v>
      </c>
      <c r="G104">
        <v>0.17797083333333333</v>
      </c>
      <c r="H104">
        <v>0.20047133333333333</v>
      </c>
      <c r="I104">
        <v>0.2260181</v>
      </c>
      <c r="J104">
        <v>0.25328746666666663</v>
      </c>
      <c r="K104">
        <v>0.28532129999999994</v>
      </c>
      <c r="L104">
        <v>0.31779293333333336</v>
      </c>
      <c r="M104">
        <v>0.34892916666666668</v>
      </c>
      <c r="N104">
        <v>0.38024066666666667</v>
      </c>
      <c r="O104">
        <v>0.41277133333333332</v>
      </c>
      <c r="P104">
        <v>0.44505266666666671</v>
      </c>
      <c r="Q104">
        <v>0.47892533333333337</v>
      </c>
      <c r="R104">
        <v>0.50586066666666663</v>
      </c>
      <c r="S104">
        <v>0.53462933333333329</v>
      </c>
      <c r="T104">
        <v>0.56142900000000007</v>
      </c>
      <c r="U104">
        <v>0.58699666666666672</v>
      </c>
      <c r="V104">
        <v>0.61175766666666664</v>
      </c>
      <c r="W104">
        <v>0.66100099999999995</v>
      </c>
      <c r="X104">
        <v>0.68390300000000004</v>
      </c>
      <c r="Y104">
        <v>0.69504600000000005</v>
      </c>
      <c r="Z104">
        <v>0.70423099999999994</v>
      </c>
      <c r="AA104" s="636" t="s">
        <v>762</v>
      </c>
    </row>
    <row r="105" spans="1:30" x14ac:dyDescent="0.25">
      <c r="A105" s="636" t="s">
        <v>772</v>
      </c>
      <c r="B105">
        <v>28</v>
      </c>
      <c r="C105" t="s">
        <v>755</v>
      </c>
      <c r="D105" s="4" t="s">
        <v>780</v>
      </c>
      <c r="E105">
        <v>5.9354899999999995E-2</v>
      </c>
      <c r="F105">
        <v>0.11533133333333334</v>
      </c>
      <c r="G105">
        <v>0.17192926666666666</v>
      </c>
      <c r="H105">
        <v>0.21819893333333332</v>
      </c>
      <c r="I105">
        <v>0.20807746666666668</v>
      </c>
      <c r="J105">
        <v>0.18492833333333333</v>
      </c>
      <c r="K105">
        <v>0.20061983333333333</v>
      </c>
      <c r="L105">
        <v>0.2133208</v>
      </c>
      <c r="M105">
        <v>0.22326919999999997</v>
      </c>
      <c r="N105">
        <v>0.23045220000000002</v>
      </c>
      <c r="O105">
        <v>0.2387355666666667</v>
      </c>
      <c r="P105">
        <v>0.24873309999999996</v>
      </c>
      <c r="Q105">
        <v>0.26383499999999999</v>
      </c>
      <c r="R105">
        <v>0.27779693333333338</v>
      </c>
      <c r="S105">
        <v>0.29636420000000002</v>
      </c>
      <c r="T105">
        <v>0.31169269999999999</v>
      </c>
      <c r="U105">
        <v>0.32796426666666667</v>
      </c>
      <c r="V105">
        <v>0.34872126666666664</v>
      </c>
      <c r="W105">
        <v>0.42723266666666665</v>
      </c>
      <c r="X105">
        <v>0.45607833333333336</v>
      </c>
      <c r="Y105">
        <v>0.46575466666666671</v>
      </c>
      <c r="Z105">
        <v>0.47613866666666665</v>
      </c>
      <c r="AA105" s="636" t="s">
        <v>772</v>
      </c>
    </row>
    <row r="106" spans="1:30" s="4" customFormat="1" x14ac:dyDescent="0.25">
      <c r="A106" s="636" t="s">
        <v>773</v>
      </c>
      <c r="B106">
        <v>29</v>
      </c>
      <c r="C106" t="s">
        <v>755</v>
      </c>
      <c r="D106" s="4" t="s">
        <v>780</v>
      </c>
      <c r="E106">
        <v>4.1470366666666668E-2</v>
      </c>
      <c r="F106">
        <v>8.2853099999999999E-2</v>
      </c>
      <c r="G106">
        <v>0.1499113</v>
      </c>
      <c r="H106">
        <v>0.19558403333333332</v>
      </c>
      <c r="I106">
        <v>0.23857276666666663</v>
      </c>
      <c r="J106">
        <v>0.27621293333333335</v>
      </c>
      <c r="K106">
        <v>0.32983573333333333</v>
      </c>
      <c r="L106">
        <v>0.38102900000000001</v>
      </c>
      <c r="M106">
        <v>0.42822633333333338</v>
      </c>
      <c r="N106">
        <v>0.47169833333333333</v>
      </c>
      <c r="O106">
        <v>0.51350933333333337</v>
      </c>
      <c r="P106">
        <v>0.55284900000000003</v>
      </c>
      <c r="Q106">
        <v>0.59123533333333333</v>
      </c>
      <c r="R106">
        <v>0.62380266666666662</v>
      </c>
      <c r="S106">
        <v>0.65524799999999994</v>
      </c>
      <c r="T106">
        <v>0.68315500000000007</v>
      </c>
      <c r="U106">
        <v>0.70386066666666658</v>
      </c>
      <c r="V106">
        <v>0.72574700000000014</v>
      </c>
      <c r="W106">
        <v>0.78920600000000007</v>
      </c>
      <c r="X106">
        <v>0.79646233333333338</v>
      </c>
      <c r="Y106">
        <v>0.78872199999999992</v>
      </c>
      <c r="Z106">
        <v>0.78784200000000004</v>
      </c>
      <c r="AA106" s="636" t="s">
        <v>773</v>
      </c>
      <c r="AB106"/>
      <c r="AC106"/>
    </row>
    <row r="107" spans="1:30" x14ac:dyDescent="0.25">
      <c r="A107" s="636" t="s">
        <v>770</v>
      </c>
      <c r="B107">
        <v>30</v>
      </c>
      <c r="C107" t="s">
        <v>755</v>
      </c>
      <c r="D107" s="4" t="s">
        <v>780</v>
      </c>
      <c r="E107">
        <v>0.11159720000000001</v>
      </c>
      <c r="F107">
        <v>0.29256773333333336</v>
      </c>
      <c r="G107">
        <v>0.438691</v>
      </c>
      <c r="H107">
        <v>0.46185699999999996</v>
      </c>
      <c r="I107">
        <v>0.51109300000000002</v>
      </c>
      <c r="J107">
        <v>0.56684466666666655</v>
      </c>
      <c r="K107">
        <v>0.62317933333333331</v>
      </c>
      <c r="L107">
        <v>0.67857166666666668</v>
      </c>
      <c r="M107">
        <v>0.72913866666666671</v>
      </c>
      <c r="N107">
        <v>0.77815466666666666</v>
      </c>
      <c r="O107">
        <v>0.82467733333333337</v>
      </c>
      <c r="P107">
        <v>0.8743643333333333</v>
      </c>
      <c r="Q107">
        <v>0.92712400000000006</v>
      </c>
      <c r="R107">
        <v>0.97498499999999977</v>
      </c>
      <c r="S107">
        <v>1.0262559999999998</v>
      </c>
      <c r="T107">
        <v>1.0777286666666666</v>
      </c>
      <c r="U107">
        <v>1.1280059999999998</v>
      </c>
      <c r="V107">
        <v>1.1816493333333333</v>
      </c>
      <c r="W107">
        <v>1.2919206666666667</v>
      </c>
      <c r="X107">
        <v>1.355739</v>
      </c>
      <c r="Y107">
        <v>1.3941619999999999</v>
      </c>
      <c r="Z107">
        <v>1.4315619999999998</v>
      </c>
      <c r="AA107" s="636" t="s">
        <v>770</v>
      </c>
    </row>
    <row r="108" spans="1:30" x14ac:dyDescent="0.25">
      <c r="A108" s="636" t="s">
        <v>778</v>
      </c>
      <c r="B108">
        <v>31</v>
      </c>
      <c r="C108" t="s">
        <v>755</v>
      </c>
      <c r="D108" s="4" t="s">
        <v>780</v>
      </c>
      <c r="E108">
        <v>5.385086666666667E-2</v>
      </c>
      <c r="F108">
        <v>0.10501626666666665</v>
      </c>
      <c r="G108">
        <v>0.15396993333333331</v>
      </c>
      <c r="H108">
        <v>0.1775301</v>
      </c>
      <c r="I108">
        <v>0.19561043333333336</v>
      </c>
      <c r="J108">
        <v>0.19376536666666666</v>
      </c>
      <c r="K108">
        <v>0.21629299999999999</v>
      </c>
      <c r="L108">
        <v>0.23640760000000002</v>
      </c>
      <c r="M108">
        <v>0.25390750000000001</v>
      </c>
      <c r="N108">
        <v>0.26852209999999999</v>
      </c>
      <c r="O108">
        <v>0.28153583333333337</v>
      </c>
      <c r="P108">
        <v>0.29384483333333333</v>
      </c>
      <c r="Q108">
        <v>0.30719956666666665</v>
      </c>
      <c r="R108">
        <v>0.31715016666666668</v>
      </c>
      <c r="S108">
        <v>0.32983903333333336</v>
      </c>
      <c r="T108">
        <v>0.33934156666666676</v>
      </c>
      <c r="U108">
        <v>0.3488305333333333</v>
      </c>
      <c r="V108">
        <v>0.36182703333333333</v>
      </c>
      <c r="W108">
        <v>0.42213233333333333</v>
      </c>
      <c r="X108">
        <v>0.43078566666666668</v>
      </c>
      <c r="Y108">
        <v>0.420541</v>
      </c>
      <c r="Z108">
        <v>0.41432233333333329</v>
      </c>
      <c r="AA108" s="636" t="s">
        <v>778</v>
      </c>
    </row>
    <row r="109" spans="1:30" x14ac:dyDescent="0.25">
      <c r="A109" s="636" t="s">
        <v>779</v>
      </c>
      <c r="B109">
        <v>32</v>
      </c>
      <c r="C109" t="s">
        <v>755</v>
      </c>
      <c r="D109" s="4" t="s">
        <v>780</v>
      </c>
      <c r="E109">
        <v>2.7502860000000001E-2</v>
      </c>
      <c r="F109">
        <v>5.5166099999999996E-2</v>
      </c>
      <c r="G109">
        <v>6.450033333333334E-2</v>
      </c>
      <c r="H109">
        <v>7.3823933333333328E-2</v>
      </c>
      <c r="I109">
        <v>9.4518966666666662E-2</v>
      </c>
      <c r="J109">
        <v>0.1109537</v>
      </c>
      <c r="K109">
        <v>0.12712626666666668</v>
      </c>
      <c r="L109">
        <v>0.14584569999999999</v>
      </c>
      <c r="M109">
        <v>0.16576853333333333</v>
      </c>
      <c r="N109">
        <v>0.18600193333333334</v>
      </c>
      <c r="O109">
        <v>0.20720260000000001</v>
      </c>
      <c r="P109">
        <v>0.22914173333333332</v>
      </c>
      <c r="Q109">
        <v>0.25237446666666669</v>
      </c>
      <c r="R109">
        <v>0.27540296666666664</v>
      </c>
      <c r="S109">
        <v>0.29891143333333331</v>
      </c>
      <c r="T109">
        <v>0.32179179999999996</v>
      </c>
      <c r="U109">
        <v>0.3426272666666666</v>
      </c>
      <c r="V109">
        <v>0.36619623333333334</v>
      </c>
      <c r="W109">
        <v>0.42408666666666667</v>
      </c>
      <c r="X109">
        <v>0.43271799999999999</v>
      </c>
      <c r="Y109">
        <v>0.42967466666666665</v>
      </c>
      <c r="Z109">
        <v>0.42898166666666665</v>
      </c>
      <c r="AA109" s="636" t="s">
        <v>779</v>
      </c>
    </row>
    <row r="110" spans="1:30" x14ac:dyDescent="0.25">
      <c r="A110" s="638" t="s">
        <v>522</v>
      </c>
      <c r="B110" s="638" t="s">
        <v>522</v>
      </c>
      <c r="C110" s="638" t="s">
        <v>522</v>
      </c>
      <c r="D110" s="638" t="s">
        <v>522</v>
      </c>
      <c r="E110" s="638">
        <f>SUM(E104:E109)</f>
        <v>0.36076399333333337</v>
      </c>
      <c r="F110" s="638">
        <f t="shared" ref="F110:Z110" si="59">SUM(F104:F109)</f>
        <v>0.75957969999999997</v>
      </c>
      <c r="G110" s="638">
        <f t="shared" si="59"/>
        <v>1.1569726666666666</v>
      </c>
      <c r="H110" s="638">
        <f t="shared" si="59"/>
        <v>1.3274653333333333</v>
      </c>
      <c r="I110" s="638">
        <f t="shared" si="59"/>
        <v>1.4738907333333333</v>
      </c>
      <c r="J110" s="638">
        <f t="shared" si="59"/>
        <v>1.5859924666666667</v>
      </c>
      <c r="K110" s="638">
        <f t="shared" si="59"/>
        <v>1.7823754666666665</v>
      </c>
      <c r="L110" s="638">
        <f t="shared" si="59"/>
        <v>1.9729676999999999</v>
      </c>
      <c r="M110" s="638">
        <f t="shared" si="59"/>
        <v>2.1492393999999999</v>
      </c>
      <c r="N110" s="638">
        <f t="shared" si="59"/>
        <v>2.3150699000000001</v>
      </c>
      <c r="O110" s="638">
        <f t="shared" si="59"/>
        <v>2.4784320000000002</v>
      </c>
      <c r="P110" s="638">
        <f t="shared" si="59"/>
        <v>2.643985666666667</v>
      </c>
      <c r="Q110" s="638">
        <f t="shared" si="59"/>
        <v>2.8206937000000001</v>
      </c>
      <c r="R110" s="638">
        <f t="shared" si="59"/>
        <v>2.9749983999999996</v>
      </c>
      <c r="S110" s="638">
        <f t="shared" si="59"/>
        <v>3.1412479999999992</v>
      </c>
      <c r="T110" s="638">
        <f t="shared" si="59"/>
        <v>3.2951387333333333</v>
      </c>
      <c r="U110" s="638">
        <f t="shared" si="59"/>
        <v>3.4382853999999998</v>
      </c>
      <c r="V110" s="638">
        <f t="shared" si="59"/>
        <v>3.5958985333333335</v>
      </c>
      <c r="W110" s="638">
        <f t="shared" si="59"/>
        <v>4.0155793333333332</v>
      </c>
      <c r="X110" s="638">
        <f t="shared" si="59"/>
        <v>4.1556863333333336</v>
      </c>
      <c r="Y110" s="638">
        <f t="shared" si="59"/>
        <v>4.1939003333333336</v>
      </c>
      <c r="Z110" s="638">
        <f t="shared" si="59"/>
        <v>4.2430776666666663</v>
      </c>
      <c r="AA110" s="638" t="s">
        <v>522</v>
      </c>
    </row>
    <row r="111" spans="1:30"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30" hidden="1" x14ac:dyDescent="0.25">
      <c r="A112" s="622" t="s">
        <v>525</v>
      </c>
      <c r="B112" s="622"/>
      <c r="C112" s="622" t="s">
        <v>526</v>
      </c>
      <c r="D112" s="622" t="s">
        <v>753</v>
      </c>
      <c r="E112" s="622">
        <v>1975</v>
      </c>
      <c r="F112" s="622">
        <v>1990</v>
      </c>
      <c r="G112" s="622">
        <v>2005</v>
      </c>
      <c r="H112" s="622">
        <v>2010</v>
      </c>
      <c r="I112" s="622">
        <v>2015</v>
      </c>
      <c r="J112" s="622">
        <v>2020</v>
      </c>
      <c r="K112" s="622">
        <v>2025</v>
      </c>
      <c r="L112" s="622">
        <v>2030</v>
      </c>
      <c r="M112" s="622">
        <v>2035</v>
      </c>
      <c r="N112" s="622">
        <v>2040</v>
      </c>
      <c r="O112" s="622">
        <v>2045</v>
      </c>
      <c r="P112" s="622">
        <v>2050</v>
      </c>
      <c r="Q112" s="622">
        <v>2055</v>
      </c>
      <c r="R112" s="622">
        <v>2060</v>
      </c>
      <c r="S112" s="622">
        <v>2065</v>
      </c>
      <c r="T112" s="622">
        <v>2070</v>
      </c>
      <c r="U112" s="622">
        <v>2075</v>
      </c>
      <c r="V112" s="622">
        <v>2080</v>
      </c>
      <c r="W112" s="622">
        <v>2085</v>
      </c>
      <c r="X112" s="622">
        <v>2090</v>
      </c>
      <c r="Y112" s="622">
        <v>2095</v>
      </c>
      <c r="Z112" s="622">
        <v>2100</v>
      </c>
    </row>
    <row r="113" spans="1:26" hidden="1" x14ac:dyDescent="0.25">
      <c r="A113" t="s">
        <v>0</v>
      </c>
      <c r="C113" t="s">
        <v>781</v>
      </c>
      <c r="D113" t="s">
        <v>782</v>
      </c>
      <c r="E113" s="104">
        <v>3633500</v>
      </c>
      <c r="F113" s="104">
        <v>6045970</v>
      </c>
      <c r="G113" s="104">
        <v>9610760</v>
      </c>
      <c r="H113" s="104">
        <v>9974570</v>
      </c>
      <c r="I113" s="104">
        <v>11038800</v>
      </c>
      <c r="J113" s="104">
        <v>12481100</v>
      </c>
      <c r="K113" s="104">
        <v>13984700</v>
      </c>
      <c r="L113" s="104">
        <v>15360300</v>
      </c>
      <c r="M113" s="104">
        <v>16621300</v>
      </c>
      <c r="N113" s="104">
        <v>17815200</v>
      </c>
      <c r="O113" s="104">
        <v>18943100</v>
      </c>
      <c r="P113" s="104">
        <v>19982200</v>
      </c>
      <c r="Q113" s="104">
        <v>21026500</v>
      </c>
      <c r="R113" s="104">
        <v>22123600</v>
      </c>
      <c r="S113" s="104">
        <v>23270700</v>
      </c>
      <c r="T113" s="104">
        <v>24371700</v>
      </c>
      <c r="U113" s="104">
        <v>25418400</v>
      </c>
      <c r="V113" s="104">
        <v>26470500</v>
      </c>
      <c r="W113" s="104">
        <v>27472500</v>
      </c>
      <c r="X113" s="104">
        <v>28434000</v>
      </c>
      <c r="Y113" s="104">
        <v>29363000</v>
      </c>
      <c r="Z113" s="104">
        <v>30255100</v>
      </c>
    </row>
    <row r="114" spans="1:26" hidden="1" x14ac:dyDescent="0.25">
      <c r="A114" t="s">
        <v>757</v>
      </c>
      <c r="C114" t="s">
        <v>781</v>
      </c>
      <c r="D114" t="s">
        <v>782</v>
      </c>
      <c r="E114">
        <v>29210</v>
      </c>
      <c r="F114">
        <v>45886.2</v>
      </c>
      <c r="G114">
        <v>84512.7</v>
      </c>
      <c r="H114">
        <v>115111</v>
      </c>
      <c r="I114">
        <v>143044</v>
      </c>
      <c r="J114">
        <v>191928</v>
      </c>
      <c r="K114">
        <v>259127</v>
      </c>
      <c r="L114">
        <v>348384</v>
      </c>
      <c r="M114">
        <v>463619</v>
      </c>
      <c r="N114">
        <v>617776</v>
      </c>
      <c r="O114">
        <v>821360</v>
      </c>
      <c r="P114" s="104">
        <v>1085340</v>
      </c>
      <c r="Q114" s="104">
        <v>1422750</v>
      </c>
      <c r="R114" s="104">
        <v>1847810</v>
      </c>
      <c r="S114" s="104">
        <v>2374740</v>
      </c>
      <c r="T114" s="104">
        <v>3016680</v>
      </c>
      <c r="U114" s="104">
        <v>3783180</v>
      </c>
      <c r="V114" s="104">
        <v>4680490</v>
      </c>
      <c r="W114" s="104">
        <v>5714520</v>
      </c>
      <c r="X114" s="104">
        <v>6888630</v>
      </c>
      <c r="Y114" s="104">
        <v>8203190</v>
      </c>
      <c r="Z114" s="104">
        <v>9651030</v>
      </c>
    </row>
    <row r="115" spans="1:26" hidden="1" x14ac:dyDescent="0.25">
      <c r="A115" t="s">
        <v>758</v>
      </c>
      <c r="C115" t="s">
        <v>781</v>
      </c>
      <c r="D115" t="s">
        <v>782</v>
      </c>
      <c r="E115">
        <v>85269</v>
      </c>
      <c r="F115">
        <v>174060</v>
      </c>
      <c r="G115">
        <v>312565</v>
      </c>
      <c r="H115">
        <v>391024</v>
      </c>
      <c r="I115">
        <v>416645</v>
      </c>
      <c r="J115">
        <v>521213</v>
      </c>
      <c r="K115">
        <v>667444</v>
      </c>
      <c r="L115">
        <v>835702</v>
      </c>
      <c r="M115" s="104">
        <v>1021780</v>
      </c>
      <c r="N115" s="104">
        <v>1228340</v>
      </c>
      <c r="O115" s="104">
        <v>1454920</v>
      </c>
      <c r="P115" s="104">
        <v>1698960</v>
      </c>
      <c r="Q115" s="104">
        <v>1964380</v>
      </c>
      <c r="R115" s="104">
        <v>2252440</v>
      </c>
      <c r="S115" s="104">
        <v>2560870</v>
      </c>
      <c r="T115" s="104">
        <v>2879010</v>
      </c>
      <c r="U115" s="104">
        <v>3201610</v>
      </c>
      <c r="V115" s="104">
        <v>3528230</v>
      </c>
      <c r="W115" s="104">
        <v>3859780</v>
      </c>
      <c r="X115" s="104">
        <v>4197240</v>
      </c>
      <c r="Y115" s="104">
        <v>4538980</v>
      </c>
      <c r="Z115" s="104">
        <v>4880000</v>
      </c>
    </row>
    <row r="116" spans="1:26" hidden="1" x14ac:dyDescent="0.25">
      <c r="A116" t="s">
        <v>759</v>
      </c>
      <c r="C116" t="s">
        <v>781</v>
      </c>
      <c r="D116" t="s">
        <v>782</v>
      </c>
      <c r="E116">
        <v>33770</v>
      </c>
      <c r="F116">
        <v>50396.5</v>
      </c>
      <c r="G116">
        <v>80467.5</v>
      </c>
      <c r="H116">
        <v>116822</v>
      </c>
      <c r="I116">
        <v>151815</v>
      </c>
      <c r="J116">
        <v>194858</v>
      </c>
      <c r="K116">
        <v>250042</v>
      </c>
      <c r="L116">
        <v>315179</v>
      </c>
      <c r="M116">
        <v>392168</v>
      </c>
      <c r="N116">
        <v>494305</v>
      </c>
      <c r="O116">
        <v>630999</v>
      </c>
      <c r="P116">
        <v>810854</v>
      </c>
      <c r="Q116" s="104">
        <v>1042310</v>
      </c>
      <c r="R116" s="104">
        <v>1333840</v>
      </c>
      <c r="S116" s="104">
        <v>1694850</v>
      </c>
      <c r="T116" s="104">
        <v>2133630</v>
      </c>
      <c r="U116" s="104">
        <v>2656080</v>
      </c>
      <c r="V116" s="104">
        <v>3269480</v>
      </c>
      <c r="W116" s="104">
        <v>3978680</v>
      </c>
      <c r="X116" s="104">
        <v>4786410</v>
      </c>
      <c r="Y116" s="104">
        <v>5692830</v>
      </c>
      <c r="Z116" s="104">
        <v>6696370</v>
      </c>
    </row>
    <row r="117" spans="1:26" hidden="1" x14ac:dyDescent="0.25">
      <c r="A117" t="s">
        <v>760</v>
      </c>
      <c r="C117" t="s">
        <v>781</v>
      </c>
      <c r="D117" t="s">
        <v>782</v>
      </c>
      <c r="E117">
        <v>137281</v>
      </c>
      <c r="F117">
        <v>162800</v>
      </c>
      <c r="G117">
        <v>284830</v>
      </c>
      <c r="H117">
        <v>382851</v>
      </c>
      <c r="I117">
        <v>489485</v>
      </c>
      <c r="J117">
        <v>626996</v>
      </c>
      <c r="K117">
        <v>864024</v>
      </c>
      <c r="L117" s="104">
        <v>1179640</v>
      </c>
      <c r="M117" s="104">
        <v>1584650</v>
      </c>
      <c r="N117" s="104">
        <v>2116130</v>
      </c>
      <c r="O117" s="104">
        <v>2808560</v>
      </c>
      <c r="P117" s="104">
        <v>3700630</v>
      </c>
      <c r="Q117" s="104">
        <v>4838840</v>
      </c>
      <c r="R117" s="104">
        <v>6266580</v>
      </c>
      <c r="S117" s="104">
        <v>8025340</v>
      </c>
      <c r="T117" s="104">
        <v>10149200</v>
      </c>
      <c r="U117" s="104">
        <v>12661000</v>
      </c>
      <c r="V117" s="104">
        <v>15574000</v>
      </c>
      <c r="W117" s="104">
        <v>18894100</v>
      </c>
      <c r="X117" s="104">
        <v>22623500</v>
      </c>
      <c r="Y117" s="104">
        <v>26744200</v>
      </c>
      <c r="Z117" s="104">
        <v>31225700</v>
      </c>
    </row>
    <row r="118" spans="1:26" hidden="1" x14ac:dyDescent="0.25">
      <c r="A118" t="s">
        <v>761</v>
      </c>
      <c r="C118" t="s">
        <v>781</v>
      </c>
      <c r="D118" t="s">
        <v>782</v>
      </c>
      <c r="E118">
        <v>296491</v>
      </c>
      <c r="F118">
        <v>459499</v>
      </c>
      <c r="G118">
        <v>747676</v>
      </c>
      <c r="H118">
        <v>851009</v>
      </c>
      <c r="I118">
        <v>970768</v>
      </c>
      <c r="J118" s="104">
        <v>1119040</v>
      </c>
      <c r="K118" s="104">
        <v>1279810</v>
      </c>
      <c r="L118" s="104">
        <v>1437250</v>
      </c>
      <c r="M118" s="104">
        <v>1597220</v>
      </c>
      <c r="N118" s="104">
        <v>1768040</v>
      </c>
      <c r="O118" s="104">
        <v>1953040</v>
      </c>
      <c r="P118" s="104">
        <v>2140320</v>
      </c>
      <c r="Q118" s="104">
        <v>2333630</v>
      </c>
      <c r="R118" s="104">
        <v>2546510</v>
      </c>
      <c r="S118" s="104">
        <v>2774640</v>
      </c>
      <c r="T118" s="104">
        <v>3012460</v>
      </c>
      <c r="U118" s="104">
        <v>3249550</v>
      </c>
      <c r="V118" s="104">
        <v>3485680</v>
      </c>
      <c r="W118" s="104">
        <v>3716540</v>
      </c>
      <c r="X118" s="104">
        <v>3944380</v>
      </c>
      <c r="Y118" s="104">
        <v>4171900</v>
      </c>
      <c r="Z118" s="104">
        <v>4398100</v>
      </c>
    </row>
    <row r="119" spans="1:26" hidden="1" x14ac:dyDescent="0.25">
      <c r="A119" t="s">
        <v>126</v>
      </c>
      <c r="C119" t="s">
        <v>781</v>
      </c>
      <c r="D119" t="s">
        <v>782</v>
      </c>
      <c r="E119">
        <v>481045</v>
      </c>
      <c r="F119">
        <v>774550</v>
      </c>
      <c r="G119" s="104">
        <v>1141710</v>
      </c>
      <c r="H119" s="104">
        <v>1419390</v>
      </c>
      <c r="I119" s="104">
        <v>1497630</v>
      </c>
      <c r="J119" s="104">
        <v>1629470</v>
      </c>
      <c r="K119" s="104">
        <v>1915120</v>
      </c>
      <c r="L119" s="104">
        <v>2186040</v>
      </c>
      <c r="M119" s="104">
        <v>2446180</v>
      </c>
      <c r="N119" s="104">
        <v>2713910</v>
      </c>
      <c r="O119" s="104">
        <v>2983650</v>
      </c>
      <c r="P119" s="104">
        <v>3249640</v>
      </c>
      <c r="Q119" s="104">
        <v>3521410</v>
      </c>
      <c r="R119" s="104">
        <v>3797840</v>
      </c>
      <c r="S119" s="104">
        <v>4067700</v>
      </c>
      <c r="T119" s="104">
        <v>4335610</v>
      </c>
      <c r="U119" s="104">
        <v>4612160</v>
      </c>
      <c r="V119" s="104">
        <v>4884260</v>
      </c>
      <c r="W119" s="104">
        <v>5152230</v>
      </c>
      <c r="X119" s="104">
        <v>5420290</v>
      </c>
      <c r="Y119" s="104">
        <v>5693070</v>
      </c>
      <c r="Z119" s="104">
        <v>5970470</v>
      </c>
    </row>
    <row r="120" spans="1:26" hidden="1" x14ac:dyDescent="0.25">
      <c r="A120" t="s">
        <v>123</v>
      </c>
      <c r="C120" t="s">
        <v>781</v>
      </c>
      <c r="D120" t="s">
        <v>782</v>
      </c>
      <c r="E120">
        <v>428439</v>
      </c>
      <c r="F120">
        <v>667729</v>
      </c>
      <c r="G120" s="104">
        <v>1003540</v>
      </c>
      <c r="H120" s="104">
        <v>1068960</v>
      </c>
      <c r="I120" s="104">
        <v>1184350</v>
      </c>
      <c r="J120" s="104">
        <v>1314700</v>
      </c>
      <c r="K120" s="104">
        <v>1454110</v>
      </c>
      <c r="L120" s="104">
        <v>1597850</v>
      </c>
      <c r="M120" s="104">
        <v>1756730</v>
      </c>
      <c r="N120" s="104">
        <v>1927360</v>
      </c>
      <c r="O120" s="104">
        <v>2101190</v>
      </c>
      <c r="P120" s="104">
        <v>2272290</v>
      </c>
      <c r="Q120" s="104">
        <v>2444870</v>
      </c>
      <c r="R120" s="104">
        <v>2633090</v>
      </c>
      <c r="S120" s="104">
        <v>2842720</v>
      </c>
      <c r="T120" s="104">
        <v>3068920</v>
      </c>
      <c r="U120" s="104">
        <v>3301710</v>
      </c>
      <c r="V120" s="104">
        <v>3539440</v>
      </c>
      <c r="W120" s="104">
        <v>3776020</v>
      </c>
      <c r="X120" s="104">
        <v>4012710</v>
      </c>
      <c r="Y120" s="104">
        <v>4252170</v>
      </c>
      <c r="Z120" s="104">
        <v>4494400</v>
      </c>
    </row>
    <row r="121" spans="1:26" hidden="1" x14ac:dyDescent="0.25">
      <c r="A121" t="s">
        <v>762</v>
      </c>
      <c r="C121" t="s">
        <v>781</v>
      </c>
      <c r="D121" t="s">
        <v>782</v>
      </c>
      <c r="E121">
        <v>79069</v>
      </c>
      <c r="F121">
        <v>113544</v>
      </c>
      <c r="G121">
        <v>179822</v>
      </c>
      <c r="H121">
        <v>220413</v>
      </c>
      <c r="I121">
        <v>256631</v>
      </c>
      <c r="J121">
        <v>300804</v>
      </c>
      <c r="K121">
        <v>360812</v>
      </c>
      <c r="L121">
        <v>428187</v>
      </c>
      <c r="M121">
        <v>502959</v>
      </c>
      <c r="N121">
        <v>588659</v>
      </c>
      <c r="O121">
        <v>685940</v>
      </c>
      <c r="P121">
        <v>794005</v>
      </c>
      <c r="Q121">
        <v>913335</v>
      </c>
      <c r="R121" s="104">
        <v>1044230</v>
      </c>
      <c r="S121" s="104">
        <v>1188050</v>
      </c>
      <c r="T121" s="104">
        <v>1345060</v>
      </c>
      <c r="U121" s="104">
        <v>1515040</v>
      </c>
      <c r="V121" s="104">
        <v>1698080</v>
      </c>
      <c r="W121" s="104">
        <v>1893390</v>
      </c>
      <c r="X121" s="104">
        <v>2100050</v>
      </c>
      <c r="Y121" s="104">
        <v>2317290</v>
      </c>
      <c r="Z121" s="104">
        <v>2544230</v>
      </c>
    </row>
    <row r="122" spans="1:26" hidden="1" x14ac:dyDescent="0.25">
      <c r="A122" t="s">
        <v>763</v>
      </c>
      <c r="C122" t="s">
        <v>781</v>
      </c>
      <c r="D122" t="s">
        <v>782</v>
      </c>
      <c r="E122">
        <v>83077</v>
      </c>
      <c r="F122">
        <v>126298</v>
      </c>
      <c r="G122">
        <v>134509</v>
      </c>
      <c r="H122">
        <v>198594</v>
      </c>
      <c r="I122">
        <v>260338</v>
      </c>
      <c r="J122">
        <v>328258</v>
      </c>
      <c r="K122">
        <v>426583</v>
      </c>
      <c r="L122">
        <v>526229</v>
      </c>
      <c r="M122">
        <v>625801</v>
      </c>
      <c r="N122">
        <v>723323</v>
      </c>
      <c r="O122">
        <v>814183</v>
      </c>
      <c r="P122">
        <v>893377</v>
      </c>
      <c r="Q122">
        <v>967660</v>
      </c>
      <c r="R122" s="104">
        <v>1046970</v>
      </c>
      <c r="S122" s="104">
        <v>1135380</v>
      </c>
      <c r="T122" s="104">
        <v>1225660</v>
      </c>
      <c r="U122" s="104">
        <v>1311010</v>
      </c>
      <c r="V122" s="104">
        <v>1394960</v>
      </c>
      <c r="W122" s="104">
        <v>1479880</v>
      </c>
      <c r="X122" s="104">
        <v>1568270</v>
      </c>
      <c r="Y122" s="104">
        <v>1659850</v>
      </c>
      <c r="Z122" s="104">
        <v>1751020</v>
      </c>
    </row>
    <row r="123" spans="1:26" hidden="1" x14ac:dyDescent="0.25">
      <c r="A123" t="s">
        <v>124</v>
      </c>
      <c r="C123" t="s">
        <v>781</v>
      </c>
      <c r="D123" t="s">
        <v>782</v>
      </c>
      <c r="E123">
        <v>183366</v>
      </c>
      <c r="F123">
        <v>634800</v>
      </c>
      <c r="G123" s="104">
        <v>2444330</v>
      </c>
      <c r="H123" s="104">
        <v>4097640</v>
      </c>
      <c r="I123" s="104">
        <v>5912420</v>
      </c>
      <c r="J123" s="104">
        <v>7951320</v>
      </c>
      <c r="K123" s="104">
        <v>10595600</v>
      </c>
      <c r="L123" s="104">
        <v>13036700</v>
      </c>
      <c r="M123" s="104">
        <v>15092200</v>
      </c>
      <c r="N123" s="104">
        <v>16911000</v>
      </c>
      <c r="O123" s="104">
        <v>18509400</v>
      </c>
      <c r="P123" s="104">
        <v>19757900</v>
      </c>
      <c r="Q123" s="104">
        <v>20648900</v>
      </c>
      <c r="R123" s="104">
        <v>21381300</v>
      </c>
      <c r="S123" s="104">
        <v>21960500</v>
      </c>
      <c r="T123" s="104">
        <v>22405600</v>
      </c>
      <c r="U123" s="104">
        <v>22687600</v>
      </c>
      <c r="V123" s="104">
        <v>22889800</v>
      </c>
      <c r="W123" s="104">
        <v>22975700</v>
      </c>
      <c r="X123" s="104">
        <v>23003100</v>
      </c>
      <c r="Y123" s="104">
        <v>22999700</v>
      </c>
      <c r="Z123" s="104">
        <v>22983700</v>
      </c>
    </row>
    <row r="124" spans="1:26" hidden="1" x14ac:dyDescent="0.25">
      <c r="A124" t="s">
        <v>764</v>
      </c>
      <c r="C124" t="s">
        <v>781</v>
      </c>
      <c r="D124" t="s">
        <v>782</v>
      </c>
      <c r="E124">
        <v>352814</v>
      </c>
      <c r="F124">
        <v>523683</v>
      </c>
      <c r="G124">
        <v>714315</v>
      </c>
      <c r="H124">
        <v>829653</v>
      </c>
      <c r="I124">
        <v>928022</v>
      </c>
      <c r="J124" s="104">
        <v>1079210</v>
      </c>
      <c r="K124" s="104">
        <v>1230740</v>
      </c>
      <c r="L124" s="104">
        <v>1383010</v>
      </c>
      <c r="M124" s="104">
        <v>1534200</v>
      </c>
      <c r="N124" s="104">
        <v>1678940</v>
      </c>
      <c r="O124" s="104">
        <v>1809980</v>
      </c>
      <c r="P124" s="104">
        <v>1933220</v>
      </c>
      <c r="Q124" s="104">
        <v>2052600</v>
      </c>
      <c r="R124" s="104">
        <v>2180300</v>
      </c>
      <c r="S124" s="104">
        <v>2316600</v>
      </c>
      <c r="T124" s="104">
        <v>2451650</v>
      </c>
      <c r="U124" s="104">
        <v>2575720</v>
      </c>
      <c r="V124" s="104">
        <v>2692320</v>
      </c>
      <c r="W124" s="104">
        <v>2804990</v>
      </c>
      <c r="X124" s="104">
        <v>2917570</v>
      </c>
      <c r="Y124" s="104">
        <v>3034360</v>
      </c>
      <c r="Z124" s="104">
        <v>3155880</v>
      </c>
    </row>
    <row r="125" spans="1:26" hidden="1" x14ac:dyDescent="0.25">
      <c r="A125" t="s">
        <v>765</v>
      </c>
      <c r="C125" t="s">
        <v>781</v>
      </c>
      <c r="D125" t="s">
        <v>782</v>
      </c>
      <c r="E125" s="104">
        <v>4729410</v>
      </c>
      <c r="F125" s="104">
        <v>7015490</v>
      </c>
      <c r="G125" s="104">
        <v>9615180</v>
      </c>
      <c r="H125" s="104">
        <v>9957200</v>
      </c>
      <c r="I125" s="104">
        <v>10368200</v>
      </c>
      <c r="J125" s="104">
        <v>11292400</v>
      </c>
      <c r="K125" s="104">
        <v>12176600</v>
      </c>
      <c r="L125" s="104">
        <v>13102400</v>
      </c>
      <c r="M125" s="104">
        <v>14112300</v>
      </c>
      <c r="N125" s="104">
        <v>15244800</v>
      </c>
      <c r="O125" s="104">
        <v>16447800</v>
      </c>
      <c r="P125" s="104">
        <v>17682400</v>
      </c>
      <c r="Q125" s="104">
        <v>18977800</v>
      </c>
      <c r="R125" s="104">
        <v>20396200</v>
      </c>
      <c r="S125" s="104">
        <v>21902500</v>
      </c>
      <c r="T125" s="104">
        <v>23447500</v>
      </c>
      <c r="U125" s="104">
        <v>24997900</v>
      </c>
      <c r="V125" s="104">
        <v>26574600</v>
      </c>
      <c r="W125" s="104">
        <v>28173200</v>
      </c>
      <c r="X125" s="104">
        <v>29797600</v>
      </c>
      <c r="Y125" s="104">
        <v>31449300</v>
      </c>
      <c r="Z125" s="104">
        <v>33106400</v>
      </c>
    </row>
    <row r="126" spans="1:26" hidden="1" x14ac:dyDescent="0.25">
      <c r="A126" t="s">
        <v>766</v>
      </c>
      <c r="C126" t="s">
        <v>781</v>
      </c>
      <c r="D126" t="s">
        <v>782</v>
      </c>
      <c r="E126">
        <v>108993</v>
      </c>
      <c r="F126">
        <v>163100</v>
      </c>
      <c r="G126">
        <v>114725</v>
      </c>
      <c r="H126">
        <v>130554</v>
      </c>
      <c r="I126">
        <v>124212</v>
      </c>
      <c r="J126">
        <v>141092</v>
      </c>
      <c r="K126">
        <v>167809</v>
      </c>
      <c r="L126">
        <v>196890</v>
      </c>
      <c r="M126">
        <v>227474</v>
      </c>
      <c r="N126">
        <v>258612</v>
      </c>
      <c r="O126">
        <v>288980</v>
      </c>
      <c r="P126">
        <v>318520</v>
      </c>
      <c r="Q126">
        <v>350058</v>
      </c>
      <c r="R126">
        <v>385928</v>
      </c>
      <c r="S126">
        <v>424556</v>
      </c>
      <c r="T126">
        <v>463133</v>
      </c>
      <c r="U126">
        <v>499289</v>
      </c>
      <c r="V126">
        <v>533868</v>
      </c>
      <c r="W126">
        <v>567816</v>
      </c>
      <c r="X126">
        <v>601721</v>
      </c>
      <c r="Y126">
        <v>635376</v>
      </c>
      <c r="Z126">
        <v>667444</v>
      </c>
    </row>
    <row r="127" spans="1:26" hidden="1" x14ac:dyDescent="0.25">
      <c r="A127" t="s">
        <v>767</v>
      </c>
      <c r="C127" t="s">
        <v>781</v>
      </c>
      <c r="D127" t="s">
        <v>782</v>
      </c>
      <c r="E127">
        <v>164675</v>
      </c>
      <c r="F127">
        <v>309152</v>
      </c>
      <c r="G127">
        <v>494907</v>
      </c>
      <c r="H127">
        <v>572808</v>
      </c>
      <c r="I127">
        <v>684297</v>
      </c>
      <c r="J127">
        <v>805217</v>
      </c>
      <c r="K127">
        <v>956358</v>
      </c>
      <c r="L127" s="104">
        <v>1111780</v>
      </c>
      <c r="M127" s="104">
        <v>1271350</v>
      </c>
      <c r="N127" s="104">
        <v>1441150</v>
      </c>
      <c r="O127" s="104">
        <v>1615710</v>
      </c>
      <c r="P127" s="104">
        <v>1793300</v>
      </c>
      <c r="Q127" s="104">
        <v>1977410</v>
      </c>
      <c r="R127" s="104">
        <v>2166610</v>
      </c>
      <c r="S127" s="104">
        <v>2359340</v>
      </c>
      <c r="T127" s="104">
        <v>2553480</v>
      </c>
      <c r="U127" s="104">
        <v>2744920</v>
      </c>
      <c r="V127" s="104">
        <v>2932910</v>
      </c>
      <c r="W127" s="104">
        <v>3118490</v>
      </c>
      <c r="X127" s="104">
        <v>3303010</v>
      </c>
      <c r="Y127" s="104">
        <v>3485680</v>
      </c>
      <c r="Z127" s="104">
        <v>3663940</v>
      </c>
    </row>
    <row r="128" spans="1:26" hidden="1" x14ac:dyDescent="0.25">
      <c r="A128" t="s">
        <v>768</v>
      </c>
      <c r="C128" t="s">
        <v>781</v>
      </c>
      <c r="D128" t="s">
        <v>782</v>
      </c>
      <c r="E128">
        <v>310764</v>
      </c>
      <c r="F128">
        <v>447753</v>
      </c>
      <c r="G128">
        <v>604048</v>
      </c>
      <c r="H128">
        <v>650903</v>
      </c>
      <c r="I128">
        <v>702439</v>
      </c>
      <c r="J128">
        <v>765960</v>
      </c>
      <c r="K128">
        <v>832774</v>
      </c>
      <c r="L128">
        <v>901007</v>
      </c>
      <c r="M128">
        <v>972635</v>
      </c>
      <c r="N128" s="104">
        <v>1052120</v>
      </c>
      <c r="O128" s="104">
        <v>1140040</v>
      </c>
      <c r="P128" s="104">
        <v>1238730</v>
      </c>
      <c r="Q128" s="104">
        <v>1347650</v>
      </c>
      <c r="R128" s="104">
        <v>1465000</v>
      </c>
      <c r="S128" s="104">
        <v>1590890</v>
      </c>
      <c r="T128" s="104">
        <v>1723800</v>
      </c>
      <c r="U128" s="104">
        <v>1859640</v>
      </c>
      <c r="V128" s="104">
        <v>1998680</v>
      </c>
      <c r="W128" s="104">
        <v>2138270</v>
      </c>
      <c r="X128" s="104">
        <v>2276550</v>
      </c>
      <c r="Y128" s="104">
        <v>2413350</v>
      </c>
      <c r="Z128" s="104">
        <v>2549650</v>
      </c>
    </row>
    <row r="129" spans="1:26" hidden="1" x14ac:dyDescent="0.25">
      <c r="A129" t="s">
        <v>125</v>
      </c>
      <c r="C129" t="s">
        <v>781</v>
      </c>
      <c r="D129" t="s">
        <v>782</v>
      </c>
      <c r="E129">
        <v>157969</v>
      </c>
      <c r="F129">
        <v>316261</v>
      </c>
      <c r="G129">
        <v>753264</v>
      </c>
      <c r="H129" s="104">
        <v>1122980</v>
      </c>
      <c r="I129" s="104">
        <v>1547960</v>
      </c>
      <c r="J129" s="104">
        <v>2234280</v>
      </c>
      <c r="K129" s="104">
        <v>3013670</v>
      </c>
      <c r="L129" s="104">
        <v>3912260</v>
      </c>
      <c r="M129" s="104">
        <v>4934840</v>
      </c>
      <c r="N129" s="104">
        <v>6105320</v>
      </c>
      <c r="O129" s="104">
        <v>7407100</v>
      </c>
      <c r="P129" s="104">
        <v>8825350</v>
      </c>
      <c r="Q129" s="104">
        <v>10361900</v>
      </c>
      <c r="R129" s="104">
        <v>12010800</v>
      </c>
      <c r="S129" s="104">
        <v>13750200</v>
      </c>
      <c r="T129" s="104">
        <v>15544900</v>
      </c>
      <c r="U129" s="104">
        <v>17365200</v>
      </c>
      <c r="V129" s="104">
        <v>19190400</v>
      </c>
      <c r="W129" s="104">
        <v>21002900</v>
      </c>
      <c r="X129" s="104">
        <v>22800400</v>
      </c>
      <c r="Y129" s="104">
        <v>24569700</v>
      </c>
      <c r="Z129" s="104">
        <v>26276800</v>
      </c>
    </row>
    <row r="130" spans="1:26" hidden="1" x14ac:dyDescent="0.25">
      <c r="A130" t="s">
        <v>769</v>
      </c>
      <c r="C130" t="s">
        <v>781</v>
      </c>
      <c r="D130" t="s">
        <v>782</v>
      </c>
      <c r="E130">
        <v>68661</v>
      </c>
      <c r="F130">
        <v>186551</v>
      </c>
      <c r="G130">
        <v>355299</v>
      </c>
      <c r="H130">
        <v>469691</v>
      </c>
      <c r="I130">
        <v>613619</v>
      </c>
      <c r="J130">
        <v>808803</v>
      </c>
      <c r="K130" s="104">
        <v>1091860</v>
      </c>
      <c r="L130" s="104">
        <v>1406040</v>
      </c>
      <c r="M130" s="104">
        <v>1746910</v>
      </c>
      <c r="N130" s="104">
        <v>2123660</v>
      </c>
      <c r="O130" s="104">
        <v>2519610</v>
      </c>
      <c r="P130" s="104">
        <v>2925290</v>
      </c>
      <c r="Q130" s="104">
        <v>3342240</v>
      </c>
      <c r="R130" s="104">
        <v>3765220</v>
      </c>
      <c r="S130" s="104">
        <v>4186320</v>
      </c>
      <c r="T130" s="104">
        <v>4595680</v>
      </c>
      <c r="U130" s="104">
        <v>4998200</v>
      </c>
      <c r="V130" s="104">
        <v>5396000</v>
      </c>
      <c r="W130" s="104">
        <v>5788510</v>
      </c>
      <c r="X130" s="104">
        <v>6174090</v>
      </c>
      <c r="Y130" s="104">
        <v>6552000</v>
      </c>
      <c r="Z130" s="104">
        <v>6920630</v>
      </c>
    </row>
    <row r="131" spans="1:26" hidden="1" x14ac:dyDescent="0.25">
      <c r="A131" t="s">
        <v>122</v>
      </c>
      <c r="C131" t="s">
        <v>781</v>
      </c>
      <c r="D131" t="s">
        <v>782</v>
      </c>
      <c r="E131" s="104">
        <v>1545710</v>
      </c>
      <c r="F131" s="104">
        <v>3013250</v>
      </c>
      <c r="G131" s="104">
        <v>3577270</v>
      </c>
      <c r="H131" s="104">
        <v>3637170</v>
      </c>
      <c r="I131" s="104">
        <v>3760530</v>
      </c>
      <c r="J131" s="104">
        <v>3903350</v>
      </c>
      <c r="K131" s="104">
        <v>4111430</v>
      </c>
      <c r="L131" s="104">
        <v>4304120</v>
      </c>
      <c r="M131" s="104">
        <v>4447720</v>
      </c>
      <c r="N131" s="104">
        <v>4561460</v>
      </c>
      <c r="O131" s="104">
        <v>4685400</v>
      </c>
      <c r="P131" s="104">
        <v>4805360</v>
      </c>
      <c r="Q131" s="104">
        <v>4939610</v>
      </c>
      <c r="R131" s="104">
        <v>5086750</v>
      </c>
      <c r="S131" s="104">
        <v>5230530</v>
      </c>
      <c r="T131" s="104">
        <v>5369690</v>
      </c>
      <c r="U131" s="104">
        <v>5499390</v>
      </c>
      <c r="V131" s="104">
        <v>5623230</v>
      </c>
      <c r="W131" s="104">
        <v>5748790</v>
      </c>
      <c r="X131" s="104">
        <v>5878120</v>
      </c>
      <c r="Y131" s="104">
        <v>6009400</v>
      </c>
      <c r="Z131" s="104">
        <v>6138390</v>
      </c>
    </row>
    <row r="132" spans="1:26" hidden="1" x14ac:dyDescent="0.25">
      <c r="A132" t="s">
        <v>770</v>
      </c>
      <c r="C132" t="s">
        <v>781</v>
      </c>
      <c r="D132" t="s">
        <v>782</v>
      </c>
      <c r="E132">
        <v>243371</v>
      </c>
      <c r="F132">
        <v>410287</v>
      </c>
      <c r="G132">
        <v>632736</v>
      </c>
      <c r="H132">
        <v>696055</v>
      </c>
      <c r="I132">
        <v>798165</v>
      </c>
      <c r="J132">
        <v>932455</v>
      </c>
      <c r="K132" s="104">
        <v>1089690</v>
      </c>
      <c r="L132" s="104">
        <v>1262160</v>
      </c>
      <c r="M132" s="104">
        <v>1447230</v>
      </c>
      <c r="N132" s="104">
        <v>1643450</v>
      </c>
      <c r="O132" s="104">
        <v>1856080</v>
      </c>
      <c r="P132" s="104">
        <v>2089360</v>
      </c>
      <c r="Q132" s="104">
        <v>2340860</v>
      </c>
      <c r="R132" s="104">
        <v>2605160</v>
      </c>
      <c r="S132" s="104">
        <v>2888930</v>
      </c>
      <c r="T132" s="104">
        <v>3187930</v>
      </c>
      <c r="U132" s="104">
        <v>3504280</v>
      </c>
      <c r="V132" s="104">
        <v>3836280</v>
      </c>
      <c r="W132" s="104">
        <v>4181710</v>
      </c>
      <c r="X132" s="104">
        <v>4542440</v>
      </c>
      <c r="Y132" s="104">
        <v>4919470</v>
      </c>
      <c r="Z132" s="104">
        <v>5310360</v>
      </c>
    </row>
    <row r="133" spans="1:26" hidden="1" x14ac:dyDescent="0.25">
      <c r="A133" t="s">
        <v>67</v>
      </c>
      <c r="C133" t="s">
        <v>781</v>
      </c>
      <c r="D133" t="s">
        <v>782</v>
      </c>
      <c r="E133">
        <v>390108</v>
      </c>
      <c r="F133">
        <v>549554</v>
      </c>
      <c r="G133" s="104">
        <v>1041920</v>
      </c>
      <c r="H133" s="104">
        <v>1306880</v>
      </c>
      <c r="I133" s="104">
        <v>1540040</v>
      </c>
      <c r="J133" s="104">
        <v>1843430</v>
      </c>
      <c r="K133" s="104">
        <v>2237460</v>
      </c>
      <c r="L133" s="104">
        <v>2683300</v>
      </c>
      <c r="M133" s="104">
        <v>3152270</v>
      </c>
      <c r="N133" s="104">
        <v>3649600</v>
      </c>
      <c r="O133" s="104">
        <v>4156400</v>
      </c>
      <c r="P133" s="104">
        <v>4665170</v>
      </c>
      <c r="Q133" s="104">
        <v>5199860</v>
      </c>
      <c r="R133" s="104">
        <v>5776880</v>
      </c>
      <c r="S133" s="104">
        <v>6398760</v>
      </c>
      <c r="T133" s="104">
        <v>7048610</v>
      </c>
      <c r="U133" s="104">
        <v>7719270</v>
      </c>
      <c r="V133" s="104">
        <v>8418280</v>
      </c>
      <c r="W133" s="104">
        <v>9143770</v>
      </c>
      <c r="X133" s="104">
        <v>9902290</v>
      </c>
      <c r="Y133" s="104">
        <v>10689200</v>
      </c>
      <c r="Z133" s="104">
        <v>11492900</v>
      </c>
    </row>
    <row r="134" spans="1:26" hidden="1" x14ac:dyDescent="0.25">
      <c r="A134" t="s">
        <v>771</v>
      </c>
      <c r="C134" t="s">
        <v>781</v>
      </c>
      <c r="D134" t="s">
        <v>782</v>
      </c>
      <c r="E134">
        <v>21266</v>
      </c>
      <c r="F134">
        <v>52824.3</v>
      </c>
      <c r="G134">
        <v>99194.9</v>
      </c>
      <c r="H134">
        <v>117328</v>
      </c>
      <c r="I134">
        <v>141898</v>
      </c>
      <c r="J134">
        <v>180415</v>
      </c>
      <c r="K134">
        <v>227685</v>
      </c>
      <c r="L134">
        <v>289264</v>
      </c>
      <c r="M134">
        <v>367705</v>
      </c>
      <c r="N134">
        <v>467795</v>
      </c>
      <c r="O134">
        <v>591693</v>
      </c>
      <c r="P134">
        <v>741062</v>
      </c>
      <c r="Q134">
        <v>918620</v>
      </c>
      <c r="R134" s="104">
        <v>1127890</v>
      </c>
      <c r="S134" s="104">
        <v>1372900</v>
      </c>
      <c r="T134" s="104">
        <v>1656470</v>
      </c>
      <c r="U134" s="104">
        <v>1974310</v>
      </c>
      <c r="V134" s="104">
        <v>2322250</v>
      </c>
      <c r="W134" s="104">
        <v>2697730</v>
      </c>
      <c r="X134" s="104">
        <v>3100540</v>
      </c>
      <c r="Y134" s="104">
        <v>3531120</v>
      </c>
      <c r="Z134" s="104">
        <v>3985190</v>
      </c>
    </row>
    <row r="135" spans="1:26" hidden="1" x14ac:dyDescent="0.25">
      <c r="A135" t="s">
        <v>121</v>
      </c>
      <c r="C135" t="s">
        <v>781</v>
      </c>
      <c r="D135" t="s">
        <v>782</v>
      </c>
      <c r="E135">
        <v>654888</v>
      </c>
      <c r="F135">
        <v>936278</v>
      </c>
      <c r="G135">
        <v>848542</v>
      </c>
      <c r="H135" s="104">
        <v>1009850</v>
      </c>
      <c r="I135" s="104">
        <v>1067440</v>
      </c>
      <c r="J135" s="104">
        <v>1120300</v>
      </c>
      <c r="K135" s="104">
        <v>1317260</v>
      </c>
      <c r="L135" s="104">
        <v>1523380</v>
      </c>
      <c r="M135" s="104">
        <v>1720410</v>
      </c>
      <c r="N135" s="104">
        <v>1898450</v>
      </c>
      <c r="O135" s="104">
        <v>2043380</v>
      </c>
      <c r="P135" s="104">
        <v>2161120</v>
      </c>
      <c r="Q135" s="104">
        <v>2283060</v>
      </c>
      <c r="R135" s="104">
        <v>2442350</v>
      </c>
      <c r="S135" s="104">
        <v>2610650</v>
      </c>
      <c r="T135" s="104">
        <v>2775360</v>
      </c>
      <c r="U135" s="104">
        <v>2922380</v>
      </c>
      <c r="V135" s="104">
        <v>3054460</v>
      </c>
      <c r="W135" s="104">
        <v>3181610</v>
      </c>
      <c r="X135" s="104">
        <v>3310590</v>
      </c>
      <c r="Y135" s="104">
        <v>3440240</v>
      </c>
      <c r="Z135" s="104">
        <v>3559850</v>
      </c>
    </row>
    <row r="136" spans="1:26" hidden="1" x14ac:dyDescent="0.25">
      <c r="A136" t="s">
        <v>127</v>
      </c>
      <c r="C136" t="s">
        <v>781</v>
      </c>
      <c r="D136" t="s">
        <v>782</v>
      </c>
      <c r="E136">
        <v>105367</v>
      </c>
      <c r="F136">
        <v>142548</v>
      </c>
      <c r="G136">
        <v>206044</v>
      </c>
      <c r="H136">
        <v>241707</v>
      </c>
      <c r="I136">
        <v>268321</v>
      </c>
      <c r="J136">
        <v>299611</v>
      </c>
      <c r="K136">
        <v>364513</v>
      </c>
      <c r="L136">
        <v>432721</v>
      </c>
      <c r="M136">
        <v>503849</v>
      </c>
      <c r="N136">
        <v>578672</v>
      </c>
      <c r="O136">
        <v>655488</v>
      </c>
      <c r="P136">
        <v>733529</v>
      </c>
      <c r="Q136">
        <v>814762</v>
      </c>
      <c r="R136">
        <v>900855</v>
      </c>
      <c r="S136">
        <v>988916</v>
      </c>
      <c r="T136" s="104">
        <v>1077030</v>
      </c>
      <c r="U136" s="104">
        <v>1165070</v>
      </c>
      <c r="V136" s="104">
        <v>1251460</v>
      </c>
      <c r="W136" s="104">
        <v>1335410</v>
      </c>
      <c r="X136" s="104">
        <v>1416860</v>
      </c>
      <c r="Y136" s="104">
        <v>1494770</v>
      </c>
      <c r="Z136" s="104">
        <v>1567900</v>
      </c>
    </row>
    <row r="137" spans="1:26" hidden="1" x14ac:dyDescent="0.25">
      <c r="A137" t="s">
        <v>772</v>
      </c>
      <c r="C137" t="s">
        <v>781</v>
      </c>
      <c r="D137" t="s">
        <v>782</v>
      </c>
      <c r="E137">
        <v>130161</v>
      </c>
      <c r="F137">
        <v>158112</v>
      </c>
      <c r="G137">
        <v>220826</v>
      </c>
      <c r="H137">
        <v>264823</v>
      </c>
      <c r="I137">
        <v>256120</v>
      </c>
      <c r="J137">
        <v>220391</v>
      </c>
      <c r="K137">
        <v>259728</v>
      </c>
      <c r="L137">
        <v>302932</v>
      </c>
      <c r="M137">
        <v>350729</v>
      </c>
      <c r="N137">
        <v>402176</v>
      </c>
      <c r="O137">
        <v>458672</v>
      </c>
      <c r="P137">
        <v>520102</v>
      </c>
      <c r="Q137">
        <v>586338</v>
      </c>
      <c r="R137">
        <v>656840</v>
      </c>
      <c r="S137">
        <v>729024</v>
      </c>
      <c r="T137">
        <v>801897</v>
      </c>
      <c r="U137">
        <v>875758</v>
      </c>
      <c r="V137">
        <v>951691</v>
      </c>
      <c r="W137" s="104">
        <v>1029300</v>
      </c>
      <c r="X137" s="104">
        <v>1107440</v>
      </c>
      <c r="Y137" s="104">
        <v>1185020</v>
      </c>
      <c r="Z137" s="104">
        <v>1262070</v>
      </c>
    </row>
    <row r="138" spans="1:26" hidden="1" x14ac:dyDescent="0.25">
      <c r="A138" t="s">
        <v>773</v>
      </c>
      <c r="C138" t="s">
        <v>781</v>
      </c>
      <c r="D138" t="s">
        <v>782</v>
      </c>
      <c r="E138">
        <v>98190</v>
      </c>
      <c r="F138">
        <v>143871</v>
      </c>
      <c r="G138">
        <v>270298</v>
      </c>
      <c r="H138">
        <v>339262</v>
      </c>
      <c r="I138">
        <v>417422</v>
      </c>
      <c r="J138">
        <v>490384</v>
      </c>
      <c r="K138">
        <v>601346</v>
      </c>
      <c r="L138">
        <v>718034</v>
      </c>
      <c r="M138">
        <v>839562</v>
      </c>
      <c r="N138">
        <v>971958</v>
      </c>
      <c r="O138" s="104">
        <v>1114910</v>
      </c>
      <c r="P138" s="104">
        <v>1266610</v>
      </c>
      <c r="Q138" s="104">
        <v>1426150</v>
      </c>
      <c r="R138" s="104">
        <v>1592930</v>
      </c>
      <c r="S138" s="104">
        <v>1768380</v>
      </c>
      <c r="T138" s="104">
        <v>1951400</v>
      </c>
      <c r="U138" s="104">
        <v>2139880</v>
      </c>
      <c r="V138" s="104">
        <v>2333610</v>
      </c>
      <c r="W138" s="104">
        <v>2531500</v>
      </c>
      <c r="X138" s="104">
        <v>2732800</v>
      </c>
      <c r="Y138" s="104">
        <v>2937600</v>
      </c>
      <c r="Z138" s="104">
        <v>3145350</v>
      </c>
    </row>
    <row r="139" spans="1:26" hidden="1" x14ac:dyDescent="0.25">
      <c r="A139" t="s">
        <v>774</v>
      </c>
      <c r="C139" t="s">
        <v>781</v>
      </c>
      <c r="D139" t="s">
        <v>782</v>
      </c>
      <c r="E139">
        <v>24966</v>
      </c>
      <c r="F139">
        <v>44814.3</v>
      </c>
      <c r="G139">
        <v>89835.5</v>
      </c>
      <c r="H139">
        <v>122881</v>
      </c>
      <c r="I139">
        <v>166484</v>
      </c>
      <c r="J139">
        <v>227124</v>
      </c>
      <c r="K139">
        <v>303314</v>
      </c>
      <c r="L139">
        <v>391854</v>
      </c>
      <c r="M139">
        <v>492317</v>
      </c>
      <c r="N139">
        <v>611803</v>
      </c>
      <c r="O139">
        <v>751254</v>
      </c>
      <c r="P139">
        <v>913086</v>
      </c>
      <c r="Q139" s="104">
        <v>1100960</v>
      </c>
      <c r="R139" s="104">
        <v>1318100</v>
      </c>
      <c r="S139" s="104">
        <v>1565860</v>
      </c>
      <c r="T139" s="104">
        <v>1845740</v>
      </c>
      <c r="U139" s="104">
        <v>2160900</v>
      </c>
      <c r="V139" s="104">
        <v>2510270</v>
      </c>
      <c r="W139" s="104">
        <v>2894770</v>
      </c>
      <c r="X139" s="104">
        <v>3315590</v>
      </c>
      <c r="Y139" s="104">
        <v>3774840</v>
      </c>
      <c r="Z139" s="104">
        <v>4271710</v>
      </c>
    </row>
    <row r="140" spans="1:26" hidden="1" x14ac:dyDescent="0.25">
      <c r="A140" t="s">
        <v>775</v>
      </c>
      <c r="C140" t="s">
        <v>781</v>
      </c>
      <c r="D140" t="s">
        <v>782</v>
      </c>
      <c r="E140">
        <v>66356</v>
      </c>
      <c r="F140">
        <v>249698</v>
      </c>
      <c r="G140">
        <v>592525</v>
      </c>
      <c r="H140">
        <v>724835</v>
      </c>
      <c r="I140">
        <v>838931</v>
      </c>
      <c r="J140">
        <v>996176</v>
      </c>
      <c r="K140" s="104">
        <v>1164830</v>
      </c>
      <c r="L140" s="104">
        <v>1320550</v>
      </c>
      <c r="M140" s="104">
        <v>1459460</v>
      </c>
      <c r="N140" s="104">
        <v>1580880</v>
      </c>
      <c r="O140" s="104">
        <v>1687520</v>
      </c>
      <c r="P140" s="104">
        <v>1777250</v>
      </c>
      <c r="Q140" s="104">
        <v>1857840</v>
      </c>
      <c r="R140" s="104">
        <v>1916120</v>
      </c>
      <c r="S140" s="104">
        <v>1962180</v>
      </c>
      <c r="T140" s="104">
        <v>2008460</v>
      </c>
      <c r="U140" s="104">
        <v>2044950</v>
      </c>
      <c r="V140" s="104">
        <v>2079840</v>
      </c>
      <c r="W140" s="104">
        <v>2110370</v>
      </c>
      <c r="X140" s="104">
        <v>2135140</v>
      </c>
      <c r="Y140" s="104">
        <v>2154480</v>
      </c>
      <c r="Z140" s="104">
        <v>2169790</v>
      </c>
    </row>
    <row r="141" spans="1:26" hidden="1" x14ac:dyDescent="0.25">
      <c r="A141" t="s">
        <v>776</v>
      </c>
      <c r="C141" t="s">
        <v>781</v>
      </c>
      <c r="D141" t="s">
        <v>782</v>
      </c>
      <c r="E141">
        <v>136524</v>
      </c>
      <c r="F141">
        <v>309017</v>
      </c>
      <c r="G141">
        <v>660885</v>
      </c>
      <c r="H141">
        <v>842792</v>
      </c>
      <c r="I141" s="104">
        <v>1061140</v>
      </c>
      <c r="J141" s="104">
        <v>1348430</v>
      </c>
      <c r="K141" s="104">
        <v>1687430</v>
      </c>
      <c r="L141" s="104">
        <v>2060500</v>
      </c>
      <c r="M141" s="104">
        <v>2458960</v>
      </c>
      <c r="N141" s="104">
        <v>2899690</v>
      </c>
      <c r="O141" s="104">
        <v>3378560</v>
      </c>
      <c r="P141" s="104">
        <v>3889660</v>
      </c>
      <c r="Q141" s="104">
        <v>4438100</v>
      </c>
      <c r="R141" s="104">
        <v>5022550</v>
      </c>
      <c r="S141" s="104">
        <v>5641360</v>
      </c>
      <c r="T141" s="104">
        <v>6285210</v>
      </c>
      <c r="U141" s="104">
        <v>6949100</v>
      </c>
      <c r="V141" s="104">
        <v>7627930</v>
      </c>
      <c r="W141" s="104">
        <v>8314850</v>
      </c>
      <c r="X141" s="104">
        <v>9010780</v>
      </c>
      <c r="Y141" s="104">
        <v>9714070</v>
      </c>
      <c r="Z141" s="104">
        <v>10421500</v>
      </c>
    </row>
    <row r="142" spans="1:26" hidden="1" x14ac:dyDescent="0.25">
      <c r="A142" t="s">
        <v>777</v>
      </c>
      <c r="C142" t="s">
        <v>781</v>
      </c>
      <c r="D142" t="s">
        <v>782</v>
      </c>
      <c r="E142">
        <v>30192</v>
      </c>
      <c r="F142">
        <v>104193</v>
      </c>
      <c r="G142">
        <v>227518</v>
      </c>
      <c r="H142">
        <v>278726</v>
      </c>
      <c r="I142">
        <v>320306</v>
      </c>
      <c r="J142">
        <v>370584</v>
      </c>
      <c r="K142">
        <v>415979</v>
      </c>
      <c r="L142">
        <v>453273</v>
      </c>
      <c r="M142">
        <v>488472</v>
      </c>
      <c r="N142">
        <v>520570</v>
      </c>
      <c r="O142">
        <v>545340</v>
      </c>
      <c r="P142">
        <v>561088</v>
      </c>
      <c r="Q142">
        <v>569555</v>
      </c>
      <c r="R142">
        <v>577573</v>
      </c>
      <c r="S142">
        <v>604875</v>
      </c>
      <c r="T142">
        <v>631993</v>
      </c>
      <c r="U142">
        <v>656442</v>
      </c>
      <c r="V142">
        <v>677348</v>
      </c>
      <c r="W142">
        <v>692692</v>
      </c>
      <c r="X142">
        <v>703460</v>
      </c>
      <c r="Y142">
        <v>710027</v>
      </c>
      <c r="Z142">
        <v>713157</v>
      </c>
    </row>
    <row r="143" spans="1:26" hidden="1" x14ac:dyDescent="0.25">
      <c r="A143" t="s">
        <v>778</v>
      </c>
      <c r="C143" t="s">
        <v>781</v>
      </c>
      <c r="D143" t="s">
        <v>782</v>
      </c>
      <c r="E143">
        <v>137488</v>
      </c>
      <c r="F143">
        <v>135643</v>
      </c>
      <c r="G143">
        <v>233513</v>
      </c>
      <c r="H143">
        <v>307677</v>
      </c>
      <c r="I143">
        <v>348894</v>
      </c>
      <c r="J143">
        <v>348350</v>
      </c>
      <c r="K143">
        <v>412815</v>
      </c>
      <c r="L143">
        <v>481176</v>
      </c>
      <c r="M143">
        <v>552488</v>
      </c>
      <c r="N143">
        <v>624052</v>
      </c>
      <c r="O143">
        <v>694818</v>
      </c>
      <c r="P143">
        <v>767550</v>
      </c>
      <c r="Q143">
        <v>842530</v>
      </c>
      <c r="R143">
        <v>918875</v>
      </c>
      <c r="S143">
        <v>996116</v>
      </c>
      <c r="T143" s="104">
        <v>1072850</v>
      </c>
      <c r="U143" s="104">
        <v>1147610</v>
      </c>
      <c r="V143" s="104">
        <v>1221580</v>
      </c>
      <c r="W143" s="104">
        <v>1295540</v>
      </c>
      <c r="X143" s="104">
        <v>1369900</v>
      </c>
      <c r="Y143" s="104">
        <v>1443930</v>
      </c>
      <c r="Z143" s="104">
        <v>1516680</v>
      </c>
    </row>
    <row r="144" spans="1:26" hidden="1" x14ac:dyDescent="0.25">
      <c r="A144" t="s">
        <v>779</v>
      </c>
      <c r="C144" t="s">
        <v>781</v>
      </c>
      <c r="D144" t="s">
        <v>782</v>
      </c>
      <c r="E144">
        <v>53065</v>
      </c>
      <c r="F144">
        <v>98009.1</v>
      </c>
      <c r="G144">
        <v>152213</v>
      </c>
      <c r="H144">
        <v>190000</v>
      </c>
      <c r="I144">
        <v>236953</v>
      </c>
      <c r="J144">
        <v>281537</v>
      </c>
      <c r="K144">
        <v>329017</v>
      </c>
      <c r="L144">
        <v>386039</v>
      </c>
      <c r="M144">
        <v>450143</v>
      </c>
      <c r="N144">
        <v>522729</v>
      </c>
      <c r="O144">
        <v>602556</v>
      </c>
      <c r="P144">
        <v>689667</v>
      </c>
      <c r="Q144">
        <v>784202</v>
      </c>
      <c r="R144">
        <v>885852</v>
      </c>
      <c r="S144">
        <v>994793</v>
      </c>
      <c r="T144" s="104">
        <v>1109970</v>
      </c>
      <c r="U144" s="104">
        <v>1229560</v>
      </c>
      <c r="V144" s="104">
        <v>1353540</v>
      </c>
      <c r="W144" s="104">
        <v>1479950</v>
      </c>
      <c r="X144" s="104">
        <v>1607470</v>
      </c>
      <c r="Y144" s="104">
        <v>1735420</v>
      </c>
      <c r="Z144" s="104">
        <v>1862660</v>
      </c>
    </row>
    <row r="145" spans="1:26" hidden="1" x14ac:dyDescent="0.25"/>
    <row r="146" spans="1:26" hidden="1" x14ac:dyDescent="0.25">
      <c r="A146" s="622" t="s">
        <v>525</v>
      </c>
      <c r="B146" s="622"/>
      <c r="C146" s="622" t="s">
        <v>526</v>
      </c>
      <c r="D146" s="622" t="s">
        <v>753</v>
      </c>
      <c r="E146" s="622">
        <v>1975</v>
      </c>
      <c r="F146" s="622">
        <v>1990</v>
      </c>
      <c r="G146" s="622">
        <v>2005</v>
      </c>
      <c r="H146" s="622">
        <v>2010</v>
      </c>
      <c r="I146" s="622">
        <v>2015</v>
      </c>
      <c r="J146" s="622">
        <v>2020</v>
      </c>
      <c r="K146" s="622">
        <v>2025</v>
      </c>
      <c r="L146" s="622">
        <v>2030</v>
      </c>
      <c r="M146" s="622">
        <v>2035</v>
      </c>
      <c r="N146" s="622">
        <v>2040</v>
      </c>
      <c r="O146" s="622">
        <v>2045</v>
      </c>
      <c r="P146" s="622">
        <v>2050</v>
      </c>
      <c r="Q146" s="622">
        <v>2055</v>
      </c>
      <c r="R146" s="622">
        <v>2060</v>
      </c>
      <c r="S146" s="622">
        <v>2065</v>
      </c>
      <c r="T146" s="622">
        <v>2070</v>
      </c>
      <c r="U146" s="622">
        <v>2075</v>
      </c>
      <c r="V146" s="622">
        <v>2080</v>
      </c>
      <c r="W146" s="622">
        <v>2085</v>
      </c>
      <c r="X146" s="622">
        <v>2090</v>
      </c>
      <c r="Y146" s="622">
        <v>2095</v>
      </c>
      <c r="Z146" s="622">
        <v>2100</v>
      </c>
    </row>
    <row r="147" spans="1:26" hidden="1" x14ac:dyDescent="0.25">
      <c r="A147" t="s">
        <v>0</v>
      </c>
      <c r="B147">
        <v>1</v>
      </c>
      <c r="C147" t="s">
        <v>781</v>
      </c>
      <c r="D147" t="s">
        <v>783</v>
      </c>
      <c r="E147" s="104">
        <v>3633500</v>
      </c>
      <c r="F147" s="104">
        <v>6045970</v>
      </c>
      <c r="G147" s="216">
        <f>G113/10^6</f>
        <v>9.6107600000000009</v>
      </c>
      <c r="H147" s="216">
        <f t="shared" ref="H147:Z161" si="60">H113/10^6</f>
        <v>9.9745699999999999</v>
      </c>
      <c r="I147" s="216">
        <f t="shared" si="60"/>
        <v>11.0388</v>
      </c>
      <c r="J147" s="216">
        <f t="shared" si="60"/>
        <v>12.4811</v>
      </c>
      <c r="K147" s="216">
        <f t="shared" si="60"/>
        <v>13.9847</v>
      </c>
      <c r="L147" s="216">
        <f t="shared" si="60"/>
        <v>15.360300000000001</v>
      </c>
      <c r="M147" s="216">
        <f t="shared" si="60"/>
        <v>16.621300000000002</v>
      </c>
      <c r="N147" s="216">
        <f t="shared" si="60"/>
        <v>17.815200000000001</v>
      </c>
      <c r="O147" s="216">
        <f t="shared" si="60"/>
        <v>18.943100000000001</v>
      </c>
      <c r="P147" s="216">
        <f t="shared" si="60"/>
        <v>19.982199999999999</v>
      </c>
      <c r="Q147" s="216">
        <f t="shared" si="60"/>
        <v>21.026499999999999</v>
      </c>
      <c r="R147" s="216">
        <f t="shared" si="60"/>
        <v>22.1236</v>
      </c>
      <c r="S147" s="216">
        <f t="shared" si="60"/>
        <v>23.270700000000001</v>
      </c>
      <c r="T147" s="216">
        <f t="shared" si="60"/>
        <v>24.371700000000001</v>
      </c>
      <c r="U147" s="216">
        <f t="shared" si="60"/>
        <v>25.418399999999998</v>
      </c>
      <c r="V147" s="216">
        <f t="shared" si="60"/>
        <v>26.470500000000001</v>
      </c>
      <c r="W147" s="216">
        <f t="shared" si="60"/>
        <v>27.4725</v>
      </c>
      <c r="X147" s="216">
        <f t="shared" si="60"/>
        <v>28.434000000000001</v>
      </c>
      <c r="Y147" s="216">
        <f t="shared" si="60"/>
        <v>29.363</v>
      </c>
      <c r="Z147" s="216">
        <f t="shared" si="60"/>
        <v>30.255099999999999</v>
      </c>
    </row>
    <row r="148" spans="1:26" hidden="1" x14ac:dyDescent="0.25">
      <c r="A148" t="s">
        <v>757</v>
      </c>
      <c r="C148" t="s">
        <v>781</v>
      </c>
      <c r="D148" t="s">
        <v>783</v>
      </c>
      <c r="E148">
        <v>29210</v>
      </c>
      <c r="F148">
        <v>45886.2</v>
      </c>
      <c r="G148" s="216">
        <f t="shared" ref="G148:V178" si="61">G114/10^6</f>
        <v>8.4512699999999996E-2</v>
      </c>
      <c r="H148" s="216">
        <f t="shared" si="61"/>
        <v>0.115111</v>
      </c>
      <c r="I148" s="216">
        <f t="shared" si="61"/>
        <v>0.143044</v>
      </c>
      <c r="J148" s="216">
        <f t="shared" si="61"/>
        <v>0.19192799999999999</v>
      </c>
      <c r="K148" s="216">
        <f t="shared" si="61"/>
        <v>0.259127</v>
      </c>
      <c r="L148" s="216">
        <f t="shared" si="61"/>
        <v>0.34838400000000003</v>
      </c>
      <c r="M148" s="216">
        <f t="shared" si="61"/>
        <v>0.463619</v>
      </c>
      <c r="N148" s="216">
        <f t="shared" si="61"/>
        <v>0.61777599999999999</v>
      </c>
      <c r="O148" s="216">
        <f t="shared" si="61"/>
        <v>0.82135999999999998</v>
      </c>
      <c r="P148" s="216">
        <f t="shared" si="61"/>
        <v>1.08534</v>
      </c>
      <c r="Q148" s="216">
        <f t="shared" si="61"/>
        <v>1.42275</v>
      </c>
      <c r="R148" s="216">
        <f t="shared" si="61"/>
        <v>1.84781</v>
      </c>
      <c r="S148" s="216">
        <f t="shared" si="61"/>
        <v>2.3747400000000001</v>
      </c>
      <c r="T148" s="216">
        <f t="shared" si="61"/>
        <v>3.01668</v>
      </c>
      <c r="U148" s="216">
        <f t="shared" si="61"/>
        <v>3.7831800000000002</v>
      </c>
      <c r="V148" s="216">
        <f t="shared" si="61"/>
        <v>4.6804899999999998</v>
      </c>
      <c r="W148" s="216">
        <f t="shared" si="60"/>
        <v>5.7145200000000003</v>
      </c>
      <c r="X148" s="216">
        <f t="shared" si="60"/>
        <v>6.88863</v>
      </c>
      <c r="Y148" s="216">
        <f t="shared" si="60"/>
        <v>8.2031899999999993</v>
      </c>
      <c r="Z148" s="216">
        <f t="shared" si="60"/>
        <v>9.6510300000000004</v>
      </c>
    </row>
    <row r="149" spans="1:26" hidden="1" x14ac:dyDescent="0.25">
      <c r="A149" t="s">
        <v>758</v>
      </c>
      <c r="C149" t="s">
        <v>781</v>
      </c>
      <c r="D149" t="s">
        <v>783</v>
      </c>
      <c r="E149">
        <v>85269</v>
      </c>
      <c r="F149">
        <v>174060</v>
      </c>
      <c r="G149" s="216">
        <f t="shared" si="61"/>
        <v>0.31256499999999998</v>
      </c>
      <c r="H149" s="216">
        <f t="shared" si="60"/>
        <v>0.39102399999999998</v>
      </c>
      <c r="I149" s="216">
        <f t="shared" si="60"/>
        <v>0.41664499999999999</v>
      </c>
      <c r="J149" s="216">
        <f t="shared" si="60"/>
        <v>0.52121300000000004</v>
      </c>
      <c r="K149" s="216">
        <f t="shared" si="60"/>
        <v>0.66744400000000004</v>
      </c>
      <c r="L149" s="216">
        <f t="shared" si="60"/>
        <v>0.83570199999999994</v>
      </c>
      <c r="M149" s="216">
        <f t="shared" si="60"/>
        <v>1.0217799999999999</v>
      </c>
      <c r="N149" s="216">
        <f t="shared" si="60"/>
        <v>1.22834</v>
      </c>
      <c r="O149" s="216">
        <f t="shared" si="60"/>
        <v>1.45492</v>
      </c>
      <c r="P149" s="216">
        <f t="shared" si="60"/>
        <v>1.69896</v>
      </c>
      <c r="Q149" s="216">
        <f t="shared" si="60"/>
        <v>1.96438</v>
      </c>
      <c r="R149" s="216">
        <f t="shared" si="60"/>
        <v>2.25244</v>
      </c>
      <c r="S149" s="216">
        <f t="shared" si="60"/>
        <v>2.56087</v>
      </c>
      <c r="T149" s="216">
        <f t="shared" si="60"/>
        <v>2.8790100000000001</v>
      </c>
      <c r="U149" s="216">
        <f t="shared" si="60"/>
        <v>3.2016100000000001</v>
      </c>
      <c r="V149" s="216">
        <f t="shared" si="60"/>
        <v>3.5282300000000002</v>
      </c>
      <c r="W149" s="216">
        <f t="shared" si="60"/>
        <v>3.8597800000000002</v>
      </c>
      <c r="X149" s="216">
        <f t="shared" si="60"/>
        <v>4.1972399999999999</v>
      </c>
      <c r="Y149" s="216">
        <f t="shared" si="60"/>
        <v>4.5389799999999996</v>
      </c>
      <c r="Z149" s="216">
        <f t="shared" si="60"/>
        <v>4.88</v>
      </c>
    </row>
    <row r="150" spans="1:26" hidden="1" x14ac:dyDescent="0.25">
      <c r="A150" t="s">
        <v>759</v>
      </c>
      <c r="C150" t="s">
        <v>781</v>
      </c>
      <c r="D150" t="s">
        <v>783</v>
      </c>
      <c r="E150">
        <v>33770</v>
      </c>
      <c r="F150">
        <v>50396.5</v>
      </c>
      <c r="G150" s="216">
        <f t="shared" si="61"/>
        <v>8.0467499999999997E-2</v>
      </c>
      <c r="H150" s="216">
        <f t="shared" si="60"/>
        <v>0.116822</v>
      </c>
      <c r="I150" s="216">
        <f t="shared" si="60"/>
        <v>0.15181500000000001</v>
      </c>
      <c r="J150" s="216">
        <f t="shared" si="60"/>
        <v>0.194858</v>
      </c>
      <c r="K150" s="216">
        <f t="shared" si="60"/>
        <v>0.25004199999999999</v>
      </c>
      <c r="L150" s="216">
        <f t="shared" si="60"/>
        <v>0.31517899999999999</v>
      </c>
      <c r="M150" s="216">
        <f t="shared" si="60"/>
        <v>0.39216800000000002</v>
      </c>
      <c r="N150" s="216">
        <f t="shared" si="60"/>
        <v>0.49430499999999999</v>
      </c>
      <c r="O150" s="216">
        <f t="shared" si="60"/>
        <v>0.63099899999999998</v>
      </c>
      <c r="P150" s="216">
        <f t="shared" si="60"/>
        <v>0.81085399999999996</v>
      </c>
      <c r="Q150" s="216">
        <f t="shared" si="60"/>
        <v>1.0423100000000001</v>
      </c>
      <c r="R150" s="216">
        <f t="shared" si="60"/>
        <v>1.3338399999999999</v>
      </c>
      <c r="S150" s="216">
        <f t="shared" si="60"/>
        <v>1.69485</v>
      </c>
      <c r="T150" s="216">
        <f t="shared" si="60"/>
        <v>2.1336300000000001</v>
      </c>
      <c r="U150" s="216">
        <f t="shared" si="60"/>
        <v>2.6560800000000002</v>
      </c>
      <c r="V150" s="216">
        <f t="shared" si="60"/>
        <v>3.2694800000000002</v>
      </c>
      <c r="W150" s="216">
        <f t="shared" si="60"/>
        <v>3.9786800000000002</v>
      </c>
      <c r="X150" s="216">
        <f t="shared" si="60"/>
        <v>4.7864100000000001</v>
      </c>
      <c r="Y150" s="216">
        <f t="shared" si="60"/>
        <v>5.6928299999999998</v>
      </c>
      <c r="Z150" s="216">
        <f t="shared" si="60"/>
        <v>6.6963699999999999</v>
      </c>
    </row>
    <row r="151" spans="1:26" hidden="1" x14ac:dyDescent="0.25">
      <c r="A151" t="s">
        <v>760</v>
      </c>
      <c r="C151" t="s">
        <v>781</v>
      </c>
      <c r="D151" t="s">
        <v>783</v>
      </c>
      <c r="E151">
        <v>137281</v>
      </c>
      <c r="F151">
        <v>162800</v>
      </c>
      <c r="G151" s="216">
        <f t="shared" si="61"/>
        <v>0.28483000000000003</v>
      </c>
      <c r="H151" s="216">
        <f t="shared" si="60"/>
        <v>0.382851</v>
      </c>
      <c r="I151" s="216">
        <f t="shared" si="60"/>
        <v>0.489485</v>
      </c>
      <c r="J151" s="216">
        <f t="shared" si="60"/>
        <v>0.626996</v>
      </c>
      <c r="K151" s="216">
        <f t="shared" si="60"/>
        <v>0.86402400000000001</v>
      </c>
      <c r="L151" s="216">
        <f t="shared" si="60"/>
        <v>1.17964</v>
      </c>
      <c r="M151" s="216">
        <f t="shared" si="60"/>
        <v>1.5846499999999999</v>
      </c>
      <c r="N151" s="216">
        <f t="shared" si="60"/>
        <v>2.1161300000000001</v>
      </c>
      <c r="O151" s="216">
        <f t="shared" si="60"/>
        <v>2.8085599999999999</v>
      </c>
      <c r="P151" s="216">
        <f t="shared" si="60"/>
        <v>3.7006299999999999</v>
      </c>
      <c r="Q151" s="216">
        <f t="shared" si="60"/>
        <v>4.8388400000000003</v>
      </c>
      <c r="R151" s="216">
        <f t="shared" si="60"/>
        <v>6.2665800000000003</v>
      </c>
      <c r="S151" s="216">
        <f t="shared" si="60"/>
        <v>8.0253399999999999</v>
      </c>
      <c r="T151" s="216">
        <f t="shared" si="60"/>
        <v>10.1492</v>
      </c>
      <c r="U151" s="216">
        <f t="shared" si="60"/>
        <v>12.661</v>
      </c>
      <c r="V151" s="216">
        <f t="shared" si="60"/>
        <v>15.574</v>
      </c>
      <c r="W151" s="216">
        <f t="shared" si="60"/>
        <v>18.894100000000002</v>
      </c>
      <c r="X151" s="216">
        <f t="shared" si="60"/>
        <v>22.6235</v>
      </c>
      <c r="Y151" s="216">
        <f t="shared" si="60"/>
        <v>26.744199999999999</v>
      </c>
      <c r="Z151" s="216">
        <f t="shared" si="60"/>
        <v>31.2257</v>
      </c>
    </row>
    <row r="152" spans="1:26" hidden="1" x14ac:dyDescent="0.25">
      <c r="A152" t="s">
        <v>761</v>
      </c>
      <c r="C152" t="s">
        <v>781</v>
      </c>
      <c r="D152" t="s">
        <v>783</v>
      </c>
      <c r="E152">
        <v>296491</v>
      </c>
      <c r="F152">
        <v>459499</v>
      </c>
      <c r="G152" s="216">
        <f t="shared" si="61"/>
        <v>0.74767600000000001</v>
      </c>
      <c r="H152" s="216">
        <f t="shared" si="60"/>
        <v>0.85100900000000002</v>
      </c>
      <c r="I152" s="216">
        <f t="shared" si="60"/>
        <v>0.97076799999999996</v>
      </c>
      <c r="J152" s="216">
        <f t="shared" si="60"/>
        <v>1.11904</v>
      </c>
      <c r="K152" s="216">
        <f t="shared" si="60"/>
        <v>1.2798099999999999</v>
      </c>
      <c r="L152" s="216">
        <f t="shared" si="60"/>
        <v>1.4372499999999999</v>
      </c>
      <c r="M152" s="216">
        <f t="shared" si="60"/>
        <v>1.5972200000000001</v>
      </c>
      <c r="N152" s="216">
        <f t="shared" si="60"/>
        <v>1.7680400000000001</v>
      </c>
      <c r="O152" s="216">
        <f t="shared" si="60"/>
        <v>1.9530400000000001</v>
      </c>
      <c r="P152" s="216">
        <f t="shared" si="60"/>
        <v>2.14032</v>
      </c>
      <c r="Q152" s="216">
        <f t="shared" si="60"/>
        <v>2.3336299999999999</v>
      </c>
      <c r="R152" s="216">
        <f t="shared" si="60"/>
        <v>2.5465100000000001</v>
      </c>
      <c r="S152" s="216">
        <f t="shared" si="60"/>
        <v>2.7746400000000002</v>
      </c>
      <c r="T152" s="216">
        <f t="shared" si="60"/>
        <v>3.0124599999999999</v>
      </c>
      <c r="U152" s="216">
        <f t="shared" si="60"/>
        <v>3.2495500000000002</v>
      </c>
      <c r="V152" s="216">
        <f t="shared" si="60"/>
        <v>3.4856799999999999</v>
      </c>
      <c r="W152" s="216">
        <f t="shared" si="60"/>
        <v>3.7165400000000002</v>
      </c>
      <c r="X152" s="216">
        <f t="shared" si="60"/>
        <v>3.9443800000000002</v>
      </c>
      <c r="Y152" s="216">
        <f t="shared" si="60"/>
        <v>4.1718999999999999</v>
      </c>
      <c r="Z152" s="216">
        <f t="shared" si="60"/>
        <v>4.3981000000000003</v>
      </c>
    </row>
    <row r="153" spans="1:26" hidden="1" x14ac:dyDescent="0.25">
      <c r="A153" t="s">
        <v>126</v>
      </c>
      <c r="B153">
        <v>9</v>
      </c>
      <c r="C153" t="s">
        <v>781</v>
      </c>
      <c r="D153" t="s">
        <v>783</v>
      </c>
      <c r="E153">
        <v>481045</v>
      </c>
      <c r="F153">
        <v>774550</v>
      </c>
      <c r="G153" s="216">
        <f t="shared" si="61"/>
        <v>1.14171</v>
      </c>
      <c r="H153" s="216">
        <f t="shared" si="60"/>
        <v>1.4193899999999999</v>
      </c>
      <c r="I153" s="216">
        <f t="shared" si="60"/>
        <v>1.49763</v>
      </c>
      <c r="J153" s="216">
        <f t="shared" si="60"/>
        <v>1.62947</v>
      </c>
      <c r="K153" s="216">
        <f t="shared" si="60"/>
        <v>1.9151199999999999</v>
      </c>
      <c r="L153" s="216">
        <f t="shared" si="60"/>
        <v>2.1860400000000002</v>
      </c>
      <c r="M153" s="216">
        <f t="shared" si="60"/>
        <v>2.44618</v>
      </c>
      <c r="N153" s="216">
        <f t="shared" si="60"/>
        <v>2.7139099999999998</v>
      </c>
      <c r="O153" s="216">
        <f t="shared" si="60"/>
        <v>2.9836499999999999</v>
      </c>
      <c r="P153" s="216">
        <f t="shared" si="60"/>
        <v>3.2496399999999999</v>
      </c>
      <c r="Q153" s="216">
        <f t="shared" si="60"/>
        <v>3.5214099999999999</v>
      </c>
      <c r="R153" s="216">
        <f t="shared" si="60"/>
        <v>3.7978399999999999</v>
      </c>
      <c r="S153" s="216">
        <f t="shared" si="60"/>
        <v>4.0677000000000003</v>
      </c>
      <c r="T153" s="216">
        <f t="shared" si="60"/>
        <v>4.33561</v>
      </c>
      <c r="U153" s="216">
        <f t="shared" si="60"/>
        <v>4.6121600000000003</v>
      </c>
      <c r="V153" s="216">
        <f t="shared" si="60"/>
        <v>4.8842600000000003</v>
      </c>
      <c r="W153" s="216">
        <f t="shared" si="60"/>
        <v>5.1522300000000003</v>
      </c>
      <c r="X153" s="216">
        <f t="shared" si="60"/>
        <v>5.4202899999999996</v>
      </c>
      <c r="Y153" s="216">
        <f t="shared" si="60"/>
        <v>5.6930699999999996</v>
      </c>
      <c r="Z153" s="216">
        <f t="shared" si="60"/>
        <v>5.9704699999999997</v>
      </c>
    </row>
    <row r="154" spans="1:26" hidden="1" x14ac:dyDescent="0.25">
      <c r="A154" t="s">
        <v>123</v>
      </c>
      <c r="B154">
        <v>4</v>
      </c>
      <c r="C154" t="s">
        <v>781</v>
      </c>
      <c r="D154" t="s">
        <v>783</v>
      </c>
      <c r="E154">
        <v>428439</v>
      </c>
      <c r="F154">
        <v>667729</v>
      </c>
      <c r="G154" s="216">
        <f t="shared" si="61"/>
        <v>1.0035400000000001</v>
      </c>
      <c r="H154" s="216">
        <f t="shared" si="60"/>
        <v>1.0689599999999999</v>
      </c>
      <c r="I154" s="216">
        <f t="shared" si="60"/>
        <v>1.18435</v>
      </c>
      <c r="J154" s="216">
        <f t="shared" si="60"/>
        <v>1.3147</v>
      </c>
      <c r="K154" s="216">
        <f t="shared" si="60"/>
        <v>1.45411</v>
      </c>
      <c r="L154" s="216">
        <f t="shared" si="60"/>
        <v>1.59785</v>
      </c>
      <c r="M154" s="216">
        <f t="shared" si="60"/>
        <v>1.7567299999999999</v>
      </c>
      <c r="N154" s="216">
        <f t="shared" si="60"/>
        <v>1.92736</v>
      </c>
      <c r="O154" s="216">
        <f t="shared" si="60"/>
        <v>2.1011899999999999</v>
      </c>
      <c r="P154" s="216">
        <f t="shared" si="60"/>
        <v>2.2722899999999999</v>
      </c>
      <c r="Q154" s="216">
        <f t="shared" si="60"/>
        <v>2.4448699999999999</v>
      </c>
      <c r="R154" s="216">
        <f t="shared" si="60"/>
        <v>2.6330900000000002</v>
      </c>
      <c r="S154" s="216">
        <f t="shared" si="60"/>
        <v>2.8427199999999999</v>
      </c>
      <c r="T154" s="216">
        <f t="shared" si="60"/>
        <v>3.0689199999999999</v>
      </c>
      <c r="U154" s="216">
        <f t="shared" si="60"/>
        <v>3.3017099999999999</v>
      </c>
      <c r="V154" s="216">
        <f t="shared" si="60"/>
        <v>3.5394399999999999</v>
      </c>
      <c r="W154" s="216">
        <f t="shared" si="60"/>
        <v>3.7760199999999999</v>
      </c>
      <c r="X154" s="216">
        <f t="shared" si="60"/>
        <v>4.0127100000000002</v>
      </c>
      <c r="Y154" s="216">
        <f t="shared" si="60"/>
        <v>4.2521699999999996</v>
      </c>
      <c r="Z154" s="216">
        <f t="shared" si="60"/>
        <v>4.4943999999999997</v>
      </c>
    </row>
    <row r="155" spans="1:26" hidden="1" x14ac:dyDescent="0.25">
      <c r="A155" t="s">
        <v>762</v>
      </c>
      <c r="C155" t="s">
        <v>781</v>
      </c>
      <c r="D155" t="s">
        <v>783</v>
      </c>
      <c r="E155">
        <v>79069</v>
      </c>
      <c r="F155">
        <v>113544</v>
      </c>
      <c r="G155" s="216">
        <f t="shared" si="61"/>
        <v>0.17982200000000001</v>
      </c>
      <c r="H155" s="216">
        <f t="shared" si="60"/>
        <v>0.220413</v>
      </c>
      <c r="I155" s="216">
        <f t="shared" si="60"/>
        <v>0.256631</v>
      </c>
      <c r="J155" s="216">
        <f t="shared" si="60"/>
        <v>0.30080400000000002</v>
      </c>
      <c r="K155" s="216">
        <f t="shared" si="60"/>
        <v>0.36081200000000002</v>
      </c>
      <c r="L155" s="216">
        <f t="shared" si="60"/>
        <v>0.42818699999999998</v>
      </c>
      <c r="M155" s="216">
        <f t="shared" si="60"/>
        <v>0.50295900000000004</v>
      </c>
      <c r="N155" s="216">
        <f t="shared" si="60"/>
        <v>0.58865900000000004</v>
      </c>
      <c r="O155" s="216">
        <f t="shared" si="60"/>
        <v>0.68593999999999999</v>
      </c>
      <c r="P155" s="216">
        <f t="shared" si="60"/>
        <v>0.79400499999999996</v>
      </c>
      <c r="Q155" s="216">
        <f t="shared" si="60"/>
        <v>0.91333500000000001</v>
      </c>
      <c r="R155" s="216">
        <f t="shared" si="60"/>
        <v>1.04423</v>
      </c>
      <c r="S155" s="216">
        <f t="shared" si="60"/>
        <v>1.1880500000000001</v>
      </c>
      <c r="T155" s="216">
        <f t="shared" si="60"/>
        <v>1.3450599999999999</v>
      </c>
      <c r="U155" s="216">
        <f t="shared" si="60"/>
        <v>1.5150399999999999</v>
      </c>
      <c r="V155" s="216">
        <f t="shared" si="60"/>
        <v>1.69808</v>
      </c>
      <c r="W155" s="216">
        <f t="shared" si="60"/>
        <v>1.8933899999999999</v>
      </c>
      <c r="X155" s="216">
        <f t="shared" si="60"/>
        <v>2.10005</v>
      </c>
      <c r="Y155" s="216">
        <f t="shared" si="60"/>
        <v>2.3172899999999998</v>
      </c>
      <c r="Z155" s="216">
        <f t="shared" si="60"/>
        <v>2.5442300000000002</v>
      </c>
    </row>
    <row r="156" spans="1:26" hidden="1" x14ac:dyDescent="0.25">
      <c r="A156" t="s">
        <v>763</v>
      </c>
      <c r="C156" t="s">
        <v>781</v>
      </c>
      <c r="D156" t="s">
        <v>783</v>
      </c>
      <c r="E156">
        <v>83077</v>
      </c>
      <c r="F156">
        <v>126298</v>
      </c>
      <c r="G156" s="216">
        <f t="shared" si="61"/>
        <v>0.13450899999999999</v>
      </c>
      <c r="H156" s="216">
        <f t="shared" si="60"/>
        <v>0.19859399999999999</v>
      </c>
      <c r="I156" s="216">
        <f t="shared" si="60"/>
        <v>0.26033800000000001</v>
      </c>
      <c r="J156" s="216">
        <f t="shared" si="60"/>
        <v>0.32825799999999999</v>
      </c>
      <c r="K156" s="216">
        <f t="shared" si="60"/>
        <v>0.42658299999999999</v>
      </c>
      <c r="L156" s="216">
        <f t="shared" si="60"/>
        <v>0.52622899999999995</v>
      </c>
      <c r="M156" s="216">
        <f t="shared" si="60"/>
        <v>0.62580100000000005</v>
      </c>
      <c r="N156" s="216">
        <f t="shared" si="60"/>
        <v>0.72332300000000005</v>
      </c>
      <c r="O156" s="216">
        <f t="shared" si="60"/>
        <v>0.81418299999999999</v>
      </c>
      <c r="P156" s="216">
        <f t="shared" si="60"/>
        <v>0.89337699999999998</v>
      </c>
      <c r="Q156" s="216">
        <f t="shared" si="60"/>
        <v>0.96765999999999996</v>
      </c>
      <c r="R156" s="216">
        <f t="shared" si="60"/>
        <v>1.04697</v>
      </c>
      <c r="S156" s="216">
        <f t="shared" si="60"/>
        <v>1.1353800000000001</v>
      </c>
      <c r="T156" s="216">
        <f t="shared" si="60"/>
        <v>1.22566</v>
      </c>
      <c r="U156" s="216">
        <f t="shared" si="60"/>
        <v>1.31101</v>
      </c>
      <c r="V156" s="216">
        <f t="shared" si="60"/>
        <v>1.39496</v>
      </c>
      <c r="W156" s="216">
        <f t="shared" si="60"/>
        <v>1.4798800000000001</v>
      </c>
      <c r="X156" s="216">
        <f t="shared" si="60"/>
        <v>1.5682700000000001</v>
      </c>
      <c r="Y156" s="216">
        <f t="shared" si="60"/>
        <v>1.65985</v>
      </c>
      <c r="Z156" s="216">
        <f t="shared" si="60"/>
        <v>1.75102</v>
      </c>
    </row>
    <row r="157" spans="1:26" hidden="1" x14ac:dyDescent="0.25">
      <c r="A157" t="s">
        <v>124</v>
      </c>
      <c r="B157">
        <v>7</v>
      </c>
      <c r="C157" t="s">
        <v>781</v>
      </c>
      <c r="D157" t="s">
        <v>783</v>
      </c>
      <c r="E157">
        <v>183366</v>
      </c>
      <c r="F157">
        <v>634800</v>
      </c>
      <c r="G157" s="216">
        <f t="shared" si="61"/>
        <v>2.4443299999999999</v>
      </c>
      <c r="H157" s="216">
        <f t="shared" si="60"/>
        <v>4.0976400000000002</v>
      </c>
      <c r="I157" s="216">
        <f t="shared" si="60"/>
        <v>5.91242</v>
      </c>
      <c r="J157" s="216">
        <f t="shared" si="60"/>
        <v>7.9513199999999999</v>
      </c>
      <c r="K157" s="216">
        <f t="shared" si="60"/>
        <v>10.595599999999999</v>
      </c>
      <c r="L157" s="216">
        <f t="shared" si="60"/>
        <v>13.0367</v>
      </c>
      <c r="M157" s="216">
        <f t="shared" si="60"/>
        <v>15.0922</v>
      </c>
      <c r="N157" s="216">
        <f t="shared" si="60"/>
        <v>16.911000000000001</v>
      </c>
      <c r="O157" s="216">
        <f t="shared" si="60"/>
        <v>18.509399999999999</v>
      </c>
      <c r="P157" s="216">
        <f t="shared" si="60"/>
        <v>19.757899999999999</v>
      </c>
      <c r="Q157" s="216">
        <f t="shared" si="60"/>
        <v>20.648900000000001</v>
      </c>
      <c r="R157" s="216">
        <f t="shared" si="60"/>
        <v>21.3813</v>
      </c>
      <c r="S157" s="216">
        <f t="shared" si="60"/>
        <v>21.9605</v>
      </c>
      <c r="T157" s="216">
        <f t="shared" si="60"/>
        <v>22.4056</v>
      </c>
      <c r="U157" s="216">
        <f t="shared" si="60"/>
        <v>22.6876</v>
      </c>
      <c r="V157" s="216">
        <f t="shared" si="60"/>
        <v>22.889800000000001</v>
      </c>
      <c r="W157" s="216">
        <f t="shared" si="60"/>
        <v>22.9757</v>
      </c>
      <c r="X157" s="216">
        <f t="shared" si="60"/>
        <v>23.0031</v>
      </c>
      <c r="Y157" s="216">
        <f t="shared" si="60"/>
        <v>22.999700000000001</v>
      </c>
      <c r="Z157" s="216">
        <f t="shared" si="60"/>
        <v>22.983699999999999</v>
      </c>
    </row>
    <row r="158" spans="1:26" hidden="1" x14ac:dyDescent="0.25">
      <c r="A158" t="s">
        <v>764</v>
      </c>
      <c r="C158" t="s">
        <v>781</v>
      </c>
      <c r="D158" t="s">
        <v>783</v>
      </c>
      <c r="E158">
        <v>352814</v>
      </c>
      <c r="F158">
        <v>523683</v>
      </c>
      <c r="G158" s="216">
        <f t="shared" si="61"/>
        <v>0.71431500000000003</v>
      </c>
      <c r="H158" s="216">
        <f t="shared" si="60"/>
        <v>0.82965299999999997</v>
      </c>
      <c r="I158" s="216">
        <f t="shared" si="60"/>
        <v>0.92802200000000001</v>
      </c>
      <c r="J158" s="216">
        <f t="shared" si="60"/>
        <v>1.07921</v>
      </c>
      <c r="K158" s="216">
        <f t="shared" si="60"/>
        <v>1.2307399999999999</v>
      </c>
      <c r="L158" s="216">
        <f t="shared" si="60"/>
        <v>1.3830100000000001</v>
      </c>
      <c r="M158" s="216">
        <f t="shared" si="60"/>
        <v>1.5342</v>
      </c>
      <c r="N158" s="216">
        <f t="shared" si="60"/>
        <v>1.6789400000000001</v>
      </c>
      <c r="O158" s="216">
        <f t="shared" si="60"/>
        <v>1.8099799999999999</v>
      </c>
      <c r="P158" s="216">
        <f t="shared" si="60"/>
        <v>1.9332199999999999</v>
      </c>
      <c r="Q158" s="216">
        <f t="shared" si="60"/>
        <v>2.0526</v>
      </c>
      <c r="R158" s="216">
        <f t="shared" si="60"/>
        <v>2.1802999999999999</v>
      </c>
      <c r="S158" s="216">
        <f t="shared" si="60"/>
        <v>2.3166000000000002</v>
      </c>
      <c r="T158" s="216">
        <f t="shared" si="60"/>
        <v>2.4516499999999999</v>
      </c>
      <c r="U158" s="216">
        <f t="shared" si="60"/>
        <v>2.57572</v>
      </c>
      <c r="V158" s="216">
        <f t="shared" si="60"/>
        <v>2.69232</v>
      </c>
      <c r="W158" s="216">
        <f t="shared" si="60"/>
        <v>2.8049900000000001</v>
      </c>
      <c r="X158" s="216">
        <f t="shared" si="60"/>
        <v>2.91757</v>
      </c>
      <c r="Y158" s="216">
        <f t="shared" si="60"/>
        <v>3.0343599999999999</v>
      </c>
      <c r="Z158" s="216">
        <f t="shared" si="60"/>
        <v>3.1558799999999998</v>
      </c>
    </row>
    <row r="159" spans="1:26" hidden="1" x14ac:dyDescent="0.25">
      <c r="A159" t="s">
        <v>765</v>
      </c>
      <c r="C159" t="s">
        <v>781</v>
      </c>
      <c r="D159" t="s">
        <v>783</v>
      </c>
      <c r="E159" s="104">
        <v>4729410</v>
      </c>
      <c r="F159" s="104">
        <v>7015490</v>
      </c>
      <c r="G159" s="216">
        <f t="shared" si="61"/>
        <v>9.6151800000000005</v>
      </c>
      <c r="H159" s="216">
        <f t="shared" si="60"/>
        <v>9.9572000000000003</v>
      </c>
      <c r="I159" s="216">
        <f t="shared" si="60"/>
        <v>10.3682</v>
      </c>
      <c r="J159" s="216">
        <f t="shared" si="60"/>
        <v>11.292400000000001</v>
      </c>
      <c r="K159" s="216">
        <f t="shared" si="60"/>
        <v>12.176600000000001</v>
      </c>
      <c r="L159" s="216">
        <f t="shared" si="60"/>
        <v>13.102399999999999</v>
      </c>
      <c r="M159" s="216">
        <f t="shared" si="60"/>
        <v>14.112299999999999</v>
      </c>
      <c r="N159" s="216">
        <f t="shared" si="60"/>
        <v>15.2448</v>
      </c>
      <c r="O159" s="216">
        <f t="shared" si="60"/>
        <v>16.447800000000001</v>
      </c>
      <c r="P159" s="216">
        <f t="shared" si="60"/>
        <v>17.682400000000001</v>
      </c>
      <c r="Q159" s="216">
        <f t="shared" si="60"/>
        <v>18.977799999999998</v>
      </c>
      <c r="R159" s="216">
        <f t="shared" si="60"/>
        <v>20.3962</v>
      </c>
      <c r="S159" s="216">
        <f t="shared" si="60"/>
        <v>21.9025</v>
      </c>
      <c r="T159" s="216">
        <f t="shared" si="60"/>
        <v>23.447500000000002</v>
      </c>
      <c r="U159" s="216">
        <f t="shared" si="60"/>
        <v>24.997900000000001</v>
      </c>
      <c r="V159" s="216">
        <f t="shared" si="60"/>
        <v>26.5746</v>
      </c>
      <c r="W159" s="216">
        <f t="shared" si="60"/>
        <v>28.173200000000001</v>
      </c>
      <c r="X159" s="216">
        <f t="shared" si="60"/>
        <v>29.797599999999999</v>
      </c>
      <c r="Y159" s="216">
        <f t="shared" si="60"/>
        <v>31.449300000000001</v>
      </c>
      <c r="Z159" s="216">
        <f t="shared" si="60"/>
        <v>33.106400000000001</v>
      </c>
    </row>
    <row r="160" spans="1:26" hidden="1" x14ac:dyDescent="0.25">
      <c r="A160" t="s">
        <v>766</v>
      </c>
      <c r="C160" t="s">
        <v>781</v>
      </c>
      <c r="D160" t="s">
        <v>783</v>
      </c>
      <c r="E160">
        <v>108993</v>
      </c>
      <c r="F160">
        <v>163100</v>
      </c>
      <c r="G160" s="216">
        <f t="shared" si="61"/>
        <v>0.11472499999999999</v>
      </c>
      <c r="H160" s="216">
        <f t="shared" si="60"/>
        <v>0.130554</v>
      </c>
      <c r="I160" s="216">
        <f t="shared" si="60"/>
        <v>0.124212</v>
      </c>
      <c r="J160" s="216">
        <f t="shared" si="60"/>
        <v>0.141092</v>
      </c>
      <c r="K160" s="216">
        <f t="shared" si="60"/>
        <v>0.16780900000000001</v>
      </c>
      <c r="L160" s="216">
        <f t="shared" si="60"/>
        <v>0.19689000000000001</v>
      </c>
      <c r="M160" s="216">
        <f t="shared" si="60"/>
        <v>0.22747400000000001</v>
      </c>
      <c r="N160" s="216">
        <f t="shared" si="60"/>
        <v>0.25861200000000001</v>
      </c>
      <c r="O160" s="216">
        <f t="shared" si="60"/>
        <v>0.28898000000000001</v>
      </c>
      <c r="P160" s="216">
        <f t="shared" si="60"/>
        <v>0.31852000000000003</v>
      </c>
      <c r="Q160" s="216">
        <f t="shared" si="60"/>
        <v>0.35005799999999998</v>
      </c>
      <c r="R160" s="216">
        <f t="shared" si="60"/>
        <v>0.38592799999999999</v>
      </c>
      <c r="S160" s="216">
        <f t="shared" si="60"/>
        <v>0.42455599999999999</v>
      </c>
      <c r="T160" s="216">
        <f t="shared" si="60"/>
        <v>0.46313300000000002</v>
      </c>
      <c r="U160" s="216">
        <f t="shared" si="60"/>
        <v>0.49928899999999998</v>
      </c>
      <c r="V160" s="216">
        <f t="shared" si="60"/>
        <v>0.53386800000000001</v>
      </c>
      <c r="W160" s="216">
        <f t="shared" si="60"/>
        <v>0.56781599999999999</v>
      </c>
      <c r="X160" s="216">
        <f t="shared" si="60"/>
        <v>0.60172099999999995</v>
      </c>
      <c r="Y160" s="216">
        <f t="shared" si="60"/>
        <v>0.63537600000000005</v>
      </c>
      <c r="Z160" s="216">
        <f t="shared" si="60"/>
        <v>0.66744400000000004</v>
      </c>
    </row>
    <row r="161" spans="1:26" hidden="1" x14ac:dyDescent="0.25">
      <c r="A161" t="s">
        <v>767</v>
      </c>
      <c r="C161" t="s">
        <v>781</v>
      </c>
      <c r="D161" t="s">
        <v>783</v>
      </c>
      <c r="E161">
        <v>164675</v>
      </c>
      <c r="F161">
        <v>309152</v>
      </c>
      <c r="G161" s="216">
        <f t="shared" si="61"/>
        <v>0.49490699999999999</v>
      </c>
      <c r="H161" s="216">
        <f t="shared" si="60"/>
        <v>0.57280799999999998</v>
      </c>
      <c r="I161" s="216">
        <f t="shared" si="60"/>
        <v>0.68429700000000004</v>
      </c>
      <c r="J161" s="216">
        <f t="shared" si="60"/>
        <v>0.80521699999999996</v>
      </c>
      <c r="K161" s="216">
        <f t="shared" si="60"/>
        <v>0.95635800000000004</v>
      </c>
      <c r="L161" s="216">
        <f t="shared" ref="H161:Z174" si="62">L127/10^6</f>
        <v>1.11178</v>
      </c>
      <c r="M161" s="216">
        <f t="shared" si="62"/>
        <v>1.27135</v>
      </c>
      <c r="N161" s="216">
        <f t="shared" si="62"/>
        <v>1.4411499999999999</v>
      </c>
      <c r="O161" s="216">
        <f t="shared" si="62"/>
        <v>1.61571</v>
      </c>
      <c r="P161" s="216">
        <f t="shared" si="62"/>
        <v>1.7932999999999999</v>
      </c>
      <c r="Q161" s="216">
        <f t="shared" si="62"/>
        <v>1.9774099999999999</v>
      </c>
      <c r="R161" s="216">
        <f t="shared" si="62"/>
        <v>2.1666099999999999</v>
      </c>
      <c r="S161" s="216">
        <f t="shared" si="62"/>
        <v>2.35934</v>
      </c>
      <c r="T161" s="216">
        <f t="shared" si="62"/>
        <v>2.55348</v>
      </c>
      <c r="U161" s="216">
        <f t="shared" si="62"/>
        <v>2.74492</v>
      </c>
      <c r="V161" s="216">
        <f t="shared" si="62"/>
        <v>2.9329100000000001</v>
      </c>
      <c r="W161" s="216">
        <f t="shared" si="62"/>
        <v>3.11849</v>
      </c>
      <c r="X161" s="216">
        <f t="shared" si="62"/>
        <v>3.30301</v>
      </c>
      <c r="Y161" s="216">
        <f t="shared" si="62"/>
        <v>3.4856799999999999</v>
      </c>
      <c r="Z161" s="216">
        <f t="shared" si="62"/>
        <v>3.6639400000000002</v>
      </c>
    </row>
    <row r="162" spans="1:26" hidden="1" x14ac:dyDescent="0.25">
      <c r="A162" t="s">
        <v>768</v>
      </c>
      <c r="C162" t="s">
        <v>781</v>
      </c>
      <c r="D162" t="s">
        <v>783</v>
      </c>
      <c r="E162">
        <v>310764</v>
      </c>
      <c r="F162">
        <v>447753</v>
      </c>
      <c r="G162" s="216">
        <f t="shared" si="61"/>
        <v>0.60404800000000003</v>
      </c>
      <c r="H162" s="216">
        <f t="shared" si="62"/>
        <v>0.65090300000000001</v>
      </c>
      <c r="I162" s="216">
        <f t="shared" si="62"/>
        <v>0.70243900000000004</v>
      </c>
      <c r="J162" s="216">
        <f t="shared" si="62"/>
        <v>0.76595999999999997</v>
      </c>
      <c r="K162" s="216">
        <f t="shared" si="62"/>
        <v>0.83277400000000001</v>
      </c>
      <c r="L162" s="216">
        <f t="shared" si="62"/>
        <v>0.901007</v>
      </c>
      <c r="M162" s="216">
        <f t="shared" si="62"/>
        <v>0.97263500000000003</v>
      </c>
      <c r="N162" s="216">
        <f t="shared" si="62"/>
        <v>1.0521199999999999</v>
      </c>
      <c r="O162" s="216">
        <f t="shared" si="62"/>
        <v>1.1400399999999999</v>
      </c>
      <c r="P162" s="216">
        <f t="shared" si="62"/>
        <v>1.2387300000000001</v>
      </c>
      <c r="Q162" s="216">
        <f t="shared" si="62"/>
        <v>1.34765</v>
      </c>
      <c r="R162" s="216">
        <f t="shared" si="62"/>
        <v>1.4650000000000001</v>
      </c>
      <c r="S162" s="216">
        <f t="shared" si="62"/>
        <v>1.5908899999999999</v>
      </c>
      <c r="T162" s="216">
        <f t="shared" si="62"/>
        <v>1.7238</v>
      </c>
      <c r="U162" s="216">
        <f t="shared" si="62"/>
        <v>1.85964</v>
      </c>
      <c r="V162" s="216">
        <f t="shared" si="62"/>
        <v>1.99868</v>
      </c>
      <c r="W162" s="216">
        <f t="shared" si="62"/>
        <v>2.1382699999999999</v>
      </c>
      <c r="X162" s="216">
        <f t="shared" si="62"/>
        <v>2.2765499999999999</v>
      </c>
      <c r="Y162" s="216">
        <f t="shared" si="62"/>
        <v>2.4133499999999999</v>
      </c>
      <c r="Z162" s="216">
        <f t="shared" si="62"/>
        <v>2.5496500000000002</v>
      </c>
    </row>
    <row r="163" spans="1:26" hidden="1" x14ac:dyDescent="0.25">
      <c r="A163" t="s">
        <v>125</v>
      </c>
      <c r="B163">
        <v>8</v>
      </c>
      <c r="C163" t="s">
        <v>781</v>
      </c>
      <c r="D163" t="s">
        <v>783</v>
      </c>
      <c r="E163">
        <v>157969</v>
      </c>
      <c r="F163">
        <v>316261</v>
      </c>
      <c r="G163" s="216">
        <f t="shared" si="61"/>
        <v>0.75326400000000004</v>
      </c>
      <c r="H163" s="216">
        <f t="shared" si="62"/>
        <v>1.1229800000000001</v>
      </c>
      <c r="I163" s="216">
        <f t="shared" si="62"/>
        <v>1.54796</v>
      </c>
      <c r="J163" s="216">
        <f t="shared" si="62"/>
        <v>2.23428</v>
      </c>
      <c r="K163" s="216">
        <f t="shared" si="62"/>
        <v>3.0136699999999998</v>
      </c>
      <c r="L163" s="216">
        <f t="shared" si="62"/>
        <v>3.9122599999999998</v>
      </c>
      <c r="M163" s="216">
        <f t="shared" si="62"/>
        <v>4.9348400000000003</v>
      </c>
      <c r="N163" s="216">
        <f t="shared" si="62"/>
        <v>6.1053199999999999</v>
      </c>
      <c r="O163" s="216">
        <f t="shared" si="62"/>
        <v>7.4070999999999998</v>
      </c>
      <c r="P163" s="216">
        <f t="shared" si="62"/>
        <v>8.8253500000000003</v>
      </c>
      <c r="Q163" s="216">
        <f t="shared" si="62"/>
        <v>10.3619</v>
      </c>
      <c r="R163" s="216">
        <f t="shared" si="62"/>
        <v>12.0108</v>
      </c>
      <c r="S163" s="216">
        <f t="shared" si="62"/>
        <v>13.7502</v>
      </c>
      <c r="T163" s="216">
        <f t="shared" si="62"/>
        <v>15.5449</v>
      </c>
      <c r="U163" s="216">
        <f t="shared" si="62"/>
        <v>17.365200000000002</v>
      </c>
      <c r="V163" s="216">
        <f t="shared" si="62"/>
        <v>19.1904</v>
      </c>
      <c r="W163" s="216">
        <f t="shared" si="62"/>
        <v>21.0029</v>
      </c>
      <c r="X163" s="216">
        <f t="shared" si="62"/>
        <v>22.8004</v>
      </c>
      <c r="Y163" s="216">
        <f t="shared" si="62"/>
        <v>24.569700000000001</v>
      </c>
      <c r="Z163" s="216">
        <f t="shared" si="62"/>
        <v>26.276800000000001</v>
      </c>
    </row>
    <row r="164" spans="1:26" hidden="1" x14ac:dyDescent="0.25">
      <c r="A164" t="s">
        <v>769</v>
      </c>
      <c r="C164" t="s">
        <v>781</v>
      </c>
      <c r="D164" t="s">
        <v>783</v>
      </c>
      <c r="E164">
        <v>68661</v>
      </c>
      <c r="F164">
        <v>186551</v>
      </c>
      <c r="G164" s="216">
        <f t="shared" si="61"/>
        <v>0.35529899999999998</v>
      </c>
      <c r="H164" s="216">
        <f t="shared" si="62"/>
        <v>0.46969100000000003</v>
      </c>
      <c r="I164" s="216">
        <f t="shared" si="62"/>
        <v>0.61361900000000003</v>
      </c>
      <c r="J164" s="216">
        <f t="shared" si="62"/>
        <v>0.80880300000000005</v>
      </c>
      <c r="K164" s="216">
        <f t="shared" si="62"/>
        <v>1.0918600000000001</v>
      </c>
      <c r="L164" s="216">
        <f t="shared" si="62"/>
        <v>1.40604</v>
      </c>
      <c r="M164" s="216">
        <f t="shared" si="62"/>
        <v>1.74691</v>
      </c>
      <c r="N164" s="216">
        <f t="shared" si="62"/>
        <v>2.1236600000000001</v>
      </c>
      <c r="O164" s="216">
        <f t="shared" si="62"/>
        <v>2.5196100000000001</v>
      </c>
      <c r="P164" s="216">
        <f t="shared" si="62"/>
        <v>2.9252899999999999</v>
      </c>
      <c r="Q164" s="216">
        <f t="shared" si="62"/>
        <v>3.3422399999999999</v>
      </c>
      <c r="R164" s="216">
        <f t="shared" si="62"/>
        <v>3.7652199999999998</v>
      </c>
      <c r="S164" s="216">
        <f t="shared" si="62"/>
        <v>4.1863200000000003</v>
      </c>
      <c r="T164" s="216">
        <f t="shared" si="62"/>
        <v>4.5956799999999998</v>
      </c>
      <c r="U164" s="216">
        <f t="shared" si="62"/>
        <v>4.9981999999999998</v>
      </c>
      <c r="V164" s="216">
        <f t="shared" si="62"/>
        <v>5.3959999999999999</v>
      </c>
      <c r="W164" s="216">
        <f t="shared" si="62"/>
        <v>5.7885099999999996</v>
      </c>
      <c r="X164" s="216">
        <f t="shared" si="62"/>
        <v>6.1740899999999996</v>
      </c>
      <c r="Y164" s="216">
        <f t="shared" si="62"/>
        <v>6.5519999999999996</v>
      </c>
      <c r="Z164" s="216">
        <f t="shared" si="62"/>
        <v>6.9206300000000001</v>
      </c>
    </row>
    <row r="165" spans="1:26" hidden="1" x14ac:dyDescent="0.25">
      <c r="A165" t="s">
        <v>122</v>
      </c>
      <c r="B165">
        <v>3</v>
      </c>
      <c r="C165" t="s">
        <v>781</v>
      </c>
      <c r="D165" t="s">
        <v>783</v>
      </c>
      <c r="E165" s="104">
        <v>1545710</v>
      </c>
      <c r="F165" s="104">
        <v>3013250</v>
      </c>
      <c r="G165" s="216">
        <f t="shared" si="61"/>
        <v>3.5772699999999999</v>
      </c>
      <c r="H165" s="216">
        <f t="shared" si="62"/>
        <v>3.6371699999999998</v>
      </c>
      <c r="I165" s="216">
        <f t="shared" si="62"/>
        <v>3.7605300000000002</v>
      </c>
      <c r="J165" s="216">
        <f t="shared" si="62"/>
        <v>3.9033500000000001</v>
      </c>
      <c r="K165" s="216">
        <f t="shared" si="62"/>
        <v>4.1114300000000004</v>
      </c>
      <c r="L165" s="216">
        <f t="shared" si="62"/>
        <v>4.3041200000000002</v>
      </c>
      <c r="M165" s="216">
        <f t="shared" si="62"/>
        <v>4.4477200000000003</v>
      </c>
      <c r="N165" s="216">
        <f t="shared" si="62"/>
        <v>4.5614600000000003</v>
      </c>
      <c r="O165" s="216">
        <f t="shared" si="62"/>
        <v>4.6853999999999996</v>
      </c>
      <c r="P165" s="216">
        <f t="shared" si="62"/>
        <v>4.8053600000000003</v>
      </c>
      <c r="Q165" s="216">
        <f t="shared" si="62"/>
        <v>4.9396100000000001</v>
      </c>
      <c r="R165" s="216">
        <f t="shared" si="62"/>
        <v>5.0867500000000003</v>
      </c>
      <c r="S165" s="216">
        <f t="shared" si="62"/>
        <v>5.2305299999999999</v>
      </c>
      <c r="T165" s="216">
        <f t="shared" si="62"/>
        <v>5.3696900000000003</v>
      </c>
      <c r="U165" s="216">
        <f t="shared" si="62"/>
        <v>5.49939</v>
      </c>
      <c r="V165" s="216">
        <f t="shared" si="62"/>
        <v>5.6232300000000004</v>
      </c>
      <c r="W165" s="216">
        <f t="shared" si="62"/>
        <v>5.7487899999999996</v>
      </c>
      <c r="X165" s="216">
        <f t="shared" si="62"/>
        <v>5.87812</v>
      </c>
      <c r="Y165" s="216">
        <f t="shared" si="62"/>
        <v>6.0094000000000003</v>
      </c>
      <c r="Z165" s="216">
        <f t="shared" si="62"/>
        <v>6.1383900000000002</v>
      </c>
    </row>
    <row r="166" spans="1:26" hidden="1" x14ac:dyDescent="0.25">
      <c r="A166" t="s">
        <v>770</v>
      </c>
      <c r="C166" t="s">
        <v>781</v>
      </c>
      <c r="D166" t="s">
        <v>783</v>
      </c>
      <c r="E166">
        <v>243371</v>
      </c>
      <c r="F166">
        <v>410287</v>
      </c>
      <c r="G166" s="216">
        <f t="shared" si="61"/>
        <v>0.63273599999999997</v>
      </c>
      <c r="H166" s="216">
        <f t="shared" si="62"/>
        <v>0.69605499999999998</v>
      </c>
      <c r="I166" s="216">
        <f t="shared" si="62"/>
        <v>0.79816500000000001</v>
      </c>
      <c r="J166" s="216">
        <f t="shared" si="62"/>
        <v>0.93245500000000003</v>
      </c>
      <c r="K166" s="216">
        <f t="shared" si="62"/>
        <v>1.08969</v>
      </c>
      <c r="L166" s="216">
        <f t="shared" si="62"/>
        <v>1.2621599999999999</v>
      </c>
      <c r="M166" s="216">
        <f t="shared" si="62"/>
        <v>1.44723</v>
      </c>
      <c r="N166" s="216">
        <f t="shared" si="62"/>
        <v>1.6434500000000001</v>
      </c>
      <c r="O166" s="216">
        <f t="shared" si="62"/>
        <v>1.85608</v>
      </c>
      <c r="P166" s="216">
        <f t="shared" si="62"/>
        <v>2.0893600000000001</v>
      </c>
      <c r="Q166" s="216">
        <f t="shared" si="62"/>
        <v>2.3408600000000002</v>
      </c>
      <c r="R166" s="216">
        <f t="shared" si="62"/>
        <v>2.6051600000000001</v>
      </c>
      <c r="S166" s="216">
        <f t="shared" si="62"/>
        <v>2.8889300000000002</v>
      </c>
      <c r="T166" s="216">
        <f t="shared" si="62"/>
        <v>3.1879300000000002</v>
      </c>
      <c r="U166" s="216">
        <f t="shared" si="62"/>
        <v>3.5042800000000001</v>
      </c>
      <c r="V166" s="216">
        <f t="shared" si="62"/>
        <v>3.8362799999999999</v>
      </c>
      <c r="W166" s="216">
        <f t="shared" si="62"/>
        <v>4.1817099999999998</v>
      </c>
      <c r="X166" s="216">
        <f t="shared" si="62"/>
        <v>4.54244</v>
      </c>
      <c r="Y166" s="216">
        <f t="shared" si="62"/>
        <v>4.9194699999999996</v>
      </c>
      <c r="Z166" s="216">
        <f t="shared" si="62"/>
        <v>5.3103600000000002</v>
      </c>
    </row>
    <row r="167" spans="1:26" hidden="1" x14ac:dyDescent="0.25">
      <c r="A167" t="s">
        <v>67</v>
      </c>
      <c r="C167" t="s">
        <v>781</v>
      </c>
      <c r="D167" t="s">
        <v>783</v>
      </c>
      <c r="E167">
        <v>390108</v>
      </c>
      <c r="F167">
        <v>549554</v>
      </c>
      <c r="G167" s="216">
        <f t="shared" si="61"/>
        <v>1.04192</v>
      </c>
      <c r="H167" s="216">
        <f t="shared" si="62"/>
        <v>1.30688</v>
      </c>
      <c r="I167" s="216">
        <f t="shared" si="62"/>
        <v>1.5400400000000001</v>
      </c>
      <c r="J167" s="216">
        <f t="shared" si="62"/>
        <v>1.8434299999999999</v>
      </c>
      <c r="K167" s="216">
        <f t="shared" si="62"/>
        <v>2.23746</v>
      </c>
      <c r="L167" s="216">
        <f t="shared" si="62"/>
        <v>2.6833</v>
      </c>
      <c r="M167" s="216">
        <f t="shared" si="62"/>
        <v>3.1522700000000001</v>
      </c>
      <c r="N167" s="216">
        <f t="shared" si="62"/>
        <v>3.6496</v>
      </c>
      <c r="O167" s="216">
        <f t="shared" si="62"/>
        <v>4.1563999999999997</v>
      </c>
      <c r="P167" s="216">
        <f t="shared" si="62"/>
        <v>4.6651699999999998</v>
      </c>
      <c r="Q167" s="216">
        <f t="shared" si="62"/>
        <v>5.1998600000000001</v>
      </c>
      <c r="R167" s="216">
        <f t="shared" si="62"/>
        <v>5.7768800000000002</v>
      </c>
      <c r="S167" s="216">
        <f t="shared" si="62"/>
        <v>6.3987600000000002</v>
      </c>
      <c r="T167" s="216">
        <f t="shared" si="62"/>
        <v>7.04861</v>
      </c>
      <c r="U167" s="216">
        <f t="shared" si="62"/>
        <v>7.7192699999999999</v>
      </c>
      <c r="V167" s="216">
        <f t="shared" si="62"/>
        <v>8.4182799999999993</v>
      </c>
      <c r="W167" s="216">
        <f t="shared" si="62"/>
        <v>9.14377</v>
      </c>
      <c r="X167" s="216">
        <f t="shared" si="62"/>
        <v>9.9022900000000007</v>
      </c>
      <c r="Y167" s="216">
        <f t="shared" si="62"/>
        <v>10.6892</v>
      </c>
      <c r="Z167" s="216">
        <f t="shared" si="62"/>
        <v>11.492900000000001</v>
      </c>
    </row>
    <row r="168" spans="1:26" hidden="1" x14ac:dyDescent="0.25">
      <c r="A168" t="s">
        <v>771</v>
      </c>
      <c r="C168" t="s">
        <v>781</v>
      </c>
      <c r="D168" t="s">
        <v>783</v>
      </c>
      <c r="E168">
        <v>21266</v>
      </c>
      <c r="F168">
        <v>52824.3</v>
      </c>
      <c r="G168" s="216">
        <f t="shared" si="61"/>
        <v>9.9194899999999989E-2</v>
      </c>
      <c r="H168" s="216">
        <f t="shared" si="62"/>
        <v>0.117328</v>
      </c>
      <c r="I168" s="216">
        <f t="shared" si="62"/>
        <v>0.141898</v>
      </c>
      <c r="J168" s="216">
        <f t="shared" si="62"/>
        <v>0.18041499999999999</v>
      </c>
      <c r="K168" s="216">
        <f t="shared" si="62"/>
        <v>0.227685</v>
      </c>
      <c r="L168" s="216">
        <f t="shared" si="62"/>
        <v>0.28926400000000002</v>
      </c>
      <c r="M168" s="216">
        <f t="shared" si="62"/>
        <v>0.367705</v>
      </c>
      <c r="N168" s="216">
        <f t="shared" si="62"/>
        <v>0.46779500000000002</v>
      </c>
      <c r="O168" s="216">
        <f t="shared" si="62"/>
        <v>0.59169300000000002</v>
      </c>
      <c r="P168" s="216">
        <f t="shared" si="62"/>
        <v>0.741062</v>
      </c>
      <c r="Q168" s="216">
        <f t="shared" si="62"/>
        <v>0.91861999999999999</v>
      </c>
      <c r="R168" s="216">
        <f t="shared" si="62"/>
        <v>1.1278900000000001</v>
      </c>
      <c r="S168" s="216">
        <f t="shared" si="62"/>
        <v>1.3729</v>
      </c>
      <c r="T168" s="216">
        <f t="shared" si="62"/>
        <v>1.6564700000000001</v>
      </c>
      <c r="U168" s="216">
        <f t="shared" si="62"/>
        <v>1.97431</v>
      </c>
      <c r="V168" s="216">
        <f t="shared" si="62"/>
        <v>2.3222499999999999</v>
      </c>
      <c r="W168" s="216">
        <f t="shared" si="62"/>
        <v>2.69773</v>
      </c>
      <c r="X168" s="216">
        <f t="shared" si="62"/>
        <v>3.1005400000000001</v>
      </c>
      <c r="Y168" s="216">
        <f t="shared" si="62"/>
        <v>3.53112</v>
      </c>
      <c r="Z168" s="216">
        <f t="shared" si="62"/>
        <v>3.9851899999999998</v>
      </c>
    </row>
    <row r="169" spans="1:26" hidden="1" x14ac:dyDescent="0.25">
      <c r="A169" t="s">
        <v>121</v>
      </c>
      <c r="B169">
        <v>2</v>
      </c>
      <c r="C169" t="s">
        <v>781</v>
      </c>
      <c r="D169" t="s">
        <v>783</v>
      </c>
      <c r="E169">
        <v>654888</v>
      </c>
      <c r="F169">
        <v>936278</v>
      </c>
      <c r="G169" s="216">
        <f t="shared" si="61"/>
        <v>0.84854200000000002</v>
      </c>
      <c r="H169" s="216">
        <f t="shared" si="62"/>
        <v>1.0098499999999999</v>
      </c>
      <c r="I169" s="216">
        <f t="shared" si="62"/>
        <v>1.0674399999999999</v>
      </c>
      <c r="J169" s="216">
        <f t="shared" si="62"/>
        <v>1.1203000000000001</v>
      </c>
      <c r="K169" s="216">
        <f t="shared" si="62"/>
        <v>1.3172600000000001</v>
      </c>
      <c r="L169" s="216">
        <f t="shared" si="62"/>
        <v>1.52338</v>
      </c>
      <c r="M169" s="216">
        <f t="shared" si="62"/>
        <v>1.72041</v>
      </c>
      <c r="N169" s="216">
        <f t="shared" si="62"/>
        <v>1.89845</v>
      </c>
      <c r="O169" s="216">
        <f t="shared" si="62"/>
        <v>2.04338</v>
      </c>
      <c r="P169" s="216">
        <f t="shared" si="62"/>
        <v>2.1611199999999999</v>
      </c>
      <c r="Q169" s="216">
        <f t="shared" si="62"/>
        <v>2.2830599999999999</v>
      </c>
      <c r="R169" s="216">
        <f t="shared" si="62"/>
        <v>2.4423499999999998</v>
      </c>
      <c r="S169" s="216">
        <f t="shared" si="62"/>
        <v>2.6106500000000001</v>
      </c>
      <c r="T169" s="216">
        <f t="shared" si="62"/>
        <v>2.77536</v>
      </c>
      <c r="U169" s="216">
        <f t="shared" si="62"/>
        <v>2.92238</v>
      </c>
      <c r="V169" s="216">
        <f t="shared" si="62"/>
        <v>3.0544600000000002</v>
      </c>
      <c r="W169" s="216">
        <f t="shared" si="62"/>
        <v>3.18161</v>
      </c>
      <c r="X169" s="216">
        <f t="shared" si="62"/>
        <v>3.3105899999999999</v>
      </c>
      <c r="Y169" s="216">
        <f t="shared" si="62"/>
        <v>3.4402400000000002</v>
      </c>
      <c r="Z169" s="216">
        <f t="shared" si="62"/>
        <v>3.55985</v>
      </c>
    </row>
    <row r="170" spans="1:26" hidden="1" x14ac:dyDescent="0.25">
      <c r="A170" t="s">
        <v>127</v>
      </c>
      <c r="C170" t="s">
        <v>781</v>
      </c>
      <c r="D170" t="s">
        <v>783</v>
      </c>
      <c r="E170">
        <v>105367</v>
      </c>
      <c r="F170">
        <v>142548</v>
      </c>
      <c r="G170" s="216">
        <f t="shared" si="61"/>
        <v>0.206044</v>
      </c>
      <c r="H170" s="216">
        <f t="shared" si="62"/>
        <v>0.24170700000000001</v>
      </c>
      <c r="I170" s="216">
        <f t="shared" si="62"/>
        <v>0.26832099999999998</v>
      </c>
      <c r="J170" s="216">
        <f t="shared" si="62"/>
        <v>0.29961100000000002</v>
      </c>
      <c r="K170" s="216">
        <f t="shared" si="62"/>
        <v>0.36451299999999998</v>
      </c>
      <c r="L170" s="216">
        <f t="shared" si="62"/>
        <v>0.43272100000000002</v>
      </c>
      <c r="M170" s="216">
        <f t="shared" si="62"/>
        <v>0.50384899999999999</v>
      </c>
      <c r="N170" s="216">
        <f t="shared" si="62"/>
        <v>0.57867199999999996</v>
      </c>
      <c r="O170" s="216">
        <f t="shared" si="62"/>
        <v>0.65548799999999996</v>
      </c>
      <c r="P170" s="216">
        <f t="shared" si="62"/>
        <v>0.73352899999999999</v>
      </c>
      <c r="Q170" s="216">
        <f t="shared" si="62"/>
        <v>0.81476199999999999</v>
      </c>
      <c r="R170" s="216">
        <f t="shared" si="62"/>
        <v>0.90085499999999996</v>
      </c>
      <c r="S170" s="216">
        <f t="shared" si="62"/>
        <v>0.98891600000000002</v>
      </c>
      <c r="T170" s="216">
        <f t="shared" si="62"/>
        <v>1.0770299999999999</v>
      </c>
      <c r="U170" s="216">
        <f t="shared" si="62"/>
        <v>1.1650700000000001</v>
      </c>
      <c r="V170" s="216">
        <f t="shared" si="62"/>
        <v>1.25146</v>
      </c>
      <c r="W170" s="216">
        <f t="shared" si="62"/>
        <v>1.33541</v>
      </c>
      <c r="X170" s="216">
        <f t="shared" si="62"/>
        <v>1.41686</v>
      </c>
      <c r="Y170" s="216">
        <f t="shared" si="62"/>
        <v>1.4947699999999999</v>
      </c>
      <c r="Z170" s="216">
        <f t="shared" si="62"/>
        <v>1.5679000000000001</v>
      </c>
    </row>
    <row r="171" spans="1:26" hidden="1" x14ac:dyDescent="0.25">
      <c r="A171" t="s">
        <v>772</v>
      </c>
      <c r="C171" t="s">
        <v>781</v>
      </c>
      <c r="D171" t="s">
        <v>783</v>
      </c>
      <c r="E171">
        <v>130161</v>
      </c>
      <c r="F171">
        <v>158112</v>
      </c>
      <c r="G171" s="216">
        <f t="shared" si="61"/>
        <v>0.22082599999999999</v>
      </c>
      <c r="H171" s="216">
        <f t="shared" si="62"/>
        <v>0.26482299999999998</v>
      </c>
      <c r="I171" s="216">
        <f t="shared" si="62"/>
        <v>0.25612000000000001</v>
      </c>
      <c r="J171" s="216">
        <f t="shared" si="62"/>
        <v>0.220391</v>
      </c>
      <c r="K171" s="216">
        <f t="shared" si="62"/>
        <v>0.25972800000000001</v>
      </c>
      <c r="L171" s="216">
        <f t="shared" si="62"/>
        <v>0.30293199999999998</v>
      </c>
      <c r="M171" s="216">
        <f t="shared" si="62"/>
        <v>0.35072900000000001</v>
      </c>
      <c r="N171" s="216">
        <f t="shared" si="62"/>
        <v>0.40217599999999998</v>
      </c>
      <c r="O171" s="216">
        <f t="shared" si="62"/>
        <v>0.45867200000000002</v>
      </c>
      <c r="P171" s="216">
        <f t="shared" si="62"/>
        <v>0.52010199999999995</v>
      </c>
      <c r="Q171" s="216">
        <f t="shared" si="62"/>
        <v>0.58633800000000003</v>
      </c>
      <c r="R171" s="216">
        <f t="shared" si="62"/>
        <v>0.65683999999999998</v>
      </c>
      <c r="S171" s="216">
        <f t="shared" si="62"/>
        <v>0.72902400000000001</v>
      </c>
      <c r="T171" s="216">
        <f t="shared" si="62"/>
        <v>0.80189699999999997</v>
      </c>
      <c r="U171" s="216">
        <f t="shared" si="62"/>
        <v>0.87575800000000004</v>
      </c>
      <c r="V171" s="216">
        <f t="shared" si="62"/>
        <v>0.95169099999999995</v>
      </c>
      <c r="W171" s="216">
        <f t="shared" si="62"/>
        <v>1.0293000000000001</v>
      </c>
      <c r="X171" s="216">
        <f t="shared" si="62"/>
        <v>1.10744</v>
      </c>
      <c r="Y171" s="216">
        <f t="shared" si="62"/>
        <v>1.18502</v>
      </c>
      <c r="Z171" s="216">
        <f t="shared" si="62"/>
        <v>1.26207</v>
      </c>
    </row>
    <row r="172" spans="1:26" hidden="1" x14ac:dyDescent="0.25">
      <c r="A172" t="s">
        <v>773</v>
      </c>
      <c r="C172" t="s">
        <v>781</v>
      </c>
      <c r="D172" t="s">
        <v>783</v>
      </c>
      <c r="E172">
        <v>98190</v>
      </c>
      <c r="F172">
        <v>143871</v>
      </c>
      <c r="G172" s="216">
        <f t="shared" si="61"/>
        <v>0.27029799999999998</v>
      </c>
      <c r="H172" s="216">
        <f t="shared" si="62"/>
        <v>0.33926200000000001</v>
      </c>
      <c r="I172" s="216">
        <f t="shared" si="62"/>
        <v>0.41742200000000002</v>
      </c>
      <c r="J172" s="216">
        <f t="shared" si="62"/>
        <v>0.49038399999999999</v>
      </c>
      <c r="K172" s="216">
        <f t="shared" si="62"/>
        <v>0.60134600000000005</v>
      </c>
      <c r="L172" s="216">
        <f t="shared" si="62"/>
        <v>0.71803399999999995</v>
      </c>
      <c r="M172" s="216">
        <f t="shared" si="62"/>
        <v>0.83956200000000003</v>
      </c>
      <c r="N172" s="216">
        <f t="shared" si="62"/>
        <v>0.97195799999999999</v>
      </c>
      <c r="O172" s="216">
        <f t="shared" si="62"/>
        <v>1.1149100000000001</v>
      </c>
      <c r="P172" s="216">
        <f t="shared" si="62"/>
        <v>1.26661</v>
      </c>
      <c r="Q172" s="216">
        <f t="shared" si="62"/>
        <v>1.42615</v>
      </c>
      <c r="R172" s="216">
        <f t="shared" si="62"/>
        <v>1.59293</v>
      </c>
      <c r="S172" s="216">
        <f t="shared" si="62"/>
        <v>1.7683800000000001</v>
      </c>
      <c r="T172" s="216">
        <f t="shared" si="62"/>
        <v>1.9514</v>
      </c>
      <c r="U172" s="216">
        <f t="shared" si="62"/>
        <v>2.1398799999999998</v>
      </c>
      <c r="V172" s="216">
        <f t="shared" si="62"/>
        <v>2.3336100000000002</v>
      </c>
      <c r="W172" s="216">
        <f t="shared" si="62"/>
        <v>2.5314999999999999</v>
      </c>
      <c r="X172" s="216">
        <f t="shared" si="62"/>
        <v>2.7328000000000001</v>
      </c>
      <c r="Y172" s="216">
        <f t="shared" si="62"/>
        <v>2.9376000000000002</v>
      </c>
      <c r="Z172" s="216">
        <f t="shared" si="62"/>
        <v>3.1453500000000001</v>
      </c>
    </row>
    <row r="173" spans="1:26" hidden="1" x14ac:dyDescent="0.25">
      <c r="A173" t="s">
        <v>774</v>
      </c>
      <c r="B173">
        <v>10</v>
      </c>
      <c r="C173" t="s">
        <v>781</v>
      </c>
      <c r="D173" t="s">
        <v>783</v>
      </c>
      <c r="E173">
        <v>24966</v>
      </c>
      <c r="F173">
        <v>44814.3</v>
      </c>
      <c r="G173" s="216">
        <f t="shared" si="61"/>
        <v>8.9835499999999999E-2</v>
      </c>
      <c r="H173" s="216">
        <f t="shared" si="62"/>
        <v>0.122881</v>
      </c>
      <c r="I173" s="216">
        <f t="shared" si="62"/>
        <v>0.16648399999999999</v>
      </c>
      <c r="J173" s="216">
        <f t="shared" si="62"/>
        <v>0.22712399999999999</v>
      </c>
      <c r="K173" s="216">
        <f t="shared" si="62"/>
        <v>0.30331399999999997</v>
      </c>
      <c r="L173" s="216">
        <f t="shared" si="62"/>
        <v>0.39185399999999998</v>
      </c>
      <c r="M173" s="216">
        <f t="shared" si="62"/>
        <v>0.492317</v>
      </c>
      <c r="N173" s="216">
        <f t="shared" si="62"/>
        <v>0.61180299999999999</v>
      </c>
      <c r="O173" s="216">
        <f t="shared" si="62"/>
        <v>0.75125399999999998</v>
      </c>
      <c r="P173" s="216">
        <f t="shared" si="62"/>
        <v>0.91308599999999995</v>
      </c>
      <c r="Q173" s="216">
        <f t="shared" si="62"/>
        <v>1.1009599999999999</v>
      </c>
      <c r="R173" s="216">
        <f t="shared" si="62"/>
        <v>1.3181</v>
      </c>
      <c r="S173" s="216">
        <f t="shared" si="62"/>
        <v>1.56586</v>
      </c>
      <c r="T173" s="216">
        <f t="shared" si="62"/>
        <v>1.8457399999999999</v>
      </c>
      <c r="U173" s="216">
        <f t="shared" si="62"/>
        <v>2.1608999999999998</v>
      </c>
      <c r="V173" s="216">
        <f t="shared" si="62"/>
        <v>2.5102699999999998</v>
      </c>
      <c r="W173" s="216">
        <f t="shared" si="62"/>
        <v>2.8947699999999998</v>
      </c>
      <c r="X173" s="216">
        <f t="shared" si="62"/>
        <v>3.3155899999999998</v>
      </c>
      <c r="Y173" s="216">
        <f t="shared" si="62"/>
        <v>3.7748400000000002</v>
      </c>
      <c r="Z173" s="216">
        <f t="shared" si="62"/>
        <v>4.2717099999999997</v>
      </c>
    </row>
    <row r="174" spans="1:26" hidden="1" x14ac:dyDescent="0.25">
      <c r="A174" t="s">
        <v>775</v>
      </c>
      <c r="C174" t="s">
        <v>781</v>
      </c>
      <c r="D174" t="s">
        <v>783</v>
      </c>
      <c r="E174">
        <v>66356</v>
      </c>
      <c r="F174">
        <v>249698</v>
      </c>
      <c r="G174" s="216">
        <f t="shared" si="61"/>
        <v>0.59252499999999997</v>
      </c>
      <c r="H174" s="216">
        <f t="shared" si="62"/>
        <v>0.72483500000000001</v>
      </c>
      <c r="I174" s="216">
        <f t="shared" si="62"/>
        <v>0.83893099999999998</v>
      </c>
      <c r="J174" s="216">
        <f t="shared" si="62"/>
        <v>0.99617599999999995</v>
      </c>
      <c r="K174" s="216">
        <f t="shared" si="62"/>
        <v>1.16483</v>
      </c>
      <c r="L174" s="216">
        <f t="shared" si="62"/>
        <v>1.3205499999999999</v>
      </c>
      <c r="M174" s="216">
        <f t="shared" si="62"/>
        <v>1.45946</v>
      </c>
      <c r="N174" s="216">
        <f t="shared" si="62"/>
        <v>1.5808800000000001</v>
      </c>
      <c r="O174" s="216">
        <f t="shared" si="62"/>
        <v>1.6875199999999999</v>
      </c>
      <c r="P174" s="216">
        <f t="shared" si="62"/>
        <v>1.77725</v>
      </c>
      <c r="Q174" s="216">
        <f t="shared" si="62"/>
        <v>1.8578399999999999</v>
      </c>
      <c r="R174" s="216">
        <f t="shared" si="62"/>
        <v>1.91612</v>
      </c>
      <c r="S174" s="216">
        <f t="shared" si="62"/>
        <v>1.96218</v>
      </c>
      <c r="T174" s="216">
        <f t="shared" ref="H174:Z178" si="63">T140/10^6</f>
        <v>2.0084599999999999</v>
      </c>
      <c r="U174" s="216">
        <f t="shared" si="63"/>
        <v>2.04495</v>
      </c>
      <c r="V174" s="216">
        <f t="shared" si="63"/>
        <v>2.0798399999999999</v>
      </c>
      <c r="W174" s="216">
        <f t="shared" si="63"/>
        <v>2.1103700000000001</v>
      </c>
      <c r="X174" s="216">
        <f t="shared" si="63"/>
        <v>2.1351399999999998</v>
      </c>
      <c r="Y174" s="216">
        <f t="shared" si="63"/>
        <v>2.15448</v>
      </c>
      <c r="Z174" s="216">
        <f t="shared" si="63"/>
        <v>2.1697899999999999</v>
      </c>
    </row>
    <row r="175" spans="1:26" hidden="1" x14ac:dyDescent="0.25">
      <c r="A175" t="s">
        <v>776</v>
      </c>
      <c r="C175" t="s">
        <v>781</v>
      </c>
      <c r="D175" t="s">
        <v>783</v>
      </c>
      <c r="E175">
        <v>136524</v>
      </c>
      <c r="F175">
        <v>309017</v>
      </c>
      <c r="G175" s="216">
        <f t="shared" si="61"/>
        <v>0.66088499999999994</v>
      </c>
      <c r="H175" s="216">
        <f t="shared" si="63"/>
        <v>0.84279199999999999</v>
      </c>
      <c r="I175" s="216">
        <f t="shared" si="63"/>
        <v>1.06114</v>
      </c>
      <c r="J175" s="216">
        <f t="shared" si="63"/>
        <v>1.34843</v>
      </c>
      <c r="K175" s="216">
        <f t="shared" si="63"/>
        <v>1.68743</v>
      </c>
      <c r="L175" s="216">
        <f t="shared" si="63"/>
        <v>2.0605000000000002</v>
      </c>
      <c r="M175" s="216">
        <f t="shared" si="63"/>
        <v>2.4589599999999998</v>
      </c>
      <c r="N175" s="216">
        <f t="shared" si="63"/>
        <v>2.8996900000000001</v>
      </c>
      <c r="O175" s="216">
        <f t="shared" si="63"/>
        <v>3.3785599999999998</v>
      </c>
      <c r="P175" s="216">
        <f t="shared" si="63"/>
        <v>3.8896600000000001</v>
      </c>
      <c r="Q175" s="216">
        <f t="shared" si="63"/>
        <v>4.4381000000000004</v>
      </c>
      <c r="R175" s="216">
        <f t="shared" si="63"/>
        <v>5.0225499999999998</v>
      </c>
      <c r="S175" s="216">
        <f t="shared" si="63"/>
        <v>5.6413599999999997</v>
      </c>
      <c r="T175" s="216">
        <f t="shared" si="63"/>
        <v>6.2852100000000002</v>
      </c>
      <c r="U175" s="216">
        <f t="shared" si="63"/>
        <v>6.9490999999999996</v>
      </c>
      <c r="V175" s="216">
        <f t="shared" si="63"/>
        <v>7.6279300000000001</v>
      </c>
      <c r="W175" s="216">
        <f t="shared" si="63"/>
        <v>8.3148499999999999</v>
      </c>
      <c r="X175" s="216">
        <f t="shared" si="63"/>
        <v>9.0107800000000005</v>
      </c>
      <c r="Y175" s="216">
        <f t="shared" si="63"/>
        <v>9.7140699999999995</v>
      </c>
      <c r="Z175" s="216">
        <f t="shared" si="63"/>
        <v>10.4215</v>
      </c>
    </row>
    <row r="176" spans="1:26" hidden="1" x14ac:dyDescent="0.25">
      <c r="A176" t="s">
        <v>777</v>
      </c>
      <c r="C176" t="s">
        <v>781</v>
      </c>
      <c r="D176" t="s">
        <v>783</v>
      </c>
      <c r="E176">
        <v>30192</v>
      </c>
      <c r="F176">
        <v>104193</v>
      </c>
      <c r="G176" s="216">
        <f t="shared" si="61"/>
        <v>0.227518</v>
      </c>
      <c r="H176" s="216">
        <f t="shared" si="63"/>
        <v>0.27872599999999997</v>
      </c>
      <c r="I176" s="216">
        <f t="shared" si="63"/>
        <v>0.32030599999999998</v>
      </c>
      <c r="J176" s="216">
        <f t="shared" si="63"/>
        <v>0.37058400000000002</v>
      </c>
      <c r="K176" s="216">
        <f t="shared" si="63"/>
        <v>0.41597899999999999</v>
      </c>
      <c r="L176" s="216">
        <f t="shared" si="63"/>
        <v>0.45327299999999998</v>
      </c>
      <c r="M176" s="216">
        <f t="shared" si="63"/>
        <v>0.48847200000000002</v>
      </c>
      <c r="N176" s="216">
        <f t="shared" si="63"/>
        <v>0.52056999999999998</v>
      </c>
      <c r="O176" s="216">
        <f t="shared" si="63"/>
        <v>0.54534000000000005</v>
      </c>
      <c r="P176" s="216">
        <f t="shared" si="63"/>
        <v>0.56108800000000003</v>
      </c>
      <c r="Q176" s="216">
        <f t="shared" si="63"/>
        <v>0.56955500000000003</v>
      </c>
      <c r="R176" s="216">
        <f t="shared" si="63"/>
        <v>0.577573</v>
      </c>
      <c r="S176" s="216">
        <f t="shared" si="63"/>
        <v>0.60487500000000005</v>
      </c>
      <c r="T176" s="216">
        <f t="shared" si="63"/>
        <v>0.63199300000000003</v>
      </c>
      <c r="U176" s="216">
        <f t="shared" si="63"/>
        <v>0.65644199999999997</v>
      </c>
      <c r="V176" s="216">
        <f t="shared" si="63"/>
        <v>0.67734799999999995</v>
      </c>
      <c r="W176" s="216">
        <f t="shared" si="63"/>
        <v>0.69269199999999997</v>
      </c>
      <c r="X176" s="216">
        <f t="shared" si="63"/>
        <v>0.70345999999999997</v>
      </c>
      <c r="Y176" s="216">
        <f t="shared" si="63"/>
        <v>0.71002699999999996</v>
      </c>
      <c r="Z176" s="216">
        <f t="shared" si="63"/>
        <v>0.71315700000000004</v>
      </c>
    </row>
    <row r="177" spans="1:29" hidden="1" x14ac:dyDescent="0.25">
      <c r="A177" t="s">
        <v>778</v>
      </c>
      <c r="C177" t="s">
        <v>781</v>
      </c>
      <c r="D177" t="s">
        <v>783</v>
      </c>
      <c r="E177">
        <v>137488</v>
      </c>
      <c r="F177">
        <v>135643</v>
      </c>
      <c r="G177" s="216">
        <f t="shared" si="61"/>
        <v>0.233513</v>
      </c>
      <c r="H177" s="216">
        <f t="shared" si="63"/>
        <v>0.30767699999999998</v>
      </c>
      <c r="I177" s="216">
        <f t="shared" si="63"/>
        <v>0.34889399999999998</v>
      </c>
      <c r="J177" s="216">
        <f t="shared" si="63"/>
        <v>0.34834999999999999</v>
      </c>
      <c r="K177" s="216">
        <f t="shared" si="63"/>
        <v>0.41281499999999999</v>
      </c>
      <c r="L177" s="216">
        <f t="shared" si="63"/>
        <v>0.48117599999999999</v>
      </c>
      <c r="M177" s="216">
        <f t="shared" si="63"/>
        <v>0.55248799999999998</v>
      </c>
      <c r="N177" s="216">
        <f t="shared" si="63"/>
        <v>0.62405200000000005</v>
      </c>
      <c r="O177" s="216">
        <f t="shared" si="63"/>
        <v>0.69481800000000005</v>
      </c>
      <c r="P177" s="216">
        <f t="shared" si="63"/>
        <v>0.76754999999999995</v>
      </c>
      <c r="Q177" s="216">
        <f t="shared" si="63"/>
        <v>0.84253</v>
      </c>
      <c r="R177" s="216">
        <f t="shared" si="63"/>
        <v>0.918875</v>
      </c>
      <c r="S177" s="216">
        <f t="shared" si="63"/>
        <v>0.996116</v>
      </c>
      <c r="T177" s="216">
        <f t="shared" si="63"/>
        <v>1.0728500000000001</v>
      </c>
      <c r="U177" s="216">
        <f t="shared" si="63"/>
        <v>1.14761</v>
      </c>
      <c r="V177" s="216">
        <f t="shared" si="63"/>
        <v>1.2215800000000001</v>
      </c>
      <c r="W177" s="216">
        <f t="shared" si="63"/>
        <v>1.2955399999999999</v>
      </c>
      <c r="X177" s="216">
        <f t="shared" si="63"/>
        <v>1.3698999999999999</v>
      </c>
      <c r="Y177" s="216">
        <f t="shared" si="63"/>
        <v>1.4439299999999999</v>
      </c>
      <c r="Z177" s="216">
        <f t="shared" si="63"/>
        <v>1.51668</v>
      </c>
    </row>
    <row r="178" spans="1:29" hidden="1" x14ac:dyDescent="0.25">
      <c r="A178" t="s">
        <v>779</v>
      </c>
      <c r="C178" t="s">
        <v>781</v>
      </c>
      <c r="D178" t="s">
        <v>783</v>
      </c>
      <c r="E178">
        <v>53065</v>
      </c>
      <c r="F178">
        <v>98009.1</v>
      </c>
      <c r="G178" s="216">
        <f t="shared" si="61"/>
        <v>0.15221299999999999</v>
      </c>
      <c r="H178" s="216">
        <f t="shared" si="63"/>
        <v>0.19</v>
      </c>
      <c r="I178" s="216">
        <f t="shared" si="63"/>
        <v>0.236953</v>
      </c>
      <c r="J178" s="216">
        <f t="shared" si="63"/>
        <v>0.28153699999999998</v>
      </c>
      <c r="K178" s="216">
        <f t="shared" si="63"/>
        <v>0.329017</v>
      </c>
      <c r="L178" s="216">
        <f t="shared" si="63"/>
        <v>0.38603900000000002</v>
      </c>
      <c r="M178" s="216">
        <f t="shared" si="63"/>
        <v>0.45014300000000002</v>
      </c>
      <c r="N178" s="216">
        <f t="shared" si="63"/>
        <v>0.522729</v>
      </c>
      <c r="O178" s="216">
        <f t="shared" si="63"/>
        <v>0.60255599999999998</v>
      </c>
      <c r="P178" s="216">
        <f t="shared" si="63"/>
        <v>0.68966700000000003</v>
      </c>
      <c r="Q178" s="216">
        <f t="shared" si="63"/>
        <v>0.78420199999999995</v>
      </c>
      <c r="R178" s="216">
        <f t="shared" si="63"/>
        <v>0.88585199999999997</v>
      </c>
      <c r="S178" s="216">
        <f t="shared" si="63"/>
        <v>0.99479300000000004</v>
      </c>
      <c r="T178" s="216">
        <f t="shared" si="63"/>
        <v>1.1099699999999999</v>
      </c>
      <c r="U178" s="216">
        <f t="shared" si="63"/>
        <v>1.22956</v>
      </c>
      <c r="V178" s="216">
        <f t="shared" si="63"/>
        <v>1.35354</v>
      </c>
      <c r="W178" s="216">
        <f t="shared" si="63"/>
        <v>1.4799500000000001</v>
      </c>
      <c r="X178" s="216">
        <f t="shared" si="63"/>
        <v>1.60747</v>
      </c>
      <c r="Y178" s="216">
        <f t="shared" si="63"/>
        <v>1.73542</v>
      </c>
      <c r="Z178" s="216">
        <f t="shared" si="63"/>
        <v>1.86266</v>
      </c>
    </row>
    <row r="179" spans="1:29" hidden="1" x14ac:dyDescent="0.25"/>
    <row r="180" spans="1:29" x14ac:dyDescent="0.25">
      <c r="A180" s="622" t="s">
        <v>525</v>
      </c>
      <c r="B180" s="622"/>
      <c r="C180" s="622" t="s">
        <v>526</v>
      </c>
      <c r="D180" s="622" t="s">
        <v>753</v>
      </c>
      <c r="E180" s="622">
        <v>2005</v>
      </c>
      <c r="F180" s="622">
        <v>2010</v>
      </c>
      <c r="G180" s="622">
        <v>2015</v>
      </c>
      <c r="H180" s="622">
        <v>2020</v>
      </c>
      <c r="I180" s="622">
        <v>2025</v>
      </c>
      <c r="J180" s="622">
        <v>2030</v>
      </c>
      <c r="K180" s="622">
        <v>2035</v>
      </c>
      <c r="L180" s="622">
        <v>2040</v>
      </c>
      <c r="M180" s="622">
        <v>2045</v>
      </c>
      <c r="N180" s="622">
        <v>2050</v>
      </c>
      <c r="O180" s="622">
        <v>2055</v>
      </c>
      <c r="P180" s="622">
        <v>2060</v>
      </c>
      <c r="Q180" s="622">
        <v>2065</v>
      </c>
      <c r="R180" s="622">
        <v>2070</v>
      </c>
      <c r="S180" s="622">
        <v>2075</v>
      </c>
      <c r="T180" s="622">
        <v>2080</v>
      </c>
      <c r="U180" s="622">
        <v>2085</v>
      </c>
      <c r="V180" s="622">
        <v>2090</v>
      </c>
      <c r="W180" s="622">
        <v>2095</v>
      </c>
      <c r="X180" s="622">
        <v>2100</v>
      </c>
      <c r="AB180" s="621"/>
      <c r="AC180" s="621"/>
    </row>
    <row r="181" spans="1:29" x14ac:dyDescent="0.25">
      <c r="A181" t="s">
        <v>0</v>
      </c>
      <c r="B181">
        <v>1</v>
      </c>
      <c r="C181" t="s">
        <v>781</v>
      </c>
      <c r="D181" t="s">
        <v>783</v>
      </c>
      <c r="E181" s="216">
        <v>9.6107600000000009</v>
      </c>
      <c r="F181" s="216">
        <v>9.9745699999999999</v>
      </c>
      <c r="G181" s="216">
        <v>11.0388</v>
      </c>
      <c r="H181" s="216">
        <v>12.4811</v>
      </c>
      <c r="I181" s="216">
        <v>13.9847</v>
      </c>
      <c r="J181" s="216">
        <v>15.360300000000001</v>
      </c>
      <c r="K181" s="216">
        <v>16.621300000000002</v>
      </c>
      <c r="L181" s="216">
        <v>17.815200000000001</v>
      </c>
      <c r="M181" s="216">
        <v>18.943100000000001</v>
      </c>
      <c r="N181" s="216">
        <v>19.982199999999999</v>
      </c>
      <c r="O181" s="216">
        <v>21.026499999999999</v>
      </c>
      <c r="P181" s="216">
        <v>22.1236</v>
      </c>
      <c r="Q181" s="216">
        <v>23.270700000000001</v>
      </c>
      <c r="R181" s="216">
        <v>24.371700000000001</v>
      </c>
      <c r="S181" s="216">
        <v>25.418399999999998</v>
      </c>
      <c r="T181" s="216">
        <v>26.470500000000001</v>
      </c>
      <c r="U181" s="216">
        <v>27.4725</v>
      </c>
      <c r="V181" s="216">
        <v>28.434000000000001</v>
      </c>
      <c r="W181" s="216">
        <v>29.363</v>
      </c>
      <c r="X181" s="216">
        <v>30.255099999999999</v>
      </c>
    </row>
    <row r="182" spans="1:29" x14ac:dyDescent="0.25">
      <c r="A182" t="s">
        <v>121</v>
      </c>
      <c r="B182">
        <v>2</v>
      </c>
      <c r="C182" t="s">
        <v>781</v>
      </c>
      <c r="D182" t="s">
        <v>783</v>
      </c>
      <c r="E182" s="216">
        <v>0.84854200000000002</v>
      </c>
      <c r="F182" s="216">
        <v>1.0098499999999999</v>
      </c>
      <c r="G182" s="216">
        <v>1.0674399999999999</v>
      </c>
      <c r="H182" s="216">
        <v>1.1203000000000001</v>
      </c>
      <c r="I182" s="216">
        <v>1.3172600000000001</v>
      </c>
      <c r="J182" s="216">
        <v>1.52338</v>
      </c>
      <c r="K182" s="216">
        <v>1.72041</v>
      </c>
      <c r="L182" s="216">
        <v>1.89845</v>
      </c>
      <c r="M182" s="216">
        <v>2.04338</v>
      </c>
      <c r="N182" s="216">
        <v>2.1611199999999999</v>
      </c>
      <c r="O182" s="216">
        <v>2.2830599999999999</v>
      </c>
      <c r="P182" s="216">
        <v>2.4423499999999998</v>
      </c>
      <c r="Q182" s="216">
        <v>2.6106500000000001</v>
      </c>
      <c r="R182" s="216">
        <v>2.77536</v>
      </c>
      <c r="S182" s="216">
        <v>2.92238</v>
      </c>
      <c r="T182" s="216">
        <v>3.0544600000000002</v>
      </c>
      <c r="U182" s="216">
        <v>3.18161</v>
      </c>
      <c r="V182" s="216">
        <v>3.3105899999999999</v>
      </c>
      <c r="W182" s="216">
        <v>3.4402400000000002</v>
      </c>
      <c r="X182" s="216">
        <v>3.55985</v>
      </c>
    </row>
    <row r="183" spans="1:29" x14ac:dyDescent="0.25">
      <c r="A183" t="s">
        <v>122</v>
      </c>
      <c r="B183">
        <v>3</v>
      </c>
      <c r="C183" t="s">
        <v>781</v>
      </c>
      <c r="D183" t="s">
        <v>783</v>
      </c>
      <c r="E183" s="216">
        <v>3.5772699999999999</v>
      </c>
      <c r="F183" s="216">
        <v>3.6371699999999998</v>
      </c>
      <c r="G183" s="216">
        <v>3.7605300000000002</v>
      </c>
      <c r="H183" s="216">
        <v>3.9033500000000001</v>
      </c>
      <c r="I183" s="216">
        <v>4.1114300000000004</v>
      </c>
      <c r="J183" s="216">
        <v>4.3041200000000002</v>
      </c>
      <c r="K183" s="216">
        <v>4.4477200000000003</v>
      </c>
      <c r="L183" s="216">
        <v>4.5614600000000003</v>
      </c>
      <c r="M183" s="216">
        <v>4.6853999999999996</v>
      </c>
      <c r="N183" s="216">
        <v>4.8053600000000003</v>
      </c>
      <c r="O183" s="216">
        <v>4.9396100000000001</v>
      </c>
      <c r="P183" s="216">
        <v>5.0867500000000003</v>
      </c>
      <c r="Q183" s="216">
        <v>5.2305299999999999</v>
      </c>
      <c r="R183" s="216">
        <v>5.3696900000000003</v>
      </c>
      <c r="S183" s="216">
        <v>5.49939</v>
      </c>
      <c r="T183" s="216">
        <v>5.6232300000000004</v>
      </c>
      <c r="U183" s="216">
        <v>5.7487899999999996</v>
      </c>
      <c r="V183" s="216">
        <v>5.87812</v>
      </c>
      <c r="W183" s="216">
        <v>6.0094000000000003</v>
      </c>
      <c r="X183" s="216">
        <v>6.1383900000000002</v>
      </c>
    </row>
    <row r="184" spans="1:29" x14ac:dyDescent="0.25">
      <c r="A184" t="s">
        <v>123</v>
      </c>
      <c r="B184">
        <v>4</v>
      </c>
      <c r="C184" t="s">
        <v>781</v>
      </c>
      <c r="D184" t="s">
        <v>783</v>
      </c>
      <c r="E184" s="216">
        <v>1.0035400000000001</v>
      </c>
      <c r="F184" s="216">
        <v>1.0689599999999999</v>
      </c>
      <c r="G184" s="216">
        <v>1.18435</v>
      </c>
      <c r="H184" s="216">
        <v>1.3147</v>
      </c>
      <c r="I184" s="216">
        <v>1.45411</v>
      </c>
      <c r="J184" s="216">
        <v>1.59785</v>
      </c>
      <c r="K184" s="216">
        <v>1.7567299999999999</v>
      </c>
      <c r="L184" s="216">
        <v>1.92736</v>
      </c>
      <c r="M184" s="216">
        <v>2.1011899999999999</v>
      </c>
      <c r="N184" s="216">
        <v>2.2722899999999999</v>
      </c>
      <c r="O184" s="216">
        <v>2.4448699999999999</v>
      </c>
      <c r="P184" s="216">
        <v>2.6330900000000002</v>
      </c>
      <c r="Q184" s="216">
        <v>2.8427199999999999</v>
      </c>
      <c r="R184" s="216">
        <v>3.0689199999999999</v>
      </c>
      <c r="S184" s="216">
        <v>3.3017099999999999</v>
      </c>
      <c r="T184" s="216">
        <v>3.5394399999999999</v>
      </c>
      <c r="U184" s="216">
        <v>3.7760199999999999</v>
      </c>
      <c r="V184" s="216">
        <v>4.0127100000000002</v>
      </c>
      <c r="W184" s="216">
        <v>4.2521699999999996</v>
      </c>
      <c r="X184" s="216">
        <v>4.4943999999999997</v>
      </c>
    </row>
    <row r="185" spans="1:29" s="621" customFormat="1" x14ac:dyDescent="0.25">
      <c r="A185" s="616" t="s">
        <v>761</v>
      </c>
      <c r="B185" s="616"/>
      <c r="C185" s="616" t="s">
        <v>781</v>
      </c>
      <c r="D185" s="616" t="s">
        <v>783</v>
      </c>
      <c r="E185" s="617">
        <v>0.74767600000000001</v>
      </c>
      <c r="F185" s="617">
        <v>0.85100900000000002</v>
      </c>
      <c r="G185" s="617">
        <v>0.97076799999999996</v>
      </c>
      <c r="H185" s="617">
        <v>1.11904</v>
      </c>
      <c r="I185" s="617">
        <v>1.2798099999999999</v>
      </c>
      <c r="J185" s="617">
        <v>1.4372499999999999</v>
      </c>
      <c r="K185" s="617">
        <v>1.5972200000000001</v>
      </c>
      <c r="L185" s="617">
        <v>1.7680400000000001</v>
      </c>
      <c r="M185" s="617">
        <v>1.9530400000000001</v>
      </c>
      <c r="N185" s="617">
        <v>2.14032</v>
      </c>
      <c r="O185" s="617">
        <v>2.3336299999999999</v>
      </c>
      <c r="P185" s="617">
        <v>2.5465100000000001</v>
      </c>
      <c r="Q185" s="617">
        <v>2.7746400000000002</v>
      </c>
      <c r="R185" s="617">
        <v>3.0124599999999999</v>
      </c>
      <c r="S185" s="617">
        <v>3.2495500000000002</v>
      </c>
      <c r="T185" s="617">
        <v>3.4856799999999999</v>
      </c>
      <c r="U185" s="617">
        <v>3.7165400000000002</v>
      </c>
      <c r="V185" s="617">
        <v>3.9443800000000002</v>
      </c>
      <c r="W185" s="617">
        <v>4.1718999999999999</v>
      </c>
      <c r="X185" s="617">
        <v>4.3981000000000003</v>
      </c>
      <c r="Y185"/>
      <c r="Z185"/>
      <c r="AB185"/>
      <c r="AC185"/>
    </row>
    <row r="186" spans="1:29" x14ac:dyDescent="0.25">
      <c r="A186" s="616" t="s">
        <v>768</v>
      </c>
      <c r="B186" s="616"/>
      <c r="C186" s="616" t="s">
        <v>781</v>
      </c>
      <c r="D186" s="616" t="s">
        <v>783</v>
      </c>
      <c r="E186" s="617">
        <v>0.60404800000000003</v>
      </c>
      <c r="F186" s="617">
        <v>0.65090300000000001</v>
      </c>
      <c r="G186" s="617">
        <v>0.70243900000000004</v>
      </c>
      <c r="H186" s="617">
        <v>0.76595999999999997</v>
      </c>
      <c r="I186" s="617">
        <v>0.83277400000000001</v>
      </c>
      <c r="J186" s="617">
        <v>0.901007</v>
      </c>
      <c r="K186" s="617">
        <v>0.97263500000000003</v>
      </c>
      <c r="L186" s="617">
        <v>1.0521199999999999</v>
      </c>
      <c r="M186" s="617">
        <v>1.1400399999999999</v>
      </c>
      <c r="N186" s="617">
        <v>1.2387300000000001</v>
      </c>
      <c r="O186" s="617">
        <v>1.34765</v>
      </c>
      <c r="P186" s="617">
        <v>1.4650000000000001</v>
      </c>
      <c r="Q186" s="617">
        <v>1.5908899999999999</v>
      </c>
      <c r="R186" s="617">
        <v>1.7238</v>
      </c>
      <c r="S186" s="617">
        <v>1.85964</v>
      </c>
      <c r="T186" s="617">
        <v>1.99868</v>
      </c>
      <c r="U186" s="617">
        <v>2.1382699999999999</v>
      </c>
      <c r="V186" s="617">
        <v>2.2765499999999999</v>
      </c>
      <c r="W186" s="617">
        <v>2.4133499999999999</v>
      </c>
      <c r="X186" s="617">
        <v>2.5496500000000002</v>
      </c>
    </row>
    <row r="187" spans="1:29" x14ac:dyDescent="0.25">
      <c r="A187" s="625" t="s">
        <v>789</v>
      </c>
      <c r="B187" s="625">
        <v>5</v>
      </c>
      <c r="C187" s="625" t="s">
        <v>781</v>
      </c>
      <c r="D187" s="625" t="s">
        <v>783</v>
      </c>
      <c r="E187" s="626">
        <f>SUM(E185:E186)</f>
        <v>1.3517239999999999</v>
      </c>
      <c r="F187" s="626">
        <f t="shared" ref="F187" si="64">SUM(F185:F186)</f>
        <v>1.5019119999999999</v>
      </c>
      <c r="G187" s="626">
        <f t="shared" ref="G187" si="65">SUM(G185:G186)</f>
        <v>1.6732070000000001</v>
      </c>
      <c r="H187" s="626">
        <f t="shared" ref="H187" si="66">SUM(H185:H186)</f>
        <v>1.885</v>
      </c>
      <c r="I187" s="626">
        <f t="shared" ref="I187" si="67">SUM(I185:I186)</f>
        <v>2.112584</v>
      </c>
      <c r="J187" s="626">
        <f t="shared" ref="J187" si="68">SUM(J185:J186)</f>
        <v>2.338257</v>
      </c>
      <c r="K187" s="626">
        <f t="shared" ref="K187" si="69">SUM(K185:K186)</f>
        <v>2.569855</v>
      </c>
      <c r="L187" s="626">
        <f t="shared" ref="L187" si="70">SUM(L185:L186)</f>
        <v>2.82016</v>
      </c>
      <c r="M187" s="626">
        <f t="shared" ref="M187" si="71">SUM(M185:M186)</f>
        <v>3.0930800000000001</v>
      </c>
      <c r="N187" s="626">
        <f t="shared" ref="N187" si="72">SUM(N185:N186)</f>
        <v>3.3790500000000003</v>
      </c>
      <c r="O187" s="626">
        <f t="shared" ref="O187" si="73">SUM(O185:O186)</f>
        <v>3.6812800000000001</v>
      </c>
      <c r="P187" s="626">
        <f t="shared" ref="P187" si="74">SUM(P185:P186)</f>
        <v>4.0115100000000004</v>
      </c>
      <c r="Q187" s="626">
        <f t="shared" ref="Q187" si="75">SUM(Q185:Q186)</f>
        <v>4.3655299999999997</v>
      </c>
      <c r="R187" s="626">
        <f t="shared" ref="R187" si="76">SUM(R185:R186)</f>
        <v>4.7362599999999997</v>
      </c>
      <c r="S187" s="626">
        <f t="shared" ref="S187" si="77">SUM(S185:S186)</f>
        <v>5.1091899999999999</v>
      </c>
      <c r="T187" s="626">
        <f t="shared" ref="T187" si="78">SUM(T185:T186)</f>
        <v>5.4843599999999997</v>
      </c>
      <c r="U187" s="626">
        <f t="shared" ref="U187" si="79">SUM(U185:U186)</f>
        <v>5.8548100000000005</v>
      </c>
      <c r="V187" s="626">
        <f t="shared" ref="V187" si="80">SUM(V185:V186)</f>
        <v>6.2209300000000001</v>
      </c>
      <c r="W187" s="626">
        <f t="shared" ref="W187" si="81">SUM(W185:W186)</f>
        <v>6.5852500000000003</v>
      </c>
      <c r="X187" s="626">
        <f t="shared" ref="X187" si="82">SUM(X185:X186)</f>
        <v>6.947750000000001</v>
      </c>
    </row>
    <row r="188" spans="1:29" x14ac:dyDescent="0.25">
      <c r="A188" s="69" t="s">
        <v>764</v>
      </c>
      <c r="B188" s="69"/>
      <c r="C188" s="69" t="s">
        <v>781</v>
      </c>
      <c r="D188" s="69" t="s">
        <v>783</v>
      </c>
      <c r="E188" s="623">
        <v>0.71431500000000003</v>
      </c>
      <c r="F188" s="623">
        <v>0.82965299999999997</v>
      </c>
      <c r="G188" s="623">
        <v>0.92802200000000001</v>
      </c>
      <c r="H188" s="623">
        <v>1.07921</v>
      </c>
      <c r="I188" s="623">
        <v>1.2307399999999999</v>
      </c>
      <c r="J188" s="623">
        <v>1.3830100000000001</v>
      </c>
      <c r="K188" s="623">
        <v>1.5342</v>
      </c>
      <c r="L188" s="623">
        <v>1.6789400000000001</v>
      </c>
      <c r="M188" s="623">
        <v>1.8099799999999999</v>
      </c>
      <c r="N188" s="623">
        <v>1.9332199999999999</v>
      </c>
      <c r="O188" s="623">
        <v>2.0526</v>
      </c>
      <c r="P188" s="623">
        <v>2.1802999999999999</v>
      </c>
      <c r="Q188" s="623">
        <v>2.3166000000000002</v>
      </c>
      <c r="R188" s="623">
        <v>2.4516499999999999</v>
      </c>
      <c r="S188" s="623">
        <v>2.57572</v>
      </c>
      <c r="T188" s="623">
        <v>2.69232</v>
      </c>
      <c r="U188" s="623">
        <v>2.8049900000000001</v>
      </c>
      <c r="V188" s="623">
        <v>2.91757</v>
      </c>
      <c r="W188" s="623">
        <v>3.0343599999999999</v>
      </c>
      <c r="X188" s="623">
        <v>3.1558799999999998</v>
      </c>
      <c r="AB188" s="621"/>
      <c r="AC188" s="621"/>
    </row>
    <row r="189" spans="1:29" x14ac:dyDescent="0.25">
      <c r="A189" s="69" t="s">
        <v>765</v>
      </c>
      <c r="B189" s="69"/>
      <c r="C189" s="69" t="s">
        <v>781</v>
      </c>
      <c r="D189" s="69" t="s">
        <v>783</v>
      </c>
      <c r="E189" s="623">
        <v>9.6151800000000005</v>
      </c>
      <c r="F189" s="623">
        <v>9.9572000000000003</v>
      </c>
      <c r="G189" s="623">
        <v>10.3682</v>
      </c>
      <c r="H189" s="623">
        <v>11.292400000000001</v>
      </c>
      <c r="I189" s="623">
        <v>12.176600000000001</v>
      </c>
      <c r="J189" s="623">
        <v>13.102399999999999</v>
      </c>
      <c r="K189" s="623">
        <v>14.112299999999999</v>
      </c>
      <c r="L189" s="623">
        <v>15.2448</v>
      </c>
      <c r="M189" s="623">
        <v>16.447800000000001</v>
      </c>
      <c r="N189" s="623">
        <v>17.682400000000001</v>
      </c>
      <c r="O189" s="623">
        <v>18.977799999999998</v>
      </c>
      <c r="P189" s="623">
        <v>20.3962</v>
      </c>
      <c r="Q189" s="623">
        <v>21.9025</v>
      </c>
      <c r="R189" s="623">
        <v>23.447500000000002</v>
      </c>
      <c r="S189" s="623">
        <v>24.997900000000001</v>
      </c>
      <c r="T189" s="623">
        <v>26.5746</v>
      </c>
      <c r="U189" s="623">
        <v>28.173200000000001</v>
      </c>
      <c r="V189" s="623">
        <v>29.797599999999999</v>
      </c>
      <c r="W189" s="623">
        <v>31.449300000000001</v>
      </c>
      <c r="X189" s="623">
        <v>33.106400000000001</v>
      </c>
    </row>
    <row r="190" spans="1:29" x14ac:dyDescent="0.25">
      <c r="A190" s="630" t="s">
        <v>787</v>
      </c>
      <c r="B190" s="630">
        <v>6</v>
      </c>
      <c r="C190" s="630" t="s">
        <v>781</v>
      </c>
      <c r="D190" s="630" t="s">
        <v>784</v>
      </c>
      <c r="E190" s="631">
        <f>SUM(E188:E189)</f>
        <v>10.329495000000001</v>
      </c>
      <c r="F190" s="631">
        <f t="shared" ref="F190:X190" si="83">SUM(F188:F189)</f>
        <v>10.786853000000001</v>
      </c>
      <c r="G190" s="631">
        <f t="shared" si="83"/>
        <v>11.296222</v>
      </c>
      <c r="H190" s="631">
        <f t="shared" si="83"/>
        <v>12.37161</v>
      </c>
      <c r="I190" s="631">
        <f t="shared" si="83"/>
        <v>13.407340000000001</v>
      </c>
      <c r="J190" s="631">
        <f t="shared" si="83"/>
        <v>14.48541</v>
      </c>
      <c r="K190" s="631">
        <f t="shared" si="83"/>
        <v>15.6465</v>
      </c>
      <c r="L190" s="631">
        <f t="shared" si="83"/>
        <v>16.923739999999999</v>
      </c>
      <c r="M190" s="631">
        <f t="shared" si="83"/>
        <v>18.25778</v>
      </c>
      <c r="N190" s="631">
        <f t="shared" si="83"/>
        <v>19.61562</v>
      </c>
      <c r="O190" s="631">
        <f t="shared" si="83"/>
        <v>21.0304</v>
      </c>
      <c r="P190" s="631">
        <f t="shared" si="83"/>
        <v>22.576499999999999</v>
      </c>
      <c r="Q190" s="631">
        <f t="shared" si="83"/>
        <v>24.219100000000001</v>
      </c>
      <c r="R190" s="631">
        <f t="shared" si="83"/>
        <v>25.899150000000002</v>
      </c>
      <c r="S190" s="631">
        <f t="shared" si="83"/>
        <v>27.573620000000002</v>
      </c>
      <c r="T190" s="631">
        <f t="shared" si="83"/>
        <v>29.266919999999999</v>
      </c>
      <c r="U190" s="631">
        <f t="shared" si="83"/>
        <v>30.978190000000001</v>
      </c>
      <c r="V190" s="631">
        <f t="shared" si="83"/>
        <v>32.715170000000001</v>
      </c>
      <c r="W190" s="631">
        <f t="shared" si="83"/>
        <v>34.48366</v>
      </c>
      <c r="X190" s="631">
        <f t="shared" si="83"/>
        <v>36.262280000000004</v>
      </c>
      <c r="Y190" s="621"/>
      <c r="Z190" s="621"/>
    </row>
    <row r="191" spans="1:29" x14ac:dyDescent="0.25">
      <c r="A191" t="s">
        <v>124</v>
      </c>
      <c r="B191">
        <v>7</v>
      </c>
      <c r="C191" t="s">
        <v>781</v>
      </c>
      <c r="D191" t="s">
        <v>783</v>
      </c>
      <c r="E191" s="216">
        <v>2.4443299999999999</v>
      </c>
      <c r="F191" s="216">
        <v>4.0976400000000002</v>
      </c>
      <c r="G191" s="216">
        <v>5.91242</v>
      </c>
      <c r="H191" s="216">
        <v>7.9513199999999999</v>
      </c>
      <c r="I191" s="216">
        <v>10.595599999999999</v>
      </c>
      <c r="J191" s="216">
        <v>13.0367</v>
      </c>
      <c r="K191" s="216">
        <v>15.0922</v>
      </c>
      <c r="L191" s="216">
        <v>16.911000000000001</v>
      </c>
      <c r="M191" s="216">
        <v>18.509399999999999</v>
      </c>
      <c r="N191" s="216">
        <v>19.757899999999999</v>
      </c>
      <c r="O191" s="216">
        <v>20.648900000000001</v>
      </c>
      <c r="P191" s="216">
        <v>21.3813</v>
      </c>
      <c r="Q191" s="216">
        <v>21.9605</v>
      </c>
      <c r="R191" s="216">
        <v>22.4056</v>
      </c>
      <c r="S191" s="216">
        <v>22.6876</v>
      </c>
      <c r="T191" s="216">
        <v>22.889800000000001</v>
      </c>
      <c r="U191" s="216">
        <v>22.9757</v>
      </c>
      <c r="V191" s="216">
        <v>23.0031</v>
      </c>
      <c r="W191" s="216">
        <v>22.999700000000001</v>
      </c>
      <c r="X191" s="216">
        <v>22.983699999999999</v>
      </c>
    </row>
    <row r="192" spans="1:29" x14ac:dyDescent="0.25">
      <c r="A192" t="s">
        <v>125</v>
      </c>
      <c r="B192">
        <v>8</v>
      </c>
      <c r="C192" t="s">
        <v>781</v>
      </c>
      <c r="D192" t="s">
        <v>783</v>
      </c>
      <c r="E192" s="216">
        <v>0.75326400000000004</v>
      </c>
      <c r="F192" s="216">
        <v>1.1229800000000001</v>
      </c>
      <c r="G192" s="216">
        <v>1.54796</v>
      </c>
      <c r="H192" s="216">
        <v>2.23428</v>
      </c>
      <c r="I192" s="216">
        <v>3.0136699999999998</v>
      </c>
      <c r="J192" s="216">
        <v>3.9122599999999998</v>
      </c>
      <c r="K192" s="216">
        <v>4.9348400000000003</v>
      </c>
      <c r="L192" s="216">
        <v>6.1053199999999999</v>
      </c>
      <c r="M192" s="216">
        <v>7.4070999999999998</v>
      </c>
      <c r="N192" s="216">
        <v>8.8253500000000003</v>
      </c>
      <c r="O192" s="216">
        <v>10.3619</v>
      </c>
      <c r="P192" s="216">
        <v>12.0108</v>
      </c>
      <c r="Q192" s="216">
        <v>13.7502</v>
      </c>
      <c r="R192" s="216">
        <v>15.5449</v>
      </c>
      <c r="S192" s="216">
        <v>17.365200000000002</v>
      </c>
      <c r="T192" s="216">
        <v>19.1904</v>
      </c>
      <c r="U192" s="216">
        <v>21.0029</v>
      </c>
      <c r="V192" s="216">
        <v>22.8004</v>
      </c>
      <c r="W192" s="216">
        <v>24.569700000000001</v>
      </c>
      <c r="X192" s="216">
        <v>26.276800000000001</v>
      </c>
    </row>
    <row r="193" spans="1:29" s="621" customFormat="1" x14ac:dyDescent="0.25">
      <c r="A193" t="s">
        <v>126</v>
      </c>
      <c r="B193">
        <v>9</v>
      </c>
      <c r="C193" t="s">
        <v>781</v>
      </c>
      <c r="D193" t="s">
        <v>783</v>
      </c>
      <c r="E193" s="216">
        <v>1.14171</v>
      </c>
      <c r="F193" s="216">
        <v>1.4193899999999999</v>
      </c>
      <c r="G193" s="216">
        <v>1.49763</v>
      </c>
      <c r="H193" s="216">
        <v>1.62947</v>
      </c>
      <c r="I193" s="216">
        <v>1.9151199999999999</v>
      </c>
      <c r="J193" s="216">
        <v>2.1860400000000002</v>
      </c>
      <c r="K193" s="216">
        <v>2.44618</v>
      </c>
      <c r="L193" s="216">
        <v>2.7139099999999998</v>
      </c>
      <c r="M193" s="216">
        <v>2.9836499999999999</v>
      </c>
      <c r="N193" s="216">
        <v>3.2496399999999999</v>
      </c>
      <c r="O193" s="216">
        <v>3.5214099999999999</v>
      </c>
      <c r="P193" s="216">
        <v>3.7978399999999999</v>
      </c>
      <c r="Q193" s="216">
        <v>4.0677000000000003</v>
      </c>
      <c r="R193" s="216">
        <v>4.33561</v>
      </c>
      <c r="S193" s="216">
        <v>4.6121600000000003</v>
      </c>
      <c r="T193" s="216">
        <v>4.8842600000000003</v>
      </c>
      <c r="U193" s="216">
        <v>5.1522300000000003</v>
      </c>
      <c r="V193" s="216">
        <v>5.4202899999999996</v>
      </c>
      <c r="W193" s="216">
        <v>5.6930699999999996</v>
      </c>
      <c r="X193" s="216">
        <v>5.9704699999999997</v>
      </c>
      <c r="Y193"/>
      <c r="Z193"/>
      <c r="AB193"/>
      <c r="AC193"/>
    </row>
    <row r="194" spans="1:29" x14ac:dyDescent="0.25">
      <c r="A194" t="s">
        <v>127</v>
      </c>
      <c r="B194">
        <v>10</v>
      </c>
      <c r="C194" t="s">
        <v>781</v>
      </c>
      <c r="D194" t="s">
        <v>783</v>
      </c>
      <c r="E194" s="216">
        <v>0.206044</v>
      </c>
      <c r="F194" s="216">
        <v>0.24170700000000001</v>
      </c>
      <c r="G194" s="216">
        <v>0.26832099999999998</v>
      </c>
      <c r="H194" s="216">
        <v>0.29961100000000002</v>
      </c>
      <c r="I194" s="216">
        <v>0.36451299999999998</v>
      </c>
      <c r="J194" s="216">
        <v>0.43272100000000002</v>
      </c>
      <c r="K194" s="216">
        <v>0.50384899999999999</v>
      </c>
      <c r="L194" s="216">
        <v>0.57867199999999996</v>
      </c>
      <c r="M194" s="216">
        <v>0.65548799999999996</v>
      </c>
      <c r="N194" s="216">
        <v>0.73352899999999999</v>
      </c>
      <c r="O194" s="216">
        <v>0.81476199999999999</v>
      </c>
      <c r="P194" s="216">
        <v>0.90085499999999996</v>
      </c>
      <c r="Q194" s="216">
        <v>0.98891600000000002</v>
      </c>
      <c r="R194" s="216">
        <v>1.0770299999999999</v>
      </c>
      <c r="S194" s="216">
        <v>1.1650700000000001</v>
      </c>
      <c r="T194" s="216">
        <v>1.25146</v>
      </c>
      <c r="U194" s="216">
        <v>1.33541</v>
      </c>
      <c r="V194" s="216">
        <v>1.41686</v>
      </c>
      <c r="W194" s="216">
        <v>1.4947699999999999</v>
      </c>
      <c r="X194" s="216">
        <v>1.5679000000000001</v>
      </c>
    </row>
    <row r="195" spans="1:29" x14ac:dyDescent="0.25">
      <c r="A195" s="48" t="s">
        <v>766</v>
      </c>
      <c r="B195" s="48">
        <v>11</v>
      </c>
      <c r="C195" s="48" t="s">
        <v>781</v>
      </c>
      <c r="D195" s="48" t="s">
        <v>783</v>
      </c>
      <c r="E195" s="624">
        <v>0.11472499999999999</v>
      </c>
      <c r="F195" s="624">
        <v>0.130554</v>
      </c>
      <c r="G195" s="624">
        <v>0.124212</v>
      </c>
      <c r="H195" s="624">
        <v>0.141092</v>
      </c>
      <c r="I195" s="624">
        <v>0.16780900000000001</v>
      </c>
      <c r="J195" s="624">
        <v>0.19689000000000001</v>
      </c>
      <c r="K195" s="624">
        <v>0.22747400000000001</v>
      </c>
      <c r="L195" s="624">
        <v>0.25861200000000001</v>
      </c>
      <c r="M195" s="624">
        <v>0.28898000000000001</v>
      </c>
      <c r="N195" s="624">
        <v>0.31852000000000003</v>
      </c>
      <c r="O195" s="624">
        <v>0.35005799999999998</v>
      </c>
      <c r="P195" s="624">
        <v>0.38592799999999999</v>
      </c>
      <c r="Q195" s="624">
        <v>0.42455599999999999</v>
      </c>
      <c r="R195" s="624">
        <v>0.46313300000000002</v>
      </c>
      <c r="S195" s="624">
        <v>0.49928899999999998</v>
      </c>
      <c r="T195" s="624">
        <v>0.53386800000000001</v>
      </c>
      <c r="U195" s="624">
        <v>0.56781599999999999</v>
      </c>
      <c r="V195" s="624">
        <v>0.60172099999999995</v>
      </c>
      <c r="W195" s="624">
        <v>0.63537600000000005</v>
      </c>
      <c r="X195" s="624">
        <v>0.66744400000000004</v>
      </c>
      <c r="AB195" s="621"/>
      <c r="AC195" s="621"/>
    </row>
    <row r="196" spans="1:29" x14ac:dyDescent="0.25">
      <c r="A196" s="147" t="s">
        <v>767</v>
      </c>
      <c r="B196" s="147"/>
      <c r="C196" s="147" t="s">
        <v>781</v>
      </c>
      <c r="D196" s="147" t="s">
        <v>783</v>
      </c>
      <c r="E196" s="618">
        <v>0.49490699999999999</v>
      </c>
      <c r="F196" s="618">
        <v>0.57280799999999998</v>
      </c>
      <c r="G196" s="618">
        <v>0.68429700000000004</v>
      </c>
      <c r="H196" s="618">
        <v>0.80521699999999996</v>
      </c>
      <c r="I196" s="618">
        <v>0.95635800000000004</v>
      </c>
      <c r="J196" s="618">
        <v>1.11178</v>
      </c>
      <c r="K196" s="618">
        <v>1.27135</v>
      </c>
      <c r="L196" s="618">
        <v>1.4411499999999999</v>
      </c>
      <c r="M196" s="618">
        <v>1.61571</v>
      </c>
      <c r="N196" s="618">
        <v>1.7932999999999999</v>
      </c>
      <c r="O196" s="618">
        <v>1.9774099999999999</v>
      </c>
      <c r="P196" s="618">
        <v>2.1666099999999999</v>
      </c>
      <c r="Q196" s="618">
        <v>2.35934</v>
      </c>
      <c r="R196" s="618">
        <v>2.55348</v>
      </c>
      <c r="S196" s="618">
        <v>2.74492</v>
      </c>
      <c r="T196" s="618">
        <v>2.9329100000000001</v>
      </c>
      <c r="U196" s="618">
        <v>3.11849</v>
      </c>
      <c r="V196" s="618">
        <v>3.30301</v>
      </c>
      <c r="W196" s="618">
        <v>3.4856799999999999</v>
      </c>
      <c r="X196" s="618">
        <v>3.6639400000000002</v>
      </c>
    </row>
    <row r="197" spans="1:29" x14ac:dyDescent="0.25">
      <c r="A197" s="147" t="s">
        <v>763</v>
      </c>
      <c r="B197" s="147"/>
      <c r="C197" s="147" t="s">
        <v>781</v>
      </c>
      <c r="D197" s="147" t="s">
        <v>783</v>
      </c>
      <c r="E197" s="618">
        <v>0.13450899999999999</v>
      </c>
      <c r="F197" s="618">
        <v>0.19859399999999999</v>
      </c>
      <c r="G197" s="618">
        <v>0.26033800000000001</v>
      </c>
      <c r="H197" s="618">
        <v>0.32825799999999999</v>
      </c>
      <c r="I197" s="618">
        <v>0.42658299999999999</v>
      </c>
      <c r="J197" s="618">
        <v>0.52622899999999995</v>
      </c>
      <c r="K197" s="618">
        <v>0.62580100000000005</v>
      </c>
      <c r="L197" s="618">
        <v>0.72332300000000005</v>
      </c>
      <c r="M197" s="618">
        <v>0.81418299999999999</v>
      </c>
      <c r="N197" s="618">
        <v>0.89337699999999998</v>
      </c>
      <c r="O197" s="618">
        <v>0.96765999999999996</v>
      </c>
      <c r="P197" s="618">
        <v>1.04697</v>
      </c>
      <c r="Q197" s="618">
        <v>1.1353800000000001</v>
      </c>
      <c r="R197" s="618">
        <v>1.22566</v>
      </c>
      <c r="S197" s="618">
        <v>1.31101</v>
      </c>
      <c r="T197" s="618">
        <v>1.39496</v>
      </c>
      <c r="U197" s="618">
        <v>1.4798800000000001</v>
      </c>
      <c r="V197" s="618">
        <v>1.5682700000000001</v>
      </c>
      <c r="W197" s="618">
        <v>1.65985</v>
      </c>
      <c r="X197" s="618">
        <v>1.75102</v>
      </c>
    </row>
    <row r="198" spans="1:29" x14ac:dyDescent="0.25">
      <c r="A198" s="632" t="s">
        <v>788</v>
      </c>
      <c r="B198" s="619">
        <v>12</v>
      </c>
      <c r="C198" s="619" t="s">
        <v>781</v>
      </c>
      <c r="D198" s="619" t="s">
        <v>784</v>
      </c>
      <c r="E198" s="620">
        <f>SUM(E196:E197)</f>
        <v>0.62941599999999998</v>
      </c>
      <c r="F198" s="620">
        <f t="shared" ref="F198" si="84">SUM(F196:F197)</f>
        <v>0.77140199999999992</v>
      </c>
      <c r="G198" s="620">
        <f t="shared" ref="G198" si="85">SUM(G196:G197)</f>
        <v>0.94463500000000011</v>
      </c>
      <c r="H198" s="620">
        <f t="shared" ref="H198" si="86">SUM(H196:H197)</f>
        <v>1.133475</v>
      </c>
      <c r="I198" s="620">
        <f t="shared" ref="I198" si="87">SUM(I196:I197)</f>
        <v>1.382941</v>
      </c>
      <c r="J198" s="620">
        <f t="shared" ref="J198" si="88">SUM(J196:J197)</f>
        <v>1.6380089999999998</v>
      </c>
      <c r="K198" s="620">
        <f t="shared" ref="K198" si="89">SUM(K196:K197)</f>
        <v>1.897151</v>
      </c>
      <c r="L198" s="620">
        <f t="shared" ref="L198" si="90">SUM(L196:L197)</f>
        <v>2.1644730000000001</v>
      </c>
      <c r="M198" s="620">
        <f t="shared" ref="M198" si="91">SUM(M196:M197)</f>
        <v>2.4298929999999999</v>
      </c>
      <c r="N198" s="620">
        <f t="shared" ref="N198" si="92">SUM(N196:N197)</f>
        <v>2.686677</v>
      </c>
      <c r="O198" s="620">
        <f t="shared" ref="O198" si="93">SUM(O196:O197)</f>
        <v>2.9450699999999999</v>
      </c>
      <c r="P198" s="620">
        <f t="shared" ref="P198" si="94">SUM(P196:P197)</f>
        <v>3.2135799999999999</v>
      </c>
      <c r="Q198" s="620">
        <f t="shared" ref="Q198" si="95">SUM(Q196:Q197)</f>
        <v>3.49472</v>
      </c>
      <c r="R198" s="620">
        <f t="shared" ref="R198" si="96">SUM(R196:R197)</f>
        <v>3.7791399999999999</v>
      </c>
      <c r="S198" s="620">
        <f t="shared" ref="S198" si="97">SUM(S196:S197)</f>
        <v>4.05593</v>
      </c>
      <c r="T198" s="620">
        <f t="shared" ref="T198" si="98">SUM(T196:T197)</f>
        <v>4.3278699999999999</v>
      </c>
      <c r="U198" s="620">
        <f t="shared" ref="U198" si="99">SUM(U196:U197)</f>
        <v>4.5983700000000001</v>
      </c>
      <c r="V198" s="620">
        <f t="shared" ref="V198" si="100">SUM(V196:V197)</f>
        <v>4.8712800000000005</v>
      </c>
      <c r="W198" s="620">
        <f t="shared" ref="W198" si="101">SUM(W196:W197)</f>
        <v>5.1455299999999999</v>
      </c>
      <c r="X198" s="620">
        <f t="shared" ref="X198" si="102">SUM(X196:X197)</f>
        <v>5.4149600000000007</v>
      </c>
      <c r="Y198" s="621"/>
      <c r="Z198" s="621"/>
    </row>
    <row r="199" spans="1:29" x14ac:dyDescent="0.25">
      <c r="A199" s="5" t="s">
        <v>776</v>
      </c>
      <c r="B199" s="5"/>
      <c r="C199" s="5" t="s">
        <v>781</v>
      </c>
      <c r="D199" s="5" t="s">
        <v>783</v>
      </c>
      <c r="E199" s="633">
        <v>0.66088499999999994</v>
      </c>
      <c r="F199" s="633">
        <v>0.84279199999999999</v>
      </c>
      <c r="G199" s="633">
        <v>1.06114</v>
      </c>
      <c r="H199" s="633">
        <v>1.34843</v>
      </c>
      <c r="I199" s="633">
        <v>1.68743</v>
      </c>
      <c r="J199" s="633">
        <v>2.0605000000000002</v>
      </c>
      <c r="K199" s="633">
        <v>2.4589599999999998</v>
      </c>
      <c r="L199" s="633">
        <v>2.8996900000000001</v>
      </c>
      <c r="M199" s="633">
        <v>3.3785599999999998</v>
      </c>
      <c r="N199" s="633">
        <v>3.8896600000000001</v>
      </c>
      <c r="O199" s="633">
        <v>4.4381000000000004</v>
      </c>
      <c r="P199" s="633">
        <v>5.0225499999999998</v>
      </c>
      <c r="Q199" s="633">
        <v>5.6413599999999997</v>
      </c>
      <c r="R199" s="633">
        <v>6.2852100000000002</v>
      </c>
      <c r="S199" s="633">
        <v>6.9490999999999996</v>
      </c>
      <c r="T199" s="633">
        <v>7.6279300000000001</v>
      </c>
      <c r="U199" s="633">
        <v>8.3148499999999999</v>
      </c>
      <c r="V199" s="633">
        <v>9.0107800000000005</v>
      </c>
      <c r="W199" s="633">
        <v>9.7140699999999995</v>
      </c>
      <c r="X199" s="633">
        <v>10.4215</v>
      </c>
    </row>
    <row r="200" spans="1:29" s="621" customFormat="1" x14ac:dyDescent="0.25">
      <c r="A200" s="5" t="s">
        <v>774</v>
      </c>
      <c r="B200" s="5"/>
      <c r="C200" s="5" t="s">
        <v>781</v>
      </c>
      <c r="D200" s="5" t="s">
        <v>783</v>
      </c>
      <c r="E200" s="633">
        <v>8.9835499999999999E-2</v>
      </c>
      <c r="F200" s="633">
        <v>0.122881</v>
      </c>
      <c r="G200" s="633">
        <v>0.16648399999999999</v>
      </c>
      <c r="H200" s="633">
        <v>0.22712399999999999</v>
      </c>
      <c r="I200" s="633">
        <v>0.30331399999999997</v>
      </c>
      <c r="J200" s="633">
        <v>0.39185399999999998</v>
      </c>
      <c r="K200" s="633">
        <v>0.492317</v>
      </c>
      <c r="L200" s="633">
        <v>0.61180299999999999</v>
      </c>
      <c r="M200" s="633">
        <v>0.75125399999999998</v>
      </c>
      <c r="N200" s="633">
        <v>0.91308599999999995</v>
      </c>
      <c r="O200" s="633">
        <v>1.1009599999999999</v>
      </c>
      <c r="P200" s="633">
        <v>1.3181</v>
      </c>
      <c r="Q200" s="633">
        <v>1.56586</v>
      </c>
      <c r="R200" s="633">
        <v>1.8457399999999999</v>
      </c>
      <c r="S200" s="633">
        <v>2.1608999999999998</v>
      </c>
      <c r="T200" s="633">
        <v>2.5102699999999998</v>
      </c>
      <c r="U200" s="633">
        <v>2.8947699999999998</v>
      </c>
      <c r="V200" s="633">
        <v>3.3155899999999998</v>
      </c>
      <c r="W200" s="633">
        <v>3.7748400000000002</v>
      </c>
      <c r="X200" s="633">
        <v>4.2717099999999997</v>
      </c>
      <c r="Y200"/>
      <c r="Z200"/>
      <c r="AB200"/>
      <c r="AC200"/>
    </row>
    <row r="201" spans="1:29" x14ac:dyDescent="0.25">
      <c r="A201" s="5" t="s">
        <v>775</v>
      </c>
      <c r="B201" s="5"/>
      <c r="C201" s="5" t="s">
        <v>781</v>
      </c>
      <c r="D201" s="5" t="s">
        <v>783</v>
      </c>
      <c r="E201" s="633">
        <v>0.59252499999999997</v>
      </c>
      <c r="F201" s="633">
        <v>0.72483500000000001</v>
      </c>
      <c r="G201" s="633">
        <v>0.83893099999999998</v>
      </c>
      <c r="H201" s="633">
        <v>0.99617599999999995</v>
      </c>
      <c r="I201" s="633">
        <v>1.16483</v>
      </c>
      <c r="J201" s="633">
        <v>1.3205499999999999</v>
      </c>
      <c r="K201" s="633">
        <v>1.45946</v>
      </c>
      <c r="L201" s="633">
        <v>1.5808800000000001</v>
      </c>
      <c r="M201" s="633">
        <v>1.6875199999999999</v>
      </c>
      <c r="N201" s="633">
        <v>1.77725</v>
      </c>
      <c r="O201" s="633">
        <v>1.8578399999999999</v>
      </c>
      <c r="P201" s="633">
        <v>1.91612</v>
      </c>
      <c r="Q201" s="633">
        <v>1.96218</v>
      </c>
      <c r="R201" s="633">
        <v>2.0084599999999999</v>
      </c>
      <c r="S201" s="633">
        <v>2.04495</v>
      </c>
      <c r="T201" s="633">
        <v>2.0798399999999999</v>
      </c>
      <c r="U201" s="633">
        <v>2.1103700000000001</v>
      </c>
      <c r="V201" s="633">
        <v>2.1351399999999998</v>
      </c>
      <c r="W201" s="633">
        <v>2.15448</v>
      </c>
      <c r="X201" s="633">
        <v>2.1697899999999999</v>
      </c>
      <c r="AB201" s="621"/>
      <c r="AC201" s="621"/>
    </row>
    <row r="202" spans="1:29" x14ac:dyDescent="0.25">
      <c r="A202" s="5" t="s">
        <v>769</v>
      </c>
      <c r="B202" s="5"/>
      <c r="C202" s="5" t="s">
        <v>781</v>
      </c>
      <c r="D202" s="5" t="s">
        <v>783</v>
      </c>
      <c r="E202" s="633">
        <v>0.35529899999999998</v>
      </c>
      <c r="F202" s="633">
        <v>0.46969100000000003</v>
      </c>
      <c r="G202" s="633">
        <v>0.61361900000000003</v>
      </c>
      <c r="H202" s="633">
        <v>0.80880300000000005</v>
      </c>
      <c r="I202" s="633">
        <v>1.0918600000000001</v>
      </c>
      <c r="J202" s="633">
        <v>1.40604</v>
      </c>
      <c r="K202" s="633">
        <v>1.74691</v>
      </c>
      <c r="L202" s="633">
        <v>2.1236600000000001</v>
      </c>
      <c r="M202" s="633">
        <v>2.5196100000000001</v>
      </c>
      <c r="N202" s="633">
        <v>2.9252899999999999</v>
      </c>
      <c r="O202" s="633">
        <v>3.3422399999999999</v>
      </c>
      <c r="P202" s="633">
        <v>3.7652199999999998</v>
      </c>
      <c r="Q202" s="633">
        <v>4.1863200000000003</v>
      </c>
      <c r="R202" s="633">
        <v>4.5956799999999998</v>
      </c>
      <c r="S202" s="633">
        <v>4.9981999999999998</v>
      </c>
      <c r="T202" s="633">
        <v>5.3959999999999999</v>
      </c>
      <c r="U202" s="633">
        <v>5.7885099999999996</v>
      </c>
      <c r="V202" s="633">
        <v>6.1740899999999996</v>
      </c>
      <c r="W202" s="633">
        <v>6.5519999999999996</v>
      </c>
      <c r="X202" s="633">
        <v>6.9206300000000001</v>
      </c>
    </row>
    <row r="203" spans="1:29" x14ac:dyDescent="0.25">
      <c r="A203" s="5" t="s">
        <v>777</v>
      </c>
      <c r="B203" s="5"/>
      <c r="C203" s="5" t="s">
        <v>781</v>
      </c>
      <c r="D203" s="5" t="s">
        <v>783</v>
      </c>
      <c r="E203" s="633">
        <v>0.227518</v>
      </c>
      <c r="F203" s="633">
        <v>0.27872599999999997</v>
      </c>
      <c r="G203" s="633">
        <v>0.32030599999999998</v>
      </c>
      <c r="H203" s="633">
        <v>0.37058400000000002</v>
      </c>
      <c r="I203" s="633">
        <v>0.41597899999999999</v>
      </c>
      <c r="J203" s="633">
        <v>0.45327299999999998</v>
      </c>
      <c r="K203" s="633">
        <v>0.48847200000000002</v>
      </c>
      <c r="L203" s="633">
        <v>0.52056999999999998</v>
      </c>
      <c r="M203" s="633">
        <v>0.54534000000000005</v>
      </c>
      <c r="N203" s="633">
        <v>0.56108800000000003</v>
      </c>
      <c r="O203" s="633">
        <v>0.56955500000000003</v>
      </c>
      <c r="P203" s="633">
        <v>0.577573</v>
      </c>
      <c r="Q203" s="633">
        <v>0.60487500000000005</v>
      </c>
      <c r="R203" s="633">
        <v>0.63199300000000003</v>
      </c>
      <c r="S203" s="633">
        <v>0.65644199999999997</v>
      </c>
      <c r="T203" s="633">
        <v>0.67734799999999995</v>
      </c>
      <c r="U203" s="633">
        <v>0.69269199999999997</v>
      </c>
      <c r="V203" s="633">
        <v>0.70345999999999997</v>
      </c>
      <c r="W203" s="633">
        <v>0.71002699999999996</v>
      </c>
      <c r="X203" s="633">
        <v>0.71315700000000004</v>
      </c>
    </row>
    <row r="204" spans="1:29" x14ac:dyDescent="0.25">
      <c r="A204" s="5" t="s">
        <v>771</v>
      </c>
      <c r="B204" s="5"/>
      <c r="C204" s="5" t="s">
        <v>781</v>
      </c>
      <c r="D204" s="5" t="s">
        <v>783</v>
      </c>
      <c r="E204" s="633">
        <v>9.9194899999999989E-2</v>
      </c>
      <c r="F204" s="633">
        <v>0.117328</v>
      </c>
      <c r="G204" s="633">
        <v>0.141898</v>
      </c>
      <c r="H204" s="633">
        <v>0.18041499999999999</v>
      </c>
      <c r="I204" s="633">
        <v>0.227685</v>
      </c>
      <c r="J204" s="633">
        <v>0.28926400000000002</v>
      </c>
      <c r="K204" s="633">
        <v>0.367705</v>
      </c>
      <c r="L204" s="633">
        <v>0.46779500000000002</v>
      </c>
      <c r="M204" s="633">
        <v>0.59169300000000002</v>
      </c>
      <c r="N204" s="633">
        <v>0.741062</v>
      </c>
      <c r="O204" s="633">
        <v>0.91861999999999999</v>
      </c>
      <c r="P204" s="633">
        <v>1.1278900000000001</v>
      </c>
      <c r="Q204" s="633">
        <v>1.3729</v>
      </c>
      <c r="R204" s="633">
        <v>1.6564700000000001</v>
      </c>
      <c r="S204" s="633">
        <v>1.97431</v>
      </c>
      <c r="T204" s="633">
        <v>2.3222499999999999</v>
      </c>
      <c r="U204" s="633">
        <v>2.69773</v>
      </c>
      <c r="V204" s="633">
        <v>3.1005400000000001</v>
      </c>
      <c r="W204" s="633">
        <v>3.53112</v>
      </c>
      <c r="X204" s="633">
        <v>3.9851899999999998</v>
      </c>
    </row>
    <row r="205" spans="1:29" x14ac:dyDescent="0.25">
      <c r="A205" s="346" t="s">
        <v>791</v>
      </c>
      <c r="B205" s="634">
        <v>13</v>
      </c>
      <c r="C205" s="634" t="s">
        <v>781</v>
      </c>
      <c r="D205" s="634" t="s">
        <v>783</v>
      </c>
      <c r="E205" s="635">
        <f t="shared" ref="E205:X205" si="103">SUM(E199:E204)</f>
        <v>2.0252574000000001</v>
      </c>
      <c r="F205" s="635">
        <f t="shared" si="103"/>
        <v>2.5562529999999999</v>
      </c>
      <c r="G205" s="635">
        <f t="shared" si="103"/>
        <v>3.1423779999999999</v>
      </c>
      <c r="H205" s="635">
        <f t="shared" si="103"/>
        <v>3.9315319999999998</v>
      </c>
      <c r="I205" s="635">
        <f t="shared" si="103"/>
        <v>4.8910980000000004</v>
      </c>
      <c r="J205" s="635">
        <f t="shared" si="103"/>
        <v>5.921481</v>
      </c>
      <c r="K205" s="635">
        <f t="shared" si="103"/>
        <v>7.0138239999999987</v>
      </c>
      <c r="L205" s="635">
        <f t="shared" si="103"/>
        <v>8.2043980000000012</v>
      </c>
      <c r="M205" s="635">
        <f t="shared" si="103"/>
        <v>9.4739769999999979</v>
      </c>
      <c r="N205" s="635">
        <f t="shared" si="103"/>
        <v>10.807435999999999</v>
      </c>
      <c r="O205" s="635">
        <f t="shared" si="103"/>
        <v>12.227315000000001</v>
      </c>
      <c r="P205" s="635">
        <f t="shared" si="103"/>
        <v>13.727452999999999</v>
      </c>
      <c r="Q205" s="635">
        <f t="shared" si="103"/>
        <v>15.333494999999999</v>
      </c>
      <c r="R205" s="635">
        <f t="shared" si="103"/>
        <v>17.023553</v>
      </c>
      <c r="S205" s="635">
        <f t="shared" si="103"/>
        <v>18.783901999999998</v>
      </c>
      <c r="T205" s="635">
        <f t="shared" si="103"/>
        <v>20.613637999999998</v>
      </c>
      <c r="U205" s="635">
        <f t="shared" si="103"/>
        <v>22.498922</v>
      </c>
      <c r="V205" s="635">
        <f t="shared" si="103"/>
        <v>24.439599999999999</v>
      </c>
      <c r="W205" s="635">
        <f t="shared" si="103"/>
        <v>26.436537000000001</v>
      </c>
      <c r="X205" s="635">
        <f t="shared" si="103"/>
        <v>28.481976999999997</v>
      </c>
      <c r="Y205" s="621"/>
      <c r="Z205" s="621"/>
    </row>
    <row r="206" spans="1:29" s="621" customFormat="1" x14ac:dyDescent="0.25">
      <c r="A206" s="241" t="s">
        <v>757</v>
      </c>
      <c r="B206" s="241"/>
      <c r="C206" s="241" t="s">
        <v>781</v>
      </c>
      <c r="D206" s="241" t="s">
        <v>783</v>
      </c>
      <c r="E206" s="627">
        <v>8.4512699999999996E-2</v>
      </c>
      <c r="F206" s="627">
        <v>0.115111</v>
      </c>
      <c r="G206" s="627">
        <v>0.143044</v>
      </c>
      <c r="H206" s="627">
        <v>0.19192799999999999</v>
      </c>
      <c r="I206" s="627">
        <v>0.259127</v>
      </c>
      <c r="J206" s="627">
        <v>0.34838400000000003</v>
      </c>
      <c r="K206" s="627">
        <v>0.463619</v>
      </c>
      <c r="L206" s="627">
        <v>0.61777599999999999</v>
      </c>
      <c r="M206" s="627">
        <v>0.82135999999999998</v>
      </c>
      <c r="N206" s="627">
        <v>1.08534</v>
      </c>
      <c r="O206" s="627">
        <v>1.42275</v>
      </c>
      <c r="P206" s="627">
        <v>1.84781</v>
      </c>
      <c r="Q206" s="627">
        <v>2.3747400000000001</v>
      </c>
      <c r="R206" s="627">
        <v>3.01668</v>
      </c>
      <c r="S206" s="627">
        <v>3.7831800000000002</v>
      </c>
      <c r="T206" s="627">
        <v>4.6804899999999998</v>
      </c>
      <c r="U206" s="627">
        <v>5.7145200000000003</v>
      </c>
      <c r="V206" s="627">
        <v>6.88863</v>
      </c>
      <c r="W206" s="627">
        <v>8.2031899999999993</v>
      </c>
      <c r="X206" s="627">
        <v>9.6510300000000004</v>
      </c>
      <c r="Y206"/>
      <c r="Z206"/>
      <c r="AB206"/>
      <c r="AC206"/>
    </row>
    <row r="207" spans="1:29" x14ac:dyDescent="0.25">
      <c r="A207" s="241" t="s">
        <v>758</v>
      </c>
      <c r="B207" s="241"/>
      <c r="C207" s="241" t="s">
        <v>781</v>
      </c>
      <c r="D207" s="241" t="s">
        <v>783</v>
      </c>
      <c r="E207" s="627">
        <v>0.31256499999999998</v>
      </c>
      <c r="F207" s="627">
        <v>0.39102399999999998</v>
      </c>
      <c r="G207" s="627">
        <v>0.41664499999999999</v>
      </c>
      <c r="H207" s="627">
        <v>0.52121300000000004</v>
      </c>
      <c r="I207" s="627">
        <v>0.66744400000000004</v>
      </c>
      <c r="J207" s="627">
        <v>0.83570199999999994</v>
      </c>
      <c r="K207" s="627">
        <v>1.0217799999999999</v>
      </c>
      <c r="L207" s="627">
        <v>1.22834</v>
      </c>
      <c r="M207" s="627">
        <v>1.45492</v>
      </c>
      <c r="N207" s="627">
        <v>1.69896</v>
      </c>
      <c r="O207" s="627">
        <v>1.96438</v>
      </c>
      <c r="P207" s="627">
        <v>2.25244</v>
      </c>
      <c r="Q207" s="627">
        <v>2.56087</v>
      </c>
      <c r="R207" s="627">
        <v>2.8790100000000001</v>
      </c>
      <c r="S207" s="627">
        <v>3.2016100000000001</v>
      </c>
      <c r="T207" s="627">
        <v>3.5282300000000002</v>
      </c>
      <c r="U207" s="627">
        <v>3.8597800000000002</v>
      </c>
      <c r="V207" s="627">
        <v>4.1972399999999999</v>
      </c>
      <c r="W207" s="627">
        <v>4.5389799999999996</v>
      </c>
      <c r="X207" s="627">
        <v>4.88</v>
      </c>
    </row>
    <row r="208" spans="1:29" x14ac:dyDescent="0.25">
      <c r="A208" s="241" t="s">
        <v>759</v>
      </c>
      <c r="B208" s="241"/>
      <c r="C208" s="241" t="s">
        <v>781</v>
      </c>
      <c r="D208" s="241" t="s">
        <v>783</v>
      </c>
      <c r="E208" s="627">
        <v>8.0467499999999997E-2</v>
      </c>
      <c r="F208" s="627">
        <v>0.116822</v>
      </c>
      <c r="G208" s="627">
        <v>0.15181500000000001</v>
      </c>
      <c r="H208" s="627">
        <v>0.194858</v>
      </c>
      <c r="I208" s="627">
        <v>0.25004199999999999</v>
      </c>
      <c r="J208" s="627">
        <v>0.31517899999999999</v>
      </c>
      <c r="K208" s="627">
        <v>0.39216800000000002</v>
      </c>
      <c r="L208" s="627">
        <v>0.49430499999999999</v>
      </c>
      <c r="M208" s="627">
        <v>0.63099899999999998</v>
      </c>
      <c r="N208" s="627">
        <v>0.81085399999999996</v>
      </c>
      <c r="O208" s="627">
        <v>1.0423100000000001</v>
      </c>
      <c r="P208" s="627">
        <v>1.3338399999999999</v>
      </c>
      <c r="Q208" s="627">
        <v>1.69485</v>
      </c>
      <c r="R208" s="627">
        <v>2.1336300000000001</v>
      </c>
      <c r="S208" s="627">
        <v>2.6560800000000002</v>
      </c>
      <c r="T208" s="627">
        <v>3.2694800000000002</v>
      </c>
      <c r="U208" s="627">
        <v>3.9786800000000002</v>
      </c>
      <c r="V208" s="627">
        <v>4.7864100000000001</v>
      </c>
      <c r="W208" s="627">
        <v>5.6928299999999998</v>
      </c>
      <c r="X208" s="627">
        <v>6.6963699999999999</v>
      </c>
      <c r="AB208" s="621"/>
      <c r="AC208" s="621"/>
    </row>
    <row r="209" spans="1:29" x14ac:dyDescent="0.25">
      <c r="A209" s="241" t="s">
        <v>760</v>
      </c>
      <c r="B209" s="241"/>
      <c r="C209" s="241" t="s">
        <v>781</v>
      </c>
      <c r="D209" s="241" t="s">
        <v>783</v>
      </c>
      <c r="E209" s="627">
        <v>0.28483000000000003</v>
      </c>
      <c r="F209" s="627">
        <v>0.382851</v>
      </c>
      <c r="G209" s="627">
        <v>0.489485</v>
      </c>
      <c r="H209" s="627">
        <v>0.626996</v>
      </c>
      <c r="I209" s="627">
        <v>0.86402400000000001</v>
      </c>
      <c r="J209" s="627">
        <v>1.17964</v>
      </c>
      <c r="K209" s="627">
        <v>1.5846499999999999</v>
      </c>
      <c r="L209" s="627">
        <v>2.1161300000000001</v>
      </c>
      <c r="M209" s="627">
        <v>2.8085599999999999</v>
      </c>
      <c r="N209" s="627">
        <v>3.7006299999999999</v>
      </c>
      <c r="O209" s="627">
        <v>4.8388400000000003</v>
      </c>
      <c r="P209" s="627">
        <v>6.2665800000000003</v>
      </c>
      <c r="Q209" s="627">
        <v>8.0253399999999999</v>
      </c>
      <c r="R209" s="627">
        <v>10.1492</v>
      </c>
      <c r="S209" s="627">
        <v>12.661</v>
      </c>
      <c r="T209" s="627">
        <v>15.574</v>
      </c>
      <c r="U209" s="627">
        <v>18.894100000000002</v>
      </c>
      <c r="V209" s="627">
        <v>22.6235</v>
      </c>
      <c r="W209" s="627">
        <v>26.744199999999999</v>
      </c>
      <c r="X209" s="627">
        <v>31.2257</v>
      </c>
    </row>
    <row r="210" spans="1:29" x14ac:dyDescent="0.25">
      <c r="A210" s="241" t="s">
        <v>67</v>
      </c>
      <c r="B210" s="241"/>
      <c r="C210" s="241" t="s">
        <v>781</v>
      </c>
      <c r="D210" s="241" t="s">
        <v>783</v>
      </c>
      <c r="E210" s="627">
        <v>1.04192</v>
      </c>
      <c r="F210" s="627">
        <v>1.30688</v>
      </c>
      <c r="G210" s="627">
        <v>1.5400400000000001</v>
      </c>
      <c r="H210" s="627">
        <v>1.8434299999999999</v>
      </c>
      <c r="I210" s="627">
        <v>2.23746</v>
      </c>
      <c r="J210" s="627">
        <v>2.6833</v>
      </c>
      <c r="K210" s="627">
        <v>3.1522700000000001</v>
      </c>
      <c r="L210" s="627">
        <v>3.6496</v>
      </c>
      <c r="M210" s="627">
        <v>4.1563999999999997</v>
      </c>
      <c r="N210" s="627">
        <v>4.6651699999999998</v>
      </c>
      <c r="O210" s="627">
        <v>5.1998600000000001</v>
      </c>
      <c r="P210" s="627">
        <v>5.7768800000000002</v>
      </c>
      <c r="Q210" s="627">
        <v>6.3987600000000002</v>
      </c>
      <c r="R210" s="627">
        <v>7.04861</v>
      </c>
      <c r="S210" s="627">
        <v>7.7192699999999999</v>
      </c>
      <c r="T210" s="627">
        <v>8.4182799999999993</v>
      </c>
      <c r="U210" s="627">
        <v>9.14377</v>
      </c>
      <c r="V210" s="627">
        <v>9.9022900000000007</v>
      </c>
      <c r="W210" s="627">
        <v>10.6892</v>
      </c>
      <c r="X210" s="627">
        <v>11.492900000000001</v>
      </c>
    </row>
    <row r="211" spans="1:29" x14ac:dyDescent="0.25">
      <c r="A211" s="628" t="s">
        <v>790</v>
      </c>
      <c r="B211" s="628">
        <v>14</v>
      </c>
      <c r="C211" s="241" t="s">
        <v>781</v>
      </c>
      <c r="D211" s="241" t="s">
        <v>783</v>
      </c>
      <c r="E211" s="629">
        <f>SUM(E206:E210)</f>
        <v>1.8042951999999999</v>
      </c>
      <c r="F211" s="629">
        <f t="shared" ref="F211:X211" si="104">SUM(F206:F210)</f>
        <v>2.3126880000000001</v>
      </c>
      <c r="G211" s="629">
        <f t="shared" si="104"/>
        <v>2.7410290000000002</v>
      </c>
      <c r="H211" s="629">
        <f t="shared" si="104"/>
        <v>3.378425</v>
      </c>
      <c r="I211" s="629">
        <f t="shared" si="104"/>
        <v>4.2780970000000007</v>
      </c>
      <c r="J211" s="629">
        <f t="shared" si="104"/>
        <v>5.3622049999999994</v>
      </c>
      <c r="K211" s="629">
        <f t="shared" si="104"/>
        <v>6.6144870000000004</v>
      </c>
      <c r="L211" s="629">
        <f t="shared" si="104"/>
        <v>8.1061510000000006</v>
      </c>
      <c r="M211" s="629">
        <f t="shared" si="104"/>
        <v>9.8722390000000004</v>
      </c>
      <c r="N211" s="629">
        <f t="shared" si="104"/>
        <v>11.960953999999999</v>
      </c>
      <c r="O211" s="629">
        <f t="shared" si="104"/>
        <v>14.468140000000002</v>
      </c>
      <c r="P211" s="629">
        <f t="shared" si="104"/>
        <v>17.477550000000001</v>
      </c>
      <c r="Q211" s="629">
        <f t="shared" si="104"/>
        <v>21.054559999999999</v>
      </c>
      <c r="R211" s="629">
        <f t="shared" si="104"/>
        <v>25.227129999999999</v>
      </c>
      <c r="S211" s="629">
        <f t="shared" si="104"/>
        <v>30.021140000000003</v>
      </c>
      <c r="T211" s="629">
        <f t="shared" si="104"/>
        <v>35.470479999999995</v>
      </c>
      <c r="U211" s="629">
        <f t="shared" si="104"/>
        <v>41.590850000000003</v>
      </c>
      <c r="V211" s="629">
        <f t="shared" si="104"/>
        <v>48.398069999999997</v>
      </c>
      <c r="W211" s="629">
        <f t="shared" si="104"/>
        <v>55.868399999999994</v>
      </c>
      <c r="X211" s="629">
        <f t="shared" si="104"/>
        <v>63.946000000000005</v>
      </c>
      <c r="Y211" s="621"/>
      <c r="Z211" s="621"/>
    </row>
    <row r="212" spans="1:29" x14ac:dyDescent="0.25">
      <c r="A212" s="636" t="s">
        <v>762</v>
      </c>
      <c r="B212" s="636"/>
      <c r="C212" s="636" t="s">
        <v>781</v>
      </c>
      <c r="D212" s="636" t="s">
        <v>783</v>
      </c>
      <c r="E212" s="637">
        <v>0.17982200000000001</v>
      </c>
      <c r="F212" s="637">
        <v>0.220413</v>
      </c>
      <c r="G212" s="637">
        <v>0.256631</v>
      </c>
      <c r="H212" s="637">
        <v>0.30080400000000002</v>
      </c>
      <c r="I212" s="637">
        <v>0.36081200000000002</v>
      </c>
      <c r="J212" s="637">
        <v>0.42818699999999998</v>
      </c>
      <c r="K212" s="637">
        <v>0.50295900000000004</v>
      </c>
      <c r="L212" s="637">
        <v>0.58865900000000004</v>
      </c>
      <c r="M212" s="637">
        <v>0.68593999999999999</v>
      </c>
      <c r="N212" s="637">
        <v>0.79400499999999996</v>
      </c>
      <c r="O212" s="637">
        <v>0.91333500000000001</v>
      </c>
      <c r="P212" s="637">
        <v>1.04423</v>
      </c>
      <c r="Q212" s="637">
        <v>1.1880500000000001</v>
      </c>
      <c r="R212" s="637">
        <v>1.3450599999999999</v>
      </c>
      <c r="S212" s="637">
        <v>1.5150399999999999</v>
      </c>
      <c r="T212" s="637">
        <v>1.69808</v>
      </c>
      <c r="U212" s="637">
        <v>1.8933899999999999</v>
      </c>
      <c r="V212" s="637">
        <v>2.10005</v>
      </c>
      <c r="W212" s="637">
        <v>2.3172899999999998</v>
      </c>
      <c r="X212" s="637">
        <v>2.5442300000000002</v>
      </c>
    </row>
    <row r="213" spans="1:29" s="621" customFormat="1" x14ac:dyDescent="0.25">
      <c r="A213" s="636" t="s">
        <v>772</v>
      </c>
      <c r="B213" s="636"/>
      <c r="C213" s="636" t="s">
        <v>781</v>
      </c>
      <c r="D213" s="636" t="s">
        <v>783</v>
      </c>
      <c r="E213" s="637">
        <v>0.22082599999999999</v>
      </c>
      <c r="F213" s="637">
        <v>0.26482299999999998</v>
      </c>
      <c r="G213" s="637">
        <v>0.25612000000000001</v>
      </c>
      <c r="H213" s="637">
        <v>0.220391</v>
      </c>
      <c r="I213" s="637">
        <v>0.25972800000000001</v>
      </c>
      <c r="J213" s="637">
        <v>0.30293199999999998</v>
      </c>
      <c r="K213" s="637">
        <v>0.35072900000000001</v>
      </c>
      <c r="L213" s="637">
        <v>0.40217599999999998</v>
      </c>
      <c r="M213" s="637">
        <v>0.45867200000000002</v>
      </c>
      <c r="N213" s="637">
        <v>0.52010199999999995</v>
      </c>
      <c r="O213" s="637">
        <v>0.58633800000000003</v>
      </c>
      <c r="P213" s="637">
        <v>0.65683999999999998</v>
      </c>
      <c r="Q213" s="637">
        <v>0.72902400000000001</v>
      </c>
      <c r="R213" s="637">
        <v>0.80189699999999997</v>
      </c>
      <c r="S213" s="637">
        <v>0.87575800000000004</v>
      </c>
      <c r="T213" s="637">
        <v>0.95169099999999995</v>
      </c>
      <c r="U213" s="637">
        <v>1.0293000000000001</v>
      </c>
      <c r="V213" s="637">
        <v>1.10744</v>
      </c>
      <c r="W213" s="637">
        <v>1.18502</v>
      </c>
      <c r="X213" s="637">
        <v>1.26207</v>
      </c>
      <c r="Y213"/>
      <c r="Z213"/>
      <c r="AB213"/>
      <c r="AC213"/>
    </row>
    <row r="214" spans="1:29" x14ac:dyDescent="0.25">
      <c r="A214" s="636" t="s">
        <v>773</v>
      </c>
      <c r="B214" s="636"/>
      <c r="C214" s="636" t="s">
        <v>781</v>
      </c>
      <c r="D214" s="636" t="s">
        <v>783</v>
      </c>
      <c r="E214" s="637">
        <v>0.27029799999999998</v>
      </c>
      <c r="F214" s="637">
        <v>0.33926200000000001</v>
      </c>
      <c r="G214" s="637">
        <v>0.41742200000000002</v>
      </c>
      <c r="H214" s="637">
        <v>0.49038399999999999</v>
      </c>
      <c r="I214" s="637">
        <v>0.60134600000000005</v>
      </c>
      <c r="J214" s="637">
        <v>0.71803399999999995</v>
      </c>
      <c r="K214" s="637">
        <v>0.83956200000000003</v>
      </c>
      <c r="L214" s="637">
        <v>0.97195799999999999</v>
      </c>
      <c r="M214" s="637">
        <v>1.1149100000000001</v>
      </c>
      <c r="N214" s="637">
        <v>1.26661</v>
      </c>
      <c r="O214" s="637">
        <v>1.42615</v>
      </c>
      <c r="P214" s="637">
        <v>1.59293</v>
      </c>
      <c r="Q214" s="637">
        <v>1.7683800000000001</v>
      </c>
      <c r="R214" s="637">
        <v>1.9514</v>
      </c>
      <c r="S214" s="637">
        <v>2.1398799999999998</v>
      </c>
      <c r="T214" s="637">
        <v>2.3336100000000002</v>
      </c>
      <c r="U214" s="637">
        <v>2.5314999999999999</v>
      </c>
      <c r="V214" s="637">
        <v>2.7328000000000001</v>
      </c>
      <c r="W214" s="637">
        <v>2.9376000000000002</v>
      </c>
      <c r="X214" s="637">
        <v>3.1453500000000001</v>
      </c>
    </row>
    <row r="215" spans="1:29" x14ac:dyDescent="0.25">
      <c r="A215" s="636" t="s">
        <v>770</v>
      </c>
      <c r="B215" s="636"/>
      <c r="C215" s="636" t="s">
        <v>781</v>
      </c>
      <c r="D215" s="636" t="s">
        <v>783</v>
      </c>
      <c r="E215" s="637">
        <v>0.63273599999999997</v>
      </c>
      <c r="F215" s="637">
        <v>0.69605499999999998</v>
      </c>
      <c r="G215" s="637">
        <v>0.79816500000000001</v>
      </c>
      <c r="H215" s="637">
        <v>0.93245500000000003</v>
      </c>
      <c r="I215" s="637">
        <v>1.08969</v>
      </c>
      <c r="J215" s="637">
        <v>1.2621599999999999</v>
      </c>
      <c r="K215" s="637">
        <v>1.44723</v>
      </c>
      <c r="L215" s="637">
        <v>1.6434500000000001</v>
      </c>
      <c r="M215" s="637">
        <v>1.85608</v>
      </c>
      <c r="N215" s="637">
        <v>2.0893600000000001</v>
      </c>
      <c r="O215" s="637">
        <v>2.3408600000000002</v>
      </c>
      <c r="P215" s="637">
        <v>2.6051600000000001</v>
      </c>
      <c r="Q215" s="637">
        <v>2.8889300000000002</v>
      </c>
      <c r="R215" s="637">
        <v>3.1879300000000002</v>
      </c>
      <c r="S215" s="637">
        <v>3.5042800000000001</v>
      </c>
      <c r="T215" s="637">
        <v>3.8362799999999999</v>
      </c>
      <c r="U215" s="637">
        <v>4.1817099999999998</v>
      </c>
      <c r="V215" s="637">
        <v>4.54244</v>
      </c>
      <c r="W215" s="637">
        <v>4.9194699999999996</v>
      </c>
      <c r="X215" s="637">
        <v>5.3103600000000002</v>
      </c>
    </row>
    <row r="216" spans="1:29" x14ac:dyDescent="0.25">
      <c r="A216" s="636" t="s">
        <v>778</v>
      </c>
      <c r="B216" s="636"/>
      <c r="C216" s="636" t="s">
        <v>781</v>
      </c>
      <c r="D216" s="636" t="s">
        <v>783</v>
      </c>
      <c r="E216" s="637">
        <v>0.233513</v>
      </c>
      <c r="F216" s="637">
        <v>0.30767699999999998</v>
      </c>
      <c r="G216" s="637">
        <v>0.34889399999999998</v>
      </c>
      <c r="H216" s="637">
        <v>0.34834999999999999</v>
      </c>
      <c r="I216" s="637">
        <v>0.41281499999999999</v>
      </c>
      <c r="J216" s="637">
        <v>0.48117599999999999</v>
      </c>
      <c r="K216" s="637">
        <v>0.55248799999999998</v>
      </c>
      <c r="L216" s="637">
        <v>0.62405200000000005</v>
      </c>
      <c r="M216" s="637">
        <v>0.69481800000000005</v>
      </c>
      <c r="N216" s="637">
        <v>0.76754999999999995</v>
      </c>
      <c r="O216" s="637">
        <v>0.84253</v>
      </c>
      <c r="P216" s="637">
        <v>0.918875</v>
      </c>
      <c r="Q216" s="637">
        <v>0.996116</v>
      </c>
      <c r="R216" s="637">
        <v>1.0728500000000001</v>
      </c>
      <c r="S216" s="637">
        <v>1.14761</v>
      </c>
      <c r="T216" s="637">
        <v>1.2215800000000001</v>
      </c>
      <c r="U216" s="637">
        <v>1.2955399999999999</v>
      </c>
      <c r="V216" s="637">
        <v>1.3698999999999999</v>
      </c>
      <c r="W216" s="637">
        <v>1.4439299999999999</v>
      </c>
      <c r="X216" s="637">
        <v>1.51668</v>
      </c>
    </row>
    <row r="217" spans="1:29" x14ac:dyDescent="0.25">
      <c r="A217" s="636" t="s">
        <v>779</v>
      </c>
      <c r="B217" s="636"/>
      <c r="C217" s="636" t="s">
        <v>781</v>
      </c>
      <c r="D217" s="636" t="s">
        <v>783</v>
      </c>
      <c r="E217" s="637">
        <v>0.15221299999999999</v>
      </c>
      <c r="F217" s="637">
        <v>0.19</v>
      </c>
      <c r="G217" s="637">
        <v>0.236953</v>
      </c>
      <c r="H217" s="637">
        <v>0.28153699999999998</v>
      </c>
      <c r="I217" s="637">
        <v>0.329017</v>
      </c>
      <c r="J217" s="637">
        <v>0.38603900000000002</v>
      </c>
      <c r="K217" s="637">
        <v>0.45014300000000002</v>
      </c>
      <c r="L217" s="637">
        <v>0.522729</v>
      </c>
      <c r="M217" s="637">
        <v>0.60255599999999998</v>
      </c>
      <c r="N217" s="637">
        <v>0.68966700000000003</v>
      </c>
      <c r="O217" s="637">
        <v>0.78420199999999995</v>
      </c>
      <c r="P217" s="637">
        <v>0.88585199999999997</v>
      </c>
      <c r="Q217" s="637">
        <v>0.99479300000000004</v>
      </c>
      <c r="R217" s="637">
        <v>1.1099699999999999</v>
      </c>
      <c r="S217" s="637">
        <v>1.22956</v>
      </c>
      <c r="T217" s="637">
        <v>1.35354</v>
      </c>
      <c r="U217" s="637">
        <v>1.4799500000000001</v>
      </c>
      <c r="V217" s="637">
        <v>1.60747</v>
      </c>
      <c r="W217" s="637">
        <v>1.73542</v>
      </c>
      <c r="X217" s="637">
        <v>1.86266</v>
      </c>
    </row>
    <row r="218" spans="1:29" x14ac:dyDescent="0.25">
      <c r="A218" s="638" t="s">
        <v>522</v>
      </c>
      <c r="B218" s="638">
        <v>15</v>
      </c>
      <c r="C218" s="636" t="s">
        <v>781</v>
      </c>
      <c r="D218" s="636" t="s">
        <v>783</v>
      </c>
      <c r="E218" s="639">
        <f>SUM(E212:E217)</f>
        <v>1.689408</v>
      </c>
      <c r="F218" s="639">
        <f t="shared" ref="F218:X218" si="105">SUM(F212:F217)</f>
        <v>2.01823</v>
      </c>
      <c r="G218" s="639">
        <f t="shared" si="105"/>
        <v>2.3141850000000002</v>
      </c>
      <c r="H218" s="639">
        <f t="shared" si="105"/>
        <v>2.5739210000000003</v>
      </c>
      <c r="I218" s="639">
        <f t="shared" si="105"/>
        <v>3.0534080000000001</v>
      </c>
      <c r="J218" s="639">
        <f t="shared" si="105"/>
        <v>3.5785279999999995</v>
      </c>
      <c r="K218" s="639">
        <f t="shared" si="105"/>
        <v>4.1431110000000002</v>
      </c>
      <c r="L218" s="639">
        <f t="shared" si="105"/>
        <v>4.7530239999999999</v>
      </c>
      <c r="M218" s="639">
        <f t="shared" si="105"/>
        <v>5.4129759999999996</v>
      </c>
      <c r="N218" s="639">
        <f t="shared" si="105"/>
        <v>6.127294</v>
      </c>
      <c r="O218" s="639">
        <f t="shared" si="105"/>
        <v>6.8934150000000001</v>
      </c>
      <c r="P218" s="639">
        <f t="shared" si="105"/>
        <v>7.7038869999999999</v>
      </c>
      <c r="Q218" s="639">
        <f t="shared" si="105"/>
        <v>8.5652930000000005</v>
      </c>
      <c r="R218" s="639">
        <f t="shared" si="105"/>
        <v>9.4691070000000011</v>
      </c>
      <c r="S218" s="639">
        <f t="shared" si="105"/>
        <v>10.412127999999999</v>
      </c>
      <c r="T218" s="639">
        <f t="shared" si="105"/>
        <v>11.394781</v>
      </c>
      <c r="U218" s="639">
        <f t="shared" si="105"/>
        <v>12.411389999999999</v>
      </c>
      <c r="V218" s="639">
        <f t="shared" si="105"/>
        <v>13.460099999999999</v>
      </c>
      <c r="W218" s="639">
        <f t="shared" si="105"/>
        <v>14.538729999999997</v>
      </c>
      <c r="X218" s="639">
        <f t="shared" si="105"/>
        <v>15.641350000000001</v>
      </c>
      <c r="Y218" s="621"/>
      <c r="Z218" s="621"/>
    </row>
    <row r="219" spans="1:29" x14ac:dyDescent="0.25">
      <c r="A219" s="27" t="s">
        <v>754</v>
      </c>
      <c r="B219" s="27"/>
    </row>
    <row r="220" spans="1:29" x14ac:dyDescent="0.25">
      <c r="A220" s="27" t="s">
        <v>0</v>
      </c>
      <c r="B220" s="27">
        <v>1</v>
      </c>
    </row>
    <row r="221" spans="1:29" x14ac:dyDescent="0.25">
      <c r="A221" s="27" t="s">
        <v>757</v>
      </c>
      <c r="B221" s="27"/>
    </row>
    <row r="222" spans="1:29" x14ac:dyDescent="0.25">
      <c r="A222" s="27" t="s">
        <v>758</v>
      </c>
      <c r="B222" s="27"/>
    </row>
    <row r="223" spans="1:29" x14ac:dyDescent="0.25">
      <c r="A223" s="27" t="s">
        <v>759</v>
      </c>
      <c r="B223" s="27"/>
    </row>
    <row r="224" spans="1:29" x14ac:dyDescent="0.25">
      <c r="A224" s="27" t="s">
        <v>760</v>
      </c>
      <c r="B224" s="27"/>
    </row>
    <row r="225" spans="1:2" x14ac:dyDescent="0.25">
      <c r="A225" s="27" t="s">
        <v>761</v>
      </c>
      <c r="B225" s="27"/>
    </row>
    <row r="226" spans="1:2" x14ac:dyDescent="0.25">
      <c r="A226" s="27" t="s">
        <v>126</v>
      </c>
      <c r="B226" s="27">
        <v>9</v>
      </c>
    </row>
    <row r="227" spans="1:2" x14ac:dyDescent="0.25">
      <c r="A227" s="27" t="s">
        <v>123</v>
      </c>
      <c r="B227" s="27">
        <v>4</v>
      </c>
    </row>
    <row r="228" spans="1:2" x14ac:dyDescent="0.25">
      <c r="A228" s="27" t="s">
        <v>762</v>
      </c>
      <c r="B228" s="27"/>
    </row>
    <row r="229" spans="1:2" x14ac:dyDescent="0.25">
      <c r="A229" s="27" t="s">
        <v>763</v>
      </c>
      <c r="B229" s="27"/>
    </row>
    <row r="230" spans="1:2" x14ac:dyDescent="0.25">
      <c r="A230" s="27" t="s">
        <v>124</v>
      </c>
      <c r="B230" s="27">
        <v>7</v>
      </c>
    </row>
    <row r="231" spans="1:2" x14ac:dyDescent="0.25">
      <c r="A231" s="27" t="s">
        <v>764</v>
      </c>
      <c r="B231" s="27"/>
    </row>
    <row r="232" spans="1:2" x14ac:dyDescent="0.25">
      <c r="A232" s="27" t="s">
        <v>765</v>
      </c>
      <c r="B232" s="27"/>
    </row>
    <row r="233" spans="1:2" x14ac:dyDescent="0.25">
      <c r="A233" s="27" t="s">
        <v>766</v>
      </c>
      <c r="B233" s="27"/>
    </row>
    <row r="234" spans="1:2" x14ac:dyDescent="0.25">
      <c r="A234" s="27" t="s">
        <v>767</v>
      </c>
      <c r="B234" s="27"/>
    </row>
    <row r="235" spans="1:2" x14ac:dyDescent="0.25">
      <c r="A235" s="27" t="s">
        <v>785</v>
      </c>
      <c r="B235" s="27"/>
    </row>
    <row r="236" spans="1:2" x14ac:dyDescent="0.25">
      <c r="A236" s="27" t="s">
        <v>125</v>
      </c>
      <c r="B236" s="27">
        <v>8</v>
      </c>
    </row>
    <row r="237" spans="1:2" x14ac:dyDescent="0.25">
      <c r="A237" s="27" t="s">
        <v>769</v>
      </c>
      <c r="B237" s="27"/>
    </row>
    <row r="238" spans="1:2" x14ac:dyDescent="0.25">
      <c r="A238" s="27" t="s">
        <v>122</v>
      </c>
      <c r="B238" s="27">
        <v>3</v>
      </c>
    </row>
    <row r="239" spans="1:2" x14ac:dyDescent="0.25">
      <c r="A239" s="27" t="s">
        <v>770</v>
      </c>
      <c r="B239" s="27"/>
    </row>
    <row r="240" spans="1:2" x14ac:dyDescent="0.25">
      <c r="A240" s="27" t="s">
        <v>67</v>
      </c>
      <c r="B240" s="27"/>
    </row>
    <row r="241" spans="1:24" x14ac:dyDescent="0.25">
      <c r="A241" s="27" t="s">
        <v>771</v>
      </c>
      <c r="B241" s="27"/>
    </row>
    <row r="242" spans="1:24" x14ac:dyDescent="0.25">
      <c r="A242" s="27" t="s">
        <v>121</v>
      </c>
      <c r="B242" s="27">
        <v>2</v>
      </c>
    </row>
    <row r="243" spans="1:24" x14ac:dyDescent="0.25">
      <c r="A243" s="27" t="s">
        <v>127</v>
      </c>
      <c r="B243" s="27"/>
    </row>
    <row r="244" spans="1:24" x14ac:dyDescent="0.25">
      <c r="A244" s="27" t="s">
        <v>772</v>
      </c>
      <c r="B244" s="27"/>
    </row>
    <row r="245" spans="1:24" x14ac:dyDescent="0.25">
      <c r="A245" s="27" t="s">
        <v>773</v>
      </c>
      <c r="B245" s="27"/>
    </row>
    <row r="246" spans="1:24" x14ac:dyDescent="0.25">
      <c r="A246" s="27" t="s">
        <v>774</v>
      </c>
      <c r="B246" s="27">
        <v>10</v>
      </c>
    </row>
    <row r="247" spans="1:24" x14ac:dyDescent="0.25">
      <c r="A247" s="27" t="s">
        <v>775</v>
      </c>
      <c r="B247" s="27"/>
    </row>
    <row r="248" spans="1:24" x14ac:dyDescent="0.25">
      <c r="A248" s="27" t="s">
        <v>776</v>
      </c>
      <c r="B248" s="27"/>
    </row>
    <row r="249" spans="1:24" x14ac:dyDescent="0.25">
      <c r="A249" s="27" t="s">
        <v>777</v>
      </c>
      <c r="B249" s="27"/>
    </row>
    <row r="250" spans="1:24" x14ac:dyDescent="0.25">
      <c r="A250" s="27" t="s">
        <v>778</v>
      </c>
      <c r="B250" s="27"/>
    </row>
    <row r="251" spans="1:24" x14ac:dyDescent="0.25">
      <c r="A251" s="27" t="s">
        <v>779</v>
      </c>
      <c r="B251" s="27"/>
    </row>
    <row r="253" spans="1:24" hidden="1" x14ac:dyDescent="0.25">
      <c r="A253" s="622" t="s">
        <v>525</v>
      </c>
      <c r="B253" s="622"/>
      <c r="C253" s="622" t="s">
        <v>526</v>
      </c>
      <c r="D253" s="622" t="s">
        <v>753</v>
      </c>
      <c r="E253" s="622">
        <v>2005</v>
      </c>
      <c r="F253" s="622">
        <v>2010</v>
      </c>
      <c r="G253" s="622">
        <v>2015</v>
      </c>
      <c r="H253" s="622">
        <v>2020</v>
      </c>
      <c r="I253" s="622">
        <v>2025</v>
      </c>
      <c r="J253" s="622">
        <v>2030</v>
      </c>
      <c r="K253" s="622">
        <v>2035</v>
      </c>
      <c r="L253" s="622">
        <v>2040</v>
      </c>
      <c r="M253" s="622">
        <v>2045</v>
      </c>
      <c r="N253" s="622">
        <v>2050</v>
      </c>
      <c r="O253" s="622">
        <v>2055</v>
      </c>
      <c r="P253" s="622">
        <v>2060</v>
      </c>
      <c r="Q253" s="622">
        <v>2065</v>
      </c>
      <c r="R253" s="622">
        <v>2070</v>
      </c>
      <c r="S253" s="622">
        <v>2075</v>
      </c>
      <c r="T253" s="622">
        <v>2080</v>
      </c>
      <c r="U253" s="622">
        <v>2085</v>
      </c>
      <c r="V253" s="622">
        <v>2090</v>
      </c>
      <c r="W253" s="622">
        <v>2095</v>
      </c>
      <c r="X253" s="622">
        <v>2100</v>
      </c>
    </row>
    <row r="254" spans="1:24" hidden="1" x14ac:dyDescent="0.25">
      <c r="A254" t="s">
        <v>0</v>
      </c>
      <c r="B254">
        <v>1</v>
      </c>
      <c r="C254" t="s">
        <v>781</v>
      </c>
      <c r="D254" t="s">
        <v>783</v>
      </c>
      <c r="E254" s="216">
        <v>9.6107600000000009</v>
      </c>
      <c r="F254" s="216">
        <v>9.9745699999999999</v>
      </c>
      <c r="G254" s="216">
        <v>11.0388</v>
      </c>
      <c r="H254" s="216">
        <v>12.4811</v>
      </c>
      <c r="I254" s="216">
        <v>13.9847</v>
      </c>
      <c r="J254" s="216">
        <v>15.360300000000001</v>
      </c>
      <c r="K254" s="216">
        <v>16.621300000000002</v>
      </c>
      <c r="L254" s="216">
        <v>17.815200000000001</v>
      </c>
      <c r="M254" s="216">
        <v>18.943100000000001</v>
      </c>
      <c r="N254" s="216">
        <v>19.982199999999999</v>
      </c>
      <c r="O254" s="216">
        <v>21.026499999999999</v>
      </c>
      <c r="P254" s="216">
        <v>22.1236</v>
      </c>
      <c r="Q254" s="216">
        <v>23.270700000000001</v>
      </c>
      <c r="R254" s="216">
        <v>24.371700000000001</v>
      </c>
      <c r="S254" s="216">
        <v>25.418399999999998</v>
      </c>
      <c r="T254" s="216">
        <v>26.470500000000001</v>
      </c>
      <c r="U254" s="216">
        <v>27.4725</v>
      </c>
      <c r="V254" s="216">
        <v>28.434000000000001</v>
      </c>
      <c r="W254" s="216">
        <v>29.363</v>
      </c>
      <c r="X254" s="216">
        <v>30.255099999999999</v>
      </c>
    </row>
    <row r="255" spans="1:24" x14ac:dyDescent="0.25">
      <c r="A255" t="s">
        <v>121</v>
      </c>
      <c r="B255">
        <v>2</v>
      </c>
      <c r="C255" t="s">
        <v>781</v>
      </c>
      <c r="D255" t="s">
        <v>783</v>
      </c>
      <c r="E255" s="216">
        <v>0.84854200000000002</v>
      </c>
      <c r="F255" s="216">
        <v>1.0098499999999999</v>
      </c>
      <c r="G255" s="216">
        <v>1.0674399999999999</v>
      </c>
      <c r="H255" s="216">
        <v>1.1203000000000001</v>
      </c>
      <c r="I255" s="216">
        <v>1.3172600000000001</v>
      </c>
      <c r="J255" s="216">
        <v>1.52338</v>
      </c>
      <c r="K255" s="216">
        <v>1.72041</v>
      </c>
      <c r="L255" s="216">
        <v>1.89845</v>
      </c>
      <c r="M255" s="216">
        <v>2.04338</v>
      </c>
      <c r="N255" s="216">
        <v>2.1611199999999999</v>
      </c>
      <c r="O255" s="216">
        <v>2.2830599999999999</v>
      </c>
      <c r="P255" s="216">
        <v>2.4423499999999998</v>
      </c>
      <c r="Q255" s="216">
        <v>2.6106500000000001</v>
      </c>
      <c r="R255" s="216">
        <v>2.77536</v>
      </c>
      <c r="S255" s="216">
        <v>2.92238</v>
      </c>
      <c r="T255" s="216">
        <v>3.0544600000000002</v>
      </c>
      <c r="U255" s="216">
        <v>3.18161</v>
      </c>
      <c r="V255" s="216">
        <v>3.3105899999999999</v>
      </c>
      <c r="W255" s="216">
        <v>3.4402400000000002</v>
      </c>
      <c r="X255" s="216">
        <v>3.55985</v>
      </c>
    </row>
    <row r="256" spans="1:24" hidden="1" x14ac:dyDescent="0.25">
      <c r="A256" t="s">
        <v>122</v>
      </c>
      <c r="B256">
        <v>3</v>
      </c>
      <c r="C256" t="s">
        <v>781</v>
      </c>
      <c r="D256" t="s">
        <v>783</v>
      </c>
      <c r="E256" s="216">
        <v>3.5772699999999999</v>
      </c>
      <c r="F256" s="216">
        <v>3.6371699999999998</v>
      </c>
      <c r="G256" s="216">
        <v>3.7605300000000002</v>
      </c>
      <c r="H256" s="216">
        <v>3.9033500000000001</v>
      </c>
      <c r="I256" s="216">
        <v>4.1114300000000004</v>
      </c>
      <c r="J256" s="216">
        <v>4.3041200000000002</v>
      </c>
      <c r="K256" s="216">
        <v>4.4477200000000003</v>
      </c>
      <c r="L256" s="216">
        <v>4.5614600000000003</v>
      </c>
      <c r="M256" s="216">
        <v>4.6853999999999996</v>
      </c>
      <c r="N256" s="216">
        <v>4.8053600000000003</v>
      </c>
      <c r="O256" s="216">
        <v>4.9396100000000001</v>
      </c>
      <c r="P256" s="216">
        <v>5.0867500000000003</v>
      </c>
      <c r="Q256" s="216">
        <v>5.2305299999999999</v>
      </c>
      <c r="R256" s="216">
        <v>5.3696900000000003</v>
      </c>
      <c r="S256" s="216">
        <v>5.49939</v>
      </c>
      <c r="T256" s="216">
        <v>5.6232300000000004</v>
      </c>
      <c r="U256" s="216">
        <v>5.7487899999999996</v>
      </c>
      <c r="V256" s="216">
        <v>5.87812</v>
      </c>
      <c r="W256" s="216">
        <v>6.0094000000000003</v>
      </c>
      <c r="X256" s="216">
        <v>6.1383900000000002</v>
      </c>
    </row>
    <row r="257" spans="1:24" hidden="1" x14ac:dyDescent="0.25">
      <c r="A257" t="s">
        <v>123</v>
      </c>
      <c r="B257">
        <v>4</v>
      </c>
      <c r="C257" t="s">
        <v>781</v>
      </c>
      <c r="D257" t="s">
        <v>783</v>
      </c>
      <c r="E257" s="216">
        <v>1.0035400000000001</v>
      </c>
      <c r="F257" s="216">
        <v>1.0689599999999999</v>
      </c>
      <c r="G257" s="216">
        <v>1.18435</v>
      </c>
      <c r="H257" s="216">
        <v>1.3147</v>
      </c>
      <c r="I257" s="216">
        <v>1.45411</v>
      </c>
      <c r="J257" s="216">
        <v>1.59785</v>
      </c>
      <c r="K257" s="216">
        <v>1.7567299999999999</v>
      </c>
      <c r="L257" s="216">
        <v>1.92736</v>
      </c>
      <c r="M257" s="216">
        <v>2.1011899999999999</v>
      </c>
      <c r="N257" s="216">
        <v>2.2722899999999999</v>
      </c>
      <c r="O257" s="216">
        <v>2.4448699999999999</v>
      </c>
      <c r="P257" s="216">
        <v>2.6330900000000002</v>
      </c>
      <c r="Q257" s="216">
        <v>2.8427199999999999</v>
      </c>
      <c r="R257" s="216">
        <v>3.0689199999999999</v>
      </c>
      <c r="S257" s="216">
        <v>3.3017099999999999</v>
      </c>
      <c r="T257" s="216">
        <v>3.5394399999999999</v>
      </c>
      <c r="U257" s="216">
        <v>3.7760199999999999</v>
      </c>
      <c r="V257" s="216">
        <v>4.0127100000000002</v>
      </c>
      <c r="W257" s="216">
        <v>4.2521699999999996</v>
      </c>
      <c r="X257" s="216">
        <v>4.4943999999999997</v>
      </c>
    </row>
    <row r="258" spans="1:24" x14ac:dyDescent="0.25">
      <c r="A258" s="616" t="s">
        <v>761</v>
      </c>
      <c r="B258" s="616"/>
      <c r="C258" s="616" t="s">
        <v>781</v>
      </c>
      <c r="D258" s="616" t="s">
        <v>783</v>
      </c>
      <c r="E258" s="617">
        <v>0.74767600000000001</v>
      </c>
      <c r="F258" s="617">
        <v>0.85100900000000002</v>
      </c>
      <c r="G258" s="617">
        <v>0.97076799999999996</v>
      </c>
      <c r="H258" s="617">
        <v>1.11904</v>
      </c>
      <c r="I258" s="617">
        <v>1.2798099999999999</v>
      </c>
      <c r="J258" s="617">
        <v>1.4372499999999999</v>
      </c>
      <c r="K258" s="617">
        <v>1.5972200000000001</v>
      </c>
      <c r="L258" s="617">
        <v>1.7680400000000001</v>
      </c>
      <c r="M258" s="617">
        <v>1.9530400000000001</v>
      </c>
      <c r="N258" s="617">
        <v>2.14032</v>
      </c>
      <c r="O258" s="617">
        <v>2.3336299999999999</v>
      </c>
      <c r="P258" s="617">
        <v>2.5465100000000001</v>
      </c>
      <c r="Q258" s="617">
        <v>2.7746400000000002</v>
      </c>
      <c r="R258" s="617">
        <v>3.0124599999999999</v>
      </c>
      <c r="S258" s="617">
        <v>3.2495500000000002</v>
      </c>
      <c r="T258" s="617">
        <v>3.4856799999999999</v>
      </c>
      <c r="U258" s="617">
        <v>3.7165400000000002</v>
      </c>
      <c r="V258" s="617">
        <v>3.9443800000000002</v>
      </c>
      <c r="W258" s="617">
        <v>4.1718999999999999</v>
      </c>
      <c r="X258" s="617">
        <v>4.3981000000000003</v>
      </c>
    </row>
    <row r="259" spans="1:24" x14ac:dyDescent="0.25">
      <c r="A259" s="616" t="s">
        <v>768</v>
      </c>
      <c r="B259" s="616"/>
      <c r="C259" s="616" t="s">
        <v>781</v>
      </c>
      <c r="D259" s="616" t="s">
        <v>783</v>
      </c>
      <c r="E259" s="617">
        <v>0.60404800000000003</v>
      </c>
      <c r="F259" s="617">
        <v>0.65090300000000001</v>
      </c>
      <c r="G259" s="617">
        <v>0.70243900000000004</v>
      </c>
      <c r="H259" s="617">
        <v>0.76595999999999997</v>
      </c>
      <c r="I259" s="617">
        <v>0.83277400000000001</v>
      </c>
      <c r="J259" s="617">
        <v>0.901007</v>
      </c>
      <c r="K259" s="617">
        <v>0.97263500000000003</v>
      </c>
      <c r="L259" s="617">
        <v>1.0521199999999999</v>
      </c>
      <c r="M259" s="617">
        <v>1.1400399999999999</v>
      </c>
      <c r="N259" s="617">
        <v>1.2387300000000001</v>
      </c>
      <c r="O259" s="617">
        <v>1.34765</v>
      </c>
      <c r="P259" s="617">
        <v>1.4650000000000001</v>
      </c>
      <c r="Q259" s="617">
        <v>1.5908899999999999</v>
      </c>
      <c r="R259" s="617">
        <v>1.7238</v>
      </c>
      <c r="S259" s="617">
        <v>1.85964</v>
      </c>
      <c r="T259" s="617">
        <v>1.99868</v>
      </c>
      <c r="U259" s="617">
        <v>2.1382699999999999</v>
      </c>
      <c r="V259" s="617">
        <v>2.2765499999999999</v>
      </c>
      <c r="W259" s="617">
        <v>2.4133499999999999</v>
      </c>
      <c r="X259" s="617">
        <v>2.5496500000000002</v>
      </c>
    </row>
    <row r="260" spans="1:24" x14ac:dyDescent="0.25">
      <c r="A260" s="625" t="s">
        <v>789</v>
      </c>
      <c r="B260" s="625">
        <v>5</v>
      </c>
      <c r="C260" s="625" t="s">
        <v>781</v>
      </c>
      <c r="D260" s="625" t="s">
        <v>783</v>
      </c>
      <c r="E260" s="626">
        <f>SUM(E258:E259)</f>
        <v>1.3517239999999999</v>
      </c>
      <c r="F260" s="626">
        <f t="shared" ref="F260" si="106">SUM(F258:F259)</f>
        <v>1.5019119999999999</v>
      </c>
      <c r="G260" s="626">
        <f t="shared" ref="G260" si="107">SUM(G258:G259)</f>
        <v>1.6732070000000001</v>
      </c>
      <c r="H260" s="626">
        <f t="shared" ref="H260" si="108">SUM(H258:H259)</f>
        <v>1.885</v>
      </c>
      <c r="I260" s="626">
        <f t="shared" ref="I260" si="109">SUM(I258:I259)</f>
        <v>2.112584</v>
      </c>
      <c r="J260" s="626">
        <f t="shared" ref="J260" si="110">SUM(J258:J259)</f>
        <v>2.338257</v>
      </c>
      <c r="K260" s="626">
        <f t="shared" ref="K260" si="111">SUM(K258:K259)</f>
        <v>2.569855</v>
      </c>
      <c r="L260" s="626">
        <f t="shared" ref="L260" si="112">SUM(L258:L259)</f>
        <v>2.82016</v>
      </c>
      <c r="M260" s="626">
        <f t="shared" ref="M260" si="113">SUM(M258:M259)</f>
        <v>3.0930800000000001</v>
      </c>
      <c r="N260" s="626">
        <f t="shared" ref="N260" si="114">SUM(N258:N259)</f>
        <v>3.3790500000000003</v>
      </c>
      <c r="O260" s="626">
        <f t="shared" ref="O260" si="115">SUM(O258:O259)</f>
        <v>3.6812800000000001</v>
      </c>
      <c r="P260" s="626">
        <f t="shared" ref="P260" si="116">SUM(P258:P259)</f>
        <v>4.0115100000000004</v>
      </c>
      <c r="Q260" s="626">
        <f t="shared" ref="Q260" si="117">SUM(Q258:Q259)</f>
        <v>4.3655299999999997</v>
      </c>
      <c r="R260" s="626">
        <f t="shared" ref="R260" si="118">SUM(R258:R259)</f>
        <v>4.7362599999999997</v>
      </c>
      <c r="S260" s="626">
        <f t="shared" ref="S260" si="119">SUM(S258:S259)</f>
        <v>5.1091899999999999</v>
      </c>
      <c r="T260" s="626">
        <f t="shared" ref="T260" si="120">SUM(T258:T259)</f>
        <v>5.4843599999999997</v>
      </c>
      <c r="U260" s="626">
        <f t="shared" ref="U260" si="121">SUM(U258:U259)</f>
        <v>5.8548100000000005</v>
      </c>
      <c r="V260" s="626">
        <f t="shared" ref="V260" si="122">SUM(V258:V259)</f>
        <v>6.2209300000000001</v>
      </c>
      <c r="W260" s="626">
        <f t="shared" ref="W260" si="123">SUM(W258:W259)</f>
        <v>6.5852500000000003</v>
      </c>
      <c r="X260" s="626">
        <f t="shared" ref="X260" si="124">SUM(X258:X259)</f>
        <v>6.947750000000001</v>
      </c>
    </row>
    <row r="261" spans="1:24" x14ac:dyDescent="0.25">
      <c r="A261" s="69" t="s">
        <v>764</v>
      </c>
      <c r="B261" s="69"/>
      <c r="C261" s="69" t="s">
        <v>781</v>
      </c>
      <c r="D261" s="69" t="s">
        <v>783</v>
      </c>
      <c r="E261" s="623">
        <v>0.71431500000000003</v>
      </c>
      <c r="F261" s="623">
        <v>0.82965299999999997</v>
      </c>
      <c r="G261" s="623">
        <v>0.92802200000000001</v>
      </c>
      <c r="H261" s="623">
        <v>1.07921</v>
      </c>
      <c r="I261" s="623">
        <v>1.2307399999999999</v>
      </c>
      <c r="J261" s="623">
        <v>1.3830100000000001</v>
      </c>
      <c r="K261" s="623">
        <v>1.5342</v>
      </c>
      <c r="L261" s="623">
        <v>1.6789400000000001</v>
      </c>
      <c r="M261" s="623">
        <v>1.8099799999999999</v>
      </c>
      <c r="N261" s="623">
        <v>1.9332199999999999</v>
      </c>
      <c r="O261" s="623">
        <v>2.0526</v>
      </c>
      <c r="P261" s="623">
        <v>2.1802999999999999</v>
      </c>
      <c r="Q261" s="623">
        <v>2.3166000000000002</v>
      </c>
      <c r="R261" s="623">
        <v>2.4516499999999999</v>
      </c>
      <c r="S261" s="623">
        <v>2.57572</v>
      </c>
      <c r="T261" s="623">
        <v>2.69232</v>
      </c>
      <c r="U261" s="623">
        <v>2.8049900000000001</v>
      </c>
      <c r="V261" s="623">
        <v>2.91757</v>
      </c>
      <c r="W261" s="623">
        <v>3.0343599999999999</v>
      </c>
      <c r="X261" s="623">
        <v>3.1558799999999998</v>
      </c>
    </row>
    <row r="262" spans="1:24" x14ac:dyDescent="0.25">
      <c r="A262" s="69" t="s">
        <v>765</v>
      </c>
      <c r="B262" s="69"/>
      <c r="C262" s="69" t="s">
        <v>781</v>
      </c>
      <c r="D262" s="69" t="s">
        <v>783</v>
      </c>
      <c r="E262" s="623">
        <v>9.6151800000000005</v>
      </c>
      <c r="F262" s="623">
        <v>9.9572000000000003</v>
      </c>
      <c r="G262" s="623">
        <v>10.3682</v>
      </c>
      <c r="H262" s="623">
        <v>11.292400000000001</v>
      </c>
      <c r="I262" s="623">
        <v>12.176600000000001</v>
      </c>
      <c r="J262" s="623">
        <v>13.102399999999999</v>
      </c>
      <c r="K262" s="623">
        <v>14.112299999999999</v>
      </c>
      <c r="L262" s="623">
        <v>15.2448</v>
      </c>
      <c r="M262" s="623">
        <v>16.447800000000001</v>
      </c>
      <c r="N262" s="623">
        <v>17.682400000000001</v>
      </c>
      <c r="O262" s="623">
        <v>18.977799999999998</v>
      </c>
      <c r="P262" s="623">
        <v>20.3962</v>
      </c>
      <c r="Q262" s="623">
        <v>21.9025</v>
      </c>
      <c r="R262" s="623">
        <v>23.447500000000002</v>
      </c>
      <c r="S262" s="623">
        <v>24.997900000000001</v>
      </c>
      <c r="T262" s="623">
        <v>26.5746</v>
      </c>
      <c r="U262" s="623">
        <v>28.173200000000001</v>
      </c>
      <c r="V262" s="623">
        <v>29.797599999999999</v>
      </c>
      <c r="W262" s="623">
        <v>31.449300000000001</v>
      </c>
      <c r="X262" s="623">
        <v>33.106400000000001</v>
      </c>
    </row>
    <row r="263" spans="1:24" x14ac:dyDescent="0.25">
      <c r="A263" s="630" t="s">
        <v>787</v>
      </c>
      <c r="B263" s="630">
        <v>6</v>
      </c>
      <c r="C263" s="630" t="s">
        <v>781</v>
      </c>
      <c r="D263" s="630" t="s">
        <v>784</v>
      </c>
      <c r="E263" s="631">
        <f>SUM(E261:E262)</f>
        <v>10.329495000000001</v>
      </c>
      <c r="F263" s="631">
        <f t="shared" ref="F263" si="125">SUM(F261:F262)</f>
        <v>10.786853000000001</v>
      </c>
      <c r="G263" s="631">
        <f t="shared" ref="G263" si="126">SUM(G261:G262)</f>
        <v>11.296222</v>
      </c>
      <c r="H263" s="631">
        <f t="shared" ref="H263" si="127">SUM(H261:H262)</f>
        <v>12.37161</v>
      </c>
      <c r="I263" s="631">
        <f t="shared" ref="I263" si="128">SUM(I261:I262)</f>
        <v>13.407340000000001</v>
      </c>
      <c r="J263" s="631">
        <f t="shared" ref="J263" si="129">SUM(J261:J262)</f>
        <v>14.48541</v>
      </c>
      <c r="K263" s="631">
        <f t="shared" ref="K263" si="130">SUM(K261:K262)</f>
        <v>15.6465</v>
      </c>
      <c r="L263" s="631">
        <f t="shared" ref="L263" si="131">SUM(L261:L262)</f>
        <v>16.923739999999999</v>
      </c>
      <c r="M263" s="631">
        <f t="shared" ref="M263" si="132">SUM(M261:M262)</f>
        <v>18.25778</v>
      </c>
      <c r="N263" s="631">
        <f t="shared" ref="N263" si="133">SUM(N261:N262)</f>
        <v>19.61562</v>
      </c>
      <c r="O263" s="631">
        <f t="shared" ref="O263" si="134">SUM(O261:O262)</f>
        <v>21.0304</v>
      </c>
      <c r="P263" s="631">
        <f t="shared" ref="P263" si="135">SUM(P261:P262)</f>
        <v>22.576499999999999</v>
      </c>
      <c r="Q263" s="631">
        <f t="shared" ref="Q263" si="136">SUM(Q261:Q262)</f>
        <v>24.219100000000001</v>
      </c>
      <c r="R263" s="631">
        <f t="shared" ref="R263" si="137">SUM(R261:R262)</f>
        <v>25.899150000000002</v>
      </c>
      <c r="S263" s="631">
        <f t="shared" ref="S263" si="138">SUM(S261:S262)</f>
        <v>27.573620000000002</v>
      </c>
      <c r="T263" s="631">
        <f t="shared" ref="T263" si="139">SUM(T261:T262)</f>
        <v>29.266919999999999</v>
      </c>
      <c r="U263" s="631">
        <f t="shared" ref="U263" si="140">SUM(U261:U262)</f>
        <v>30.978190000000001</v>
      </c>
      <c r="V263" s="631">
        <f t="shared" ref="V263" si="141">SUM(V261:V262)</f>
        <v>32.715170000000001</v>
      </c>
      <c r="W263" s="631">
        <f t="shared" ref="W263" si="142">SUM(W261:W262)</f>
        <v>34.48366</v>
      </c>
      <c r="X263" s="631">
        <f t="shared" ref="X263" si="143">SUM(X261:X262)</f>
        <v>36.262280000000004</v>
      </c>
    </row>
    <row r="264" spans="1:24" x14ac:dyDescent="0.25">
      <c r="A264" t="s">
        <v>124</v>
      </c>
      <c r="B264">
        <v>7</v>
      </c>
      <c r="C264" t="s">
        <v>781</v>
      </c>
      <c r="D264" t="s">
        <v>783</v>
      </c>
      <c r="E264" s="216">
        <v>2.4443299999999999</v>
      </c>
      <c r="F264" s="216">
        <v>4.0976400000000002</v>
      </c>
      <c r="G264" s="216">
        <v>5.91242</v>
      </c>
      <c r="H264" s="216">
        <v>7.9513199999999999</v>
      </c>
      <c r="I264" s="216">
        <v>10.595599999999999</v>
      </c>
      <c r="J264" s="216">
        <v>13.0367</v>
      </c>
      <c r="K264" s="216">
        <v>15.0922</v>
      </c>
      <c r="L264" s="216">
        <v>16.911000000000001</v>
      </c>
      <c r="M264" s="216">
        <v>18.509399999999999</v>
      </c>
      <c r="N264" s="216">
        <v>19.757899999999999</v>
      </c>
      <c r="O264" s="216">
        <v>20.648900000000001</v>
      </c>
      <c r="P264" s="216">
        <v>21.3813</v>
      </c>
      <c r="Q264" s="216">
        <v>21.9605</v>
      </c>
      <c r="R264" s="216">
        <v>22.4056</v>
      </c>
      <c r="S264" s="216">
        <v>22.6876</v>
      </c>
      <c r="T264" s="216">
        <v>22.889800000000001</v>
      </c>
      <c r="U264" s="216">
        <v>22.9757</v>
      </c>
      <c r="V264" s="216">
        <v>23.0031</v>
      </c>
      <c r="W264" s="216">
        <v>22.999700000000001</v>
      </c>
      <c r="X264" s="216">
        <v>22.983699999999999</v>
      </c>
    </row>
    <row r="265" spans="1:24" x14ac:dyDescent="0.25">
      <c r="A265" t="s">
        <v>125</v>
      </c>
      <c r="B265">
        <v>8</v>
      </c>
      <c r="C265" t="s">
        <v>781</v>
      </c>
      <c r="D265" t="s">
        <v>783</v>
      </c>
      <c r="E265" s="216">
        <v>0.75326400000000004</v>
      </c>
      <c r="F265" s="216">
        <v>1.1229800000000001</v>
      </c>
      <c r="G265" s="216">
        <v>1.54796</v>
      </c>
      <c r="H265" s="216">
        <v>2.23428</v>
      </c>
      <c r="I265" s="216">
        <v>3.0136699999999998</v>
      </c>
      <c r="J265" s="216">
        <v>3.9122599999999998</v>
      </c>
      <c r="K265" s="216">
        <v>4.9348400000000003</v>
      </c>
      <c r="L265" s="216">
        <v>6.1053199999999999</v>
      </c>
      <c r="M265" s="216">
        <v>7.4070999999999998</v>
      </c>
      <c r="N265" s="216">
        <v>8.8253500000000003</v>
      </c>
      <c r="O265" s="216">
        <v>10.3619</v>
      </c>
      <c r="P265" s="216">
        <v>12.0108</v>
      </c>
      <c r="Q265" s="216">
        <v>13.7502</v>
      </c>
      <c r="R265" s="216">
        <v>15.5449</v>
      </c>
      <c r="S265" s="216">
        <v>17.365200000000002</v>
      </c>
      <c r="T265" s="216">
        <v>19.1904</v>
      </c>
      <c r="U265" s="216">
        <v>21.0029</v>
      </c>
      <c r="V265" s="216">
        <v>22.8004</v>
      </c>
      <c r="W265" s="216">
        <v>24.569700000000001</v>
      </c>
      <c r="X265" s="216">
        <v>26.276800000000001</v>
      </c>
    </row>
    <row r="266" spans="1:24" x14ac:dyDescent="0.25">
      <c r="A266" t="s">
        <v>126</v>
      </c>
      <c r="B266">
        <v>9</v>
      </c>
      <c r="C266" t="s">
        <v>781</v>
      </c>
      <c r="D266" t="s">
        <v>783</v>
      </c>
      <c r="E266" s="216">
        <v>1.14171</v>
      </c>
      <c r="F266" s="216">
        <v>1.4193899999999999</v>
      </c>
      <c r="G266" s="216">
        <v>1.49763</v>
      </c>
      <c r="H266" s="216">
        <v>1.62947</v>
      </c>
      <c r="I266" s="216">
        <v>1.9151199999999999</v>
      </c>
      <c r="J266" s="216">
        <v>2.1860400000000002</v>
      </c>
      <c r="K266" s="216">
        <v>2.44618</v>
      </c>
      <c r="L266" s="216">
        <v>2.7139099999999998</v>
      </c>
      <c r="M266" s="216">
        <v>2.9836499999999999</v>
      </c>
      <c r="N266" s="216">
        <v>3.2496399999999999</v>
      </c>
      <c r="O266" s="216">
        <v>3.5214099999999999</v>
      </c>
      <c r="P266" s="216">
        <v>3.7978399999999999</v>
      </c>
      <c r="Q266" s="216">
        <v>4.0677000000000003</v>
      </c>
      <c r="R266" s="216">
        <v>4.33561</v>
      </c>
      <c r="S266" s="216">
        <v>4.6121600000000003</v>
      </c>
      <c r="T266" s="216">
        <v>4.8842600000000003</v>
      </c>
      <c r="U266" s="216">
        <v>5.1522300000000003</v>
      </c>
      <c r="V266" s="216">
        <v>5.4202899999999996</v>
      </c>
      <c r="W266" s="216">
        <v>5.6930699999999996</v>
      </c>
      <c r="X266" s="216">
        <v>5.9704699999999997</v>
      </c>
    </row>
    <row r="267" spans="1:24" x14ac:dyDescent="0.25">
      <c r="A267" t="s">
        <v>127</v>
      </c>
      <c r="B267">
        <v>10</v>
      </c>
      <c r="C267" t="s">
        <v>781</v>
      </c>
      <c r="D267" t="s">
        <v>783</v>
      </c>
      <c r="E267" s="216">
        <v>0.206044</v>
      </c>
      <c r="F267" s="216">
        <v>0.24170700000000001</v>
      </c>
      <c r="G267" s="216">
        <v>0.26832099999999998</v>
      </c>
      <c r="H267" s="216">
        <v>0.29961100000000002</v>
      </c>
      <c r="I267" s="216">
        <v>0.36451299999999998</v>
      </c>
      <c r="J267" s="216">
        <v>0.43272100000000002</v>
      </c>
      <c r="K267" s="216">
        <v>0.50384899999999999</v>
      </c>
      <c r="L267" s="216">
        <v>0.57867199999999996</v>
      </c>
      <c r="M267" s="216">
        <v>0.65548799999999996</v>
      </c>
      <c r="N267" s="216">
        <v>0.73352899999999999</v>
      </c>
      <c r="O267" s="216">
        <v>0.81476199999999999</v>
      </c>
      <c r="P267" s="216">
        <v>0.90085499999999996</v>
      </c>
      <c r="Q267" s="216">
        <v>0.98891600000000002</v>
      </c>
      <c r="R267" s="216">
        <v>1.0770299999999999</v>
      </c>
      <c r="S267" s="216">
        <v>1.1650700000000001</v>
      </c>
      <c r="T267" s="216">
        <v>1.25146</v>
      </c>
      <c r="U267" s="216">
        <v>1.33541</v>
      </c>
      <c r="V267" s="216">
        <v>1.41686</v>
      </c>
      <c r="W267" s="216">
        <v>1.4947699999999999</v>
      </c>
      <c r="X267" s="216">
        <v>1.5679000000000001</v>
      </c>
    </row>
    <row r="268" spans="1:24" x14ac:dyDescent="0.25">
      <c r="A268" s="48" t="s">
        <v>766</v>
      </c>
      <c r="B268" s="48">
        <v>11</v>
      </c>
      <c r="C268" s="48" t="s">
        <v>781</v>
      </c>
      <c r="D268" s="48" t="s">
        <v>783</v>
      </c>
      <c r="E268" s="624">
        <v>0.11472499999999999</v>
      </c>
      <c r="F268" s="624">
        <v>0.130554</v>
      </c>
      <c r="G268" s="624">
        <v>0.124212</v>
      </c>
      <c r="H268" s="624">
        <v>0.141092</v>
      </c>
      <c r="I268" s="624">
        <v>0.16780900000000001</v>
      </c>
      <c r="J268" s="624">
        <v>0.19689000000000001</v>
      </c>
      <c r="K268" s="624">
        <v>0.22747400000000001</v>
      </c>
      <c r="L268" s="624">
        <v>0.25861200000000001</v>
      </c>
      <c r="M268" s="624">
        <v>0.28898000000000001</v>
      </c>
      <c r="N268" s="624">
        <v>0.31852000000000003</v>
      </c>
      <c r="O268" s="624">
        <v>0.35005799999999998</v>
      </c>
      <c r="P268" s="624">
        <v>0.38592799999999999</v>
      </c>
      <c r="Q268" s="624">
        <v>0.42455599999999999</v>
      </c>
      <c r="R268" s="624">
        <v>0.46313300000000002</v>
      </c>
      <c r="S268" s="624">
        <v>0.49928899999999998</v>
      </c>
      <c r="T268" s="624">
        <v>0.53386800000000001</v>
      </c>
      <c r="U268" s="624">
        <v>0.56781599999999999</v>
      </c>
      <c r="V268" s="624">
        <v>0.60172099999999995</v>
      </c>
      <c r="W268" s="624">
        <v>0.63537600000000005</v>
      </c>
      <c r="X268" s="624">
        <v>0.66744400000000004</v>
      </c>
    </row>
    <row r="269" spans="1:24" x14ac:dyDescent="0.25">
      <c r="A269" s="147" t="s">
        <v>767</v>
      </c>
      <c r="B269" s="147"/>
      <c r="C269" s="147" t="s">
        <v>781</v>
      </c>
      <c r="D269" s="147" t="s">
        <v>783</v>
      </c>
      <c r="E269" s="618">
        <v>0.49490699999999999</v>
      </c>
      <c r="F269" s="618">
        <v>0.57280799999999998</v>
      </c>
      <c r="G269" s="618">
        <v>0.68429700000000004</v>
      </c>
      <c r="H269" s="618">
        <v>0.80521699999999996</v>
      </c>
      <c r="I269" s="618">
        <v>0.95635800000000004</v>
      </c>
      <c r="J269" s="618">
        <v>1.11178</v>
      </c>
      <c r="K269" s="618">
        <v>1.27135</v>
      </c>
      <c r="L269" s="618">
        <v>1.4411499999999999</v>
      </c>
      <c r="M269" s="618">
        <v>1.61571</v>
      </c>
      <c r="N269" s="618">
        <v>1.7932999999999999</v>
      </c>
      <c r="O269" s="618">
        <v>1.9774099999999999</v>
      </c>
      <c r="P269" s="618">
        <v>2.1666099999999999</v>
      </c>
      <c r="Q269" s="618">
        <v>2.35934</v>
      </c>
      <c r="R269" s="618">
        <v>2.55348</v>
      </c>
      <c r="S269" s="618">
        <v>2.74492</v>
      </c>
      <c r="T269" s="618">
        <v>2.9329100000000001</v>
      </c>
      <c r="U269" s="618">
        <v>3.11849</v>
      </c>
      <c r="V269" s="618">
        <v>3.30301</v>
      </c>
      <c r="W269" s="618">
        <v>3.4856799999999999</v>
      </c>
      <c r="X269" s="618">
        <v>3.6639400000000002</v>
      </c>
    </row>
    <row r="270" spans="1:24" x14ac:dyDescent="0.25">
      <c r="A270" s="147" t="s">
        <v>763</v>
      </c>
      <c r="B270" s="147"/>
      <c r="C270" s="147" t="s">
        <v>781</v>
      </c>
      <c r="D270" s="147" t="s">
        <v>783</v>
      </c>
      <c r="E270" s="618">
        <v>0.13450899999999999</v>
      </c>
      <c r="F270" s="618">
        <v>0.19859399999999999</v>
      </c>
      <c r="G270" s="618">
        <v>0.26033800000000001</v>
      </c>
      <c r="H270" s="618">
        <v>0.32825799999999999</v>
      </c>
      <c r="I270" s="618">
        <v>0.42658299999999999</v>
      </c>
      <c r="J270" s="618">
        <v>0.52622899999999995</v>
      </c>
      <c r="K270" s="618">
        <v>0.62580100000000005</v>
      </c>
      <c r="L270" s="618">
        <v>0.72332300000000005</v>
      </c>
      <c r="M270" s="618">
        <v>0.81418299999999999</v>
      </c>
      <c r="N270" s="618">
        <v>0.89337699999999998</v>
      </c>
      <c r="O270" s="618">
        <v>0.96765999999999996</v>
      </c>
      <c r="P270" s="618">
        <v>1.04697</v>
      </c>
      <c r="Q270" s="618">
        <v>1.1353800000000001</v>
      </c>
      <c r="R270" s="618">
        <v>1.22566</v>
      </c>
      <c r="S270" s="618">
        <v>1.31101</v>
      </c>
      <c r="T270" s="618">
        <v>1.39496</v>
      </c>
      <c r="U270" s="618">
        <v>1.4798800000000001</v>
      </c>
      <c r="V270" s="618">
        <v>1.5682700000000001</v>
      </c>
      <c r="W270" s="618">
        <v>1.65985</v>
      </c>
      <c r="X270" s="618">
        <v>1.75102</v>
      </c>
    </row>
    <row r="271" spans="1:24" x14ac:dyDescent="0.25">
      <c r="A271" s="632" t="s">
        <v>788</v>
      </c>
      <c r="B271" s="619">
        <v>12</v>
      </c>
      <c r="C271" s="619" t="s">
        <v>781</v>
      </c>
      <c r="D271" s="619" t="s">
        <v>784</v>
      </c>
      <c r="E271" s="620">
        <f>SUM(E269:E270)</f>
        <v>0.62941599999999998</v>
      </c>
      <c r="F271" s="620">
        <f t="shared" ref="F271" si="144">SUM(F269:F270)</f>
        <v>0.77140199999999992</v>
      </c>
      <c r="G271" s="620">
        <f t="shared" ref="G271" si="145">SUM(G269:G270)</f>
        <v>0.94463500000000011</v>
      </c>
      <c r="H271" s="620">
        <f t="shared" ref="H271" si="146">SUM(H269:H270)</f>
        <v>1.133475</v>
      </c>
      <c r="I271" s="620">
        <f t="shared" ref="I271" si="147">SUM(I269:I270)</f>
        <v>1.382941</v>
      </c>
      <c r="J271" s="620">
        <f t="shared" ref="J271" si="148">SUM(J269:J270)</f>
        <v>1.6380089999999998</v>
      </c>
      <c r="K271" s="620">
        <f t="shared" ref="K271" si="149">SUM(K269:K270)</f>
        <v>1.897151</v>
      </c>
      <c r="L271" s="620">
        <f t="shared" ref="L271" si="150">SUM(L269:L270)</f>
        <v>2.1644730000000001</v>
      </c>
      <c r="M271" s="620">
        <f t="shared" ref="M271" si="151">SUM(M269:M270)</f>
        <v>2.4298929999999999</v>
      </c>
      <c r="N271" s="620">
        <f t="shared" ref="N271" si="152">SUM(N269:N270)</f>
        <v>2.686677</v>
      </c>
      <c r="O271" s="620">
        <f t="shared" ref="O271" si="153">SUM(O269:O270)</f>
        <v>2.9450699999999999</v>
      </c>
      <c r="P271" s="620">
        <f t="shared" ref="P271" si="154">SUM(P269:P270)</f>
        <v>3.2135799999999999</v>
      </c>
      <c r="Q271" s="620">
        <f t="shared" ref="Q271" si="155">SUM(Q269:Q270)</f>
        <v>3.49472</v>
      </c>
      <c r="R271" s="620">
        <f t="shared" ref="R271" si="156">SUM(R269:R270)</f>
        <v>3.7791399999999999</v>
      </c>
      <c r="S271" s="620">
        <f t="shared" ref="S271" si="157">SUM(S269:S270)</f>
        <v>4.05593</v>
      </c>
      <c r="T271" s="620">
        <f t="shared" ref="T271" si="158">SUM(T269:T270)</f>
        <v>4.3278699999999999</v>
      </c>
      <c r="U271" s="620">
        <f t="shared" ref="U271" si="159">SUM(U269:U270)</f>
        <v>4.5983700000000001</v>
      </c>
      <c r="V271" s="620">
        <f t="shared" ref="V271" si="160">SUM(V269:V270)</f>
        <v>4.8712800000000005</v>
      </c>
      <c r="W271" s="620">
        <f t="shared" ref="W271" si="161">SUM(W269:W270)</f>
        <v>5.1455299999999999</v>
      </c>
      <c r="X271" s="620">
        <f t="shared" ref="X271" si="162">SUM(X269:X270)</f>
        <v>5.4149600000000007</v>
      </c>
    </row>
    <row r="272" spans="1:24" x14ac:dyDescent="0.25">
      <c r="A272" s="5" t="s">
        <v>776</v>
      </c>
      <c r="B272" s="5"/>
      <c r="C272" s="5" t="s">
        <v>781</v>
      </c>
      <c r="D272" s="5" t="s">
        <v>783</v>
      </c>
      <c r="E272" s="633">
        <v>0.66088499999999994</v>
      </c>
      <c r="F272" s="633">
        <v>0.84279199999999999</v>
      </c>
      <c r="G272" s="633">
        <v>1.06114</v>
      </c>
      <c r="H272" s="633">
        <v>1.34843</v>
      </c>
      <c r="I272" s="633">
        <v>1.68743</v>
      </c>
      <c r="J272" s="633">
        <v>2.0605000000000002</v>
      </c>
      <c r="K272" s="633">
        <v>2.4589599999999998</v>
      </c>
      <c r="L272" s="633">
        <v>2.8996900000000001</v>
      </c>
      <c r="M272" s="633">
        <v>3.3785599999999998</v>
      </c>
      <c r="N272" s="633">
        <v>3.8896600000000001</v>
      </c>
      <c r="O272" s="633">
        <v>4.4381000000000004</v>
      </c>
      <c r="P272" s="633">
        <v>5.0225499999999998</v>
      </c>
      <c r="Q272" s="633">
        <v>5.6413599999999997</v>
      </c>
      <c r="R272" s="633">
        <v>6.2852100000000002</v>
      </c>
      <c r="S272" s="633">
        <v>6.9490999999999996</v>
      </c>
      <c r="T272" s="633">
        <v>7.6279300000000001</v>
      </c>
      <c r="U272" s="633">
        <v>8.3148499999999999</v>
      </c>
      <c r="V272" s="633">
        <v>9.0107800000000005</v>
      </c>
      <c r="W272" s="633">
        <v>9.7140699999999995</v>
      </c>
      <c r="X272" s="633">
        <v>10.4215</v>
      </c>
    </row>
    <row r="273" spans="1:24" x14ac:dyDescent="0.25">
      <c r="A273" s="5" t="s">
        <v>774</v>
      </c>
      <c r="B273" s="5"/>
      <c r="C273" s="5" t="s">
        <v>781</v>
      </c>
      <c r="D273" s="5" t="s">
        <v>783</v>
      </c>
      <c r="E273" s="633">
        <v>8.9835499999999999E-2</v>
      </c>
      <c r="F273" s="633">
        <v>0.122881</v>
      </c>
      <c r="G273" s="633">
        <v>0.16648399999999999</v>
      </c>
      <c r="H273" s="633">
        <v>0.22712399999999999</v>
      </c>
      <c r="I273" s="633">
        <v>0.30331399999999997</v>
      </c>
      <c r="J273" s="633">
        <v>0.39185399999999998</v>
      </c>
      <c r="K273" s="633">
        <v>0.492317</v>
      </c>
      <c r="L273" s="633">
        <v>0.61180299999999999</v>
      </c>
      <c r="M273" s="633">
        <v>0.75125399999999998</v>
      </c>
      <c r="N273" s="633">
        <v>0.91308599999999995</v>
      </c>
      <c r="O273" s="633">
        <v>1.1009599999999999</v>
      </c>
      <c r="P273" s="633">
        <v>1.3181</v>
      </c>
      <c r="Q273" s="633">
        <v>1.56586</v>
      </c>
      <c r="R273" s="633">
        <v>1.8457399999999999</v>
      </c>
      <c r="S273" s="633">
        <v>2.1608999999999998</v>
      </c>
      <c r="T273" s="633">
        <v>2.5102699999999998</v>
      </c>
      <c r="U273" s="633">
        <v>2.8947699999999998</v>
      </c>
      <c r="V273" s="633">
        <v>3.3155899999999998</v>
      </c>
      <c r="W273" s="633">
        <v>3.7748400000000002</v>
      </c>
      <c r="X273" s="633">
        <v>4.2717099999999997</v>
      </c>
    </row>
    <row r="274" spans="1:24" x14ac:dyDescent="0.25">
      <c r="A274" s="5" t="s">
        <v>775</v>
      </c>
      <c r="B274" s="5"/>
      <c r="C274" s="5" t="s">
        <v>781</v>
      </c>
      <c r="D274" s="5" t="s">
        <v>783</v>
      </c>
      <c r="E274" s="633">
        <v>0.59252499999999997</v>
      </c>
      <c r="F274" s="633">
        <v>0.72483500000000001</v>
      </c>
      <c r="G274" s="633">
        <v>0.83893099999999998</v>
      </c>
      <c r="H274" s="633">
        <v>0.99617599999999995</v>
      </c>
      <c r="I274" s="633">
        <v>1.16483</v>
      </c>
      <c r="J274" s="633">
        <v>1.3205499999999999</v>
      </c>
      <c r="K274" s="633">
        <v>1.45946</v>
      </c>
      <c r="L274" s="633">
        <v>1.5808800000000001</v>
      </c>
      <c r="M274" s="633">
        <v>1.6875199999999999</v>
      </c>
      <c r="N274" s="633">
        <v>1.77725</v>
      </c>
      <c r="O274" s="633">
        <v>1.8578399999999999</v>
      </c>
      <c r="P274" s="633">
        <v>1.91612</v>
      </c>
      <c r="Q274" s="633">
        <v>1.96218</v>
      </c>
      <c r="R274" s="633">
        <v>2.0084599999999999</v>
      </c>
      <c r="S274" s="633">
        <v>2.04495</v>
      </c>
      <c r="T274" s="633">
        <v>2.0798399999999999</v>
      </c>
      <c r="U274" s="633">
        <v>2.1103700000000001</v>
      </c>
      <c r="V274" s="633">
        <v>2.1351399999999998</v>
      </c>
      <c r="W274" s="633">
        <v>2.15448</v>
      </c>
      <c r="X274" s="633">
        <v>2.1697899999999999</v>
      </c>
    </row>
    <row r="275" spans="1:24" x14ac:dyDescent="0.25">
      <c r="A275" s="5" t="s">
        <v>769</v>
      </c>
      <c r="B275" s="5"/>
      <c r="C275" s="5" t="s">
        <v>781</v>
      </c>
      <c r="D275" s="5" t="s">
        <v>783</v>
      </c>
      <c r="E275" s="633">
        <v>0.35529899999999998</v>
      </c>
      <c r="F275" s="633">
        <v>0.46969100000000003</v>
      </c>
      <c r="G275" s="633">
        <v>0.61361900000000003</v>
      </c>
      <c r="H275" s="633">
        <v>0.80880300000000005</v>
      </c>
      <c r="I275" s="633">
        <v>1.0918600000000001</v>
      </c>
      <c r="J275" s="633">
        <v>1.40604</v>
      </c>
      <c r="K275" s="633">
        <v>1.74691</v>
      </c>
      <c r="L275" s="633">
        <v>2.1236600000000001</v>
      </c>
      <c r="M275" s="633">
        <v>2.5196100000000001</v>
      </c>
      <c r="N275" s="633">
        <v>2.9252899999999999</v>
      </c>
      <c r="O275" s="633">
        <v>3.3422399999999999</v>
      </c>
      <c r="P275" s="633">
        <v>3.7652199999999998</v>
      </c>
      <c r="Q275" s="633">
        <v>4.1863200000000003</v>
      </c>
      <c r="R275" s="633">
        <v>4.5956799999999998</v>
      </c>
      <c r="S275" s="633">
        <v>4.9981999999999998</v>
      </c>
      <c r="T275" s="633">
        <v>5.3959999999999999</v>
      </c>
      <c r="U275" s="633">
        <v>5.7885099999999996</v>
      </c>
      <c r="V275" s="633">
        <v>6.1740899999999996</v>
      </c>
      <c r="W275" s="633">
        <v>6.5519999999999996</v>
      </c>
      <c r="X275" s="633">
        <v>6.9206300000000001</v>
      </c>
    </row>
    <row r="276" spans="1:24" x14ac:dyDescent="0.25">
      <c r="A276" s="5" t="s">
        <v>777</v>
      </c>
      <c r="B276" s="5"/>
      <c r="C276" s="5" t="s">
        <v>781</v>
      </c>
      <c r="D276" s="5" t="s">
        <v>783</v>
      </c>
      <c r="E276" s="633">
        <v>0.227518</v>
      </c>
      <c r="F276" s="633">
        <v>0.27872599999999997</v>
      </c>
      <c r="G276" s="633">
        <v>0.32030599999999998</v>
      </c>
      <c r="H276" s="633">
        <v>0.37058400000000002</v>
      </c>
      <c r="I276" s="633">
        <v>0.41597899999999999</v>
      </c>
      <c r="J276" s="633">
        <v>0.45327299999999998</v>
      </c>
      <c r="K276" s="633">
        <v>0.48847200000000002</v>
      </c>
      <c r="L276" s="633">
        <v>0.52056999999999998</v>
      </c>
      <c r="M276" s="633">
        <v>0.54534000000000005</v>
      </c>
      <c r="N276" s="633">
        <v>0.56108800000000003</v>
      </c>
      <c r="O276" s="633">
        <v>0.56955500000000003</v>
      </c>
      <c r="P276" s="633">
        <v>0.577573</v>
      </c>
      <c r="Q276" s="633">
        <v>0.60487500000000005</v>
      </c>
      <c r="R276" s="633">
        <v>0.63199300000000003</v>
      </c>
      <c r="S276" s="633">
        <v>0.65644199999999997</v>
      </c>
      <c r="T276" s="633">
        <v>0.67734799999999995</v>
      </c>
      <c r="U276" s="633">
        <v>0.69269199999999997</v>
      </c>
      <c r="V276" s="633">
        <v>0.70345999999999997</v>
      </c>
      <c r="W276" s="633">
        <v>0.71002699999999996</v>
      </c>
      <c r="X276" s="633">
        <v>0.71315700000000004</v>
      </c>
    </row>
    <row r="277" spans="1:24" x14ac:dyDescent="0.25">
      <c r="A277" s="5" t="s">
        <v>771</v>
      </c>
      <c r="B277" s="5"/>
      <c r="C277" s="5" t="s">
        <v>781</v>
      </c>
      <c r="D277" s="5" t="s">
        <v>783</v>
      </c>
      <c r="E277" s="633">
        <v>9.9194899999999989E-2</v>
      </c>
      <c r="F277" s="633">
        <v>0.117328</v>
      </c>
      <c r="G277" s="633">
        <v>0.141898</v>
      </c>
      <c r="H277" s="633">
        <v>0.18041499999999999</v>
      </c>
      <c r="I277" s="633">
        <v>0.227685</v>
      </c>
      <c r="J277" s="633">
        <v>0.28926400000000002</v>
      </c>
      <c r="K277" s="633">
        <v>0.367705</v>
      </c>
      <c r="L277" s="633">
        <v>0.46779500000000002</v>
      </c>
      <c r="M277" s="633">
        <v>0.59169300000000002</v>
      </c>
      <c r="N277" s="633">
        <v>0.741062</v>
      </c>
      <c r="O277" s="633">
        <v>0.91861999999999999</v>
      </c>
      <c r="P277" s="633">
        <v>1.1278900000000001</v>
      </c>
      <c r="Q277" s="633">
        <v>1.3729</v>
      </c>
      <c r="R277" s="633">
        <v>1.6564700000000001</v>
      </c>
      <c r="S277" s="633">
        <v>1.97431</v>
      </c>
      <c r="T277" s="633">
        <v>2.3222499999999999</v>
      </c>
      <c r="U277" s="633">
        <v>2.69773</v>
      </c>
      <c r="V277" s="633">
        <v>3.1005400000000001</v>
      </c>
      <c r="W277" s="633">
        <v>3.53112</v>
      </c>
      <c r="X277" s="633">
        <v>3.9851899999999998</v>
      </c>
    </row>
    <row r="278" spans="1:24" x14ac:dyDescent="0.25">
      <c r="A278" s="346" t="s">
        <v>791</v>
      </c>
      <c r="B278" s="634">
        <v>13</v>
      </c>
      <c r="C278" s="634" t="s">
        <v>781</v>
      </c>
      <c r="D278" s="634" t="s">
        <v>783</v>
      </c>
      <c r="E278" s="635">
        <f t="shared" ref="E278:X278" si="163">SUM(E272:E277)</f>
        <v>2.0252574000000001</v>
      </c>
      <c r="F278" s="635">
        <f t="shared" si="163"/>
        <v>2.5562529999999999</v>
      </c>
      <c r="G278" s="635">
        <f t="shared" si="163"/>
        <v>3.1423779999999999</v>
      </c>
      <c r="H278" s="635">
        <f t="shared" si="163"/>
        <v>3.9315319999999998</v>
      </c>
      <c r="I278" s="635">
        <f t="shared" si="163"/>
        <v>4.8910980000000004</v>
      </c>
      <c r="J278" s="635">
        <f t="shared" si="163"/>
        <v>5.921481</v>
      </c>
      <c r="K278" s="635">
        <f t="shared" si="163"/>
        <v>7.0138239999999987</v>
      </c>
      <c r="L278" s="635">
        <f t="shared" si="163"/>
        <v>8.2043980000000012</v>
      </c>
      <c r="M278" s="635">
        <f t="shared" si="163"/>
        <v>9.4739769999999979</v>
      </c>
      <c r="N278" s="635">
        <f t="shared" si="163"/>
        <v>10.807435999999999</v>
      </c>
      <c r="O278" s="635">
        <f t="shared" si="163"/>
        <v>12.227315000000001</v>
      </c>
      <c r="P278" s="635">
        <f t="shared" si="163"/>
        <v>13.727452999999999</v>
      </c>
      <c r="Q278" s="635">
        <f t="shared" si="163"/>
        <v>15.333494999999999</v>
      </c>
      <c r="R278" s="635">
        <f t="shared" si="163"/>
        <v>17.023553</v>
      </c>
      <c r="S278" s="635">
        <f t="shared" si="163"/>
        <v>18.783901999999998</v>
      </c>
      <c r="T278" s="635">
        <f t="shared" si="163"/>
        <v>20.613637999999998</v>
      </c>
      <c r="U278" s="635">
        <f t="shared" si="163"/>
        <v>22.498922</v>
      </c>
      <c r="V278" s="635">
        <f t="shared" si="163"/>
        <v>24.439599999999999</v>
      </c>
      <c r="W278" s="635">
        <f t="shared" si="163"/>
        <v>26.436537000000001</v>
      </c>
      <c r="X278" s="635">
        <f t="shared" si="163"/>
        <v>28.481976999999997</v>
      </c>
    </row>
    <row r="279" spans="1:24" x14ac:dyDescent="0.25">
      <c r="A279" s="241" t="s">
        <v>757</v>
      </c>
      <c r="B279" s="241"/>
      <c r="C279" s="241" t="s">
        <v>781</v>
      </c>
      <c r="D279" s="241" t="s">
        <v>783</v>
      </c>
      <c r="E279" s="627">
        <v>8.4512699999999996E-2</v>
      </c>
      <c r="F279" s="627">
        <v>0.115111</v>
      </c>
      <c r="G279" s="627">
        <v>0.143044</v>
      </c>
      <c r="H279" s="627">
        <v>0.19192799999999999</v>
      </c>
      <c r="I279" s="627">
        <v>0.259127</v>
      </c>
      <c r="J279" s="627">
        <v>0.34838400000000003</v>
      </c>
      <c r="K279" s="627">
        <v>0.463619</v>
      </c>
      <c r="L279" s="627">
        <v>0.61777599999999999</v>
      </c>
      <c r="M279" s="627">
        <v>0.82135999999999998</v>
      </c>
      <c r="N279" s="627">
        <v>1.08534</v>
      </c>
      <c r="O279" s="627">
        <v>1.42275</v>
      </c>
      <c r="P279" s="627">
        <v>1.84781</v>
      </c>
      <c r="Q279" s="627">
        <v>2.3747400000000001</v>
      </c>
      <c r="R279" s="627">
        <v>3.01668</v>
      </c>
      <c r="S279" s="627">
        <v>3.7831800000000002</v>
      </c>
      <c r="T279" s="627">
        <v>4.6804899999999998</v>
      </c>
      <c r="U279" s="627">
        <v>5.7145200000000003</v>
      </c>
      <c r="V279" s="627">
        <v>6.88863</v>
      </c>
      <c r="W279" s="627">
        <v>8.2031899999999993</v>
      </c>
      <c r="X279" s="627">
        <v>9.6510300000000004</v>
      </c>
    </row>
    <row r="280" spans="1:24" x14ac:dyDescent="0.25">
      <c r="A280" s="241" t="s">
        <v>758</v>
      </c>
      <c r="B280" s="241"/>
      <c r="C280" s="241" t="s">
        <v>781</v>
      </c>
      <c r="D280" s="241" t="s">
        <v>783</v>
      </c>
      <c r="E280" s="627">
        <v>0.31256499999999998</v>
      </c>
      <c r="F280" s="627">
        <v>0.39102399999999998</v>
      </c>
      <c r="G280" s="627">
        <v>0.41664499999999999</v>
      </c>
      <c r="H280" s="627">
        <v>0.52121300000000004</v>
      </c>
      <c r="I280" s="627">
        <v>0.66744400000000004</v>
      </c>
      <c r="J280" s="627">
        <v>0.83570199999999994</v>
      </c>
      <c r="K280" s="627">
        <v>1.0217799999999999</v>
      </c>
      <c r="L280" s="627">
        <v>1.22834</v>
      </c>
      <c r="M280" s="627">
        <v>1.45492</v>
      </c>
      <c r="N280" s="627">
        <v>1.69896</v>
      </c>
      <c r="O280" s="627">
        <v>1.96438</v>
      </c>
      <c r="P280" s="627">
        <v>2.25244</v>
      </c>
      <c r="Q280" s="627">
        <v>2.56087</v>
      </c>
      <c r="R280" s="627">
        <v>2.8790100000000001</v>
      </c>
      <c r="S280" s="627">
        <v>3.2016100000000001</v>
      </c>
      <c r="T280" s="627">
        <v>3.5282300000000002</v>
      </c>
      <c r="U280" s="627">
        <v>3.8597800000000002</v>
      </c>
      <c r="V280" s="627">
        <v>4.1972399999999999</v>
      </c>
      <c r="W280" s="627">
        <v>4.5389799999999996</v>
      </c>
      <c r="X280" s="627">
        <v>4.88</v>
      </c>
    </row>
    <row r="281" spans="1:24" x14ac:dyDescent="0.25">
      <c r="A281" s="241" t="s">
        <v>759</v>
      </c>
      <c r="B281" s="241"/>
      <c r="C281" s="241" t="s">
        <v>781</v>
      </c>
      <c r="D281" s="241" t="s">
        <v>783</v>
      </c>
      <c r="E281" s="627">
        <v>8.0467499999999997E-2</v>
      </c>
      <c r="F281" s="627">
        <v>0.116822</v>
      </c>
      <c r="G281" s="627">
        <v>0.15181500000000001</v>
      </c>
      <c r="H281" s="627">
        <v>0.194858</v>
      </c>
      <c r="I281" s="627">
        <v>0.25004199999999999</v>
      </c>
      <c r="J281" s="627">
        <v>0.31517899999999999</v>
      </c>
      <c r="K281" s="627">
        <v>0.39216800000000002</v>
      </c>
      <c r="L281" s="627">
        <v>0.49430499999999999</v>
      </c>
      <c r="M281" s="627">
        <v>0.63099899999999998</v>
      </c>
      <c r="N281" s="627">
        <v>0.81085399999999996</v>
      </c>
      <c r="O281" s="627">
        <v>1.0423100000000001</v>
      </c>
      <c r="P281" s="627">
        <v>1.3338399999999999</v>
      </c>
      <c r="Q281" s="627">
        <v>1.69485</v>
      </c>
      <c r="R281" s="627">
        <v>2.1336300000000001</v>
      </c>
      <c r="S281" s="627">
        <v>2.6560800000000002</v>
      </c>
      <c r="T281" s="627">
        <v>3.2694800000000002</v>
      </c>
      <c r="U281" s="627">
        <v>3.9786800000000002</v>
      </c>
      <c r="V281" s="627">
        <v>4.7864100000000001</v>
      </c>
      <c r="W281" s="627">
        <v>5.6928299999999998</v>
      </c>
      <c r="X281" s="627">
        <v>6.6963699999999999</v>
      </c>
    </row>
    <row r="282" spans="1:24" x14ac:dyDescent="0.25">
      <c r="A282" s="241" t="s">
        <v>760</v>
      </c>
      <c r="B282" s="241"/>
      <c r="C282" s="241" t="s">
        <v>781</v>
      </c>
      <c r="D282" s="241" t="s">
        <v>783</v>
      </c>
      <c r="E282" s="627">
        <v>0.28483000000000003</v>
      </c>
      <c r="F282" s="627">
        <v>0.382851</v>
      </c>
      <c r="G282" s="627">
        <v>0.489485</v>
      </c>
      <c r="H282" s="627">
        <v>0.626996</v>
      </c>
      <c r="I282" s="627">
        <v>0.86402400000000001</v>
      </c>
      <c r="J282" s="627">
        <v>1.17964</v>
      </c>
      <c r="K282" s="627">
        <v>1.5846499999999999</v>
      </c>
      <c r="L282" s="627">
        <v>2.1161300000000001</v>
      </c>
      <c r="M282" s="627">
        <v>2.8085599999999999</v>
      </c>
      <c r="N282" s="627">
        <v>3.7006299999999999</v>
      </c>
      <c r="O282" s="627">
        <v>4.8388400000000003</v>
      </c>
      <c r="P282" s="627">
        <v>6.2665800000000003</v>
      </c>
      <c r="Q282" s="627">
        <v>8.0253399999999999</v>
      </c>
      <c r="R282" s="627">
        <v>10.1492</v>
      </c>
      <c r="S282" s="627">
        <v>12.661</v>
      </c>
      <c r="T282" s="627">
        <v>15.574</v>
      </c>
      <c r="U282" s="627">
        <v>18.894100000000002</v>
      </c>
      <c r="V282" s="627">
        <v>22.6235</v>
      </c>
      <c r="W282" s="627">
        <v>26.744199999999999</v>
      </c>
      <c r="X282" s="627">
        <v>31.2257</v>
      </c>
    </row>
    <row r="283" spans="1:24" x14ac:dyDescent="0.25">
      <c r="A283" s="241" t="s">
        <v>67</v>
      </c>
      <c r="B283" s="241"/>
      <c r="C283" s="241" t="s">
        <v>781</v>
      </c>
      <c r="D283" s="241" t="s">
        <v>783</v>
      </c>
      <c r="E283" s="627">
        <v>1.04192</v>
      </c>
      <c r="F283" s="627">
        <v>1.30688</v>
      </c>
      <c r="G283" s="627">
        <v>1.5400400000000001</v>
      </c>
      <c r="H283" s="627">
        <v>1.8434299999999999</v>
      </c>
      <c r="I283" s="627">
        <v>2.23746</v>
      </c>
      <c r="J283" s="627">
        <v>2.6833</v>
      </c>
      <c r="K283" s="627">
        <v>3.1522700000000001</v>
      </c>
      <c r="L283" s="627">
        <v>3.6496</v>
      </c>
      <c r="M283" s="627">
        <v>4.1563999999999997</v>
      </c>
      <c r="N283" s="627">
        <v>4.6651699999999998</v>
      </c>
      <c r="O283" s="627">
        <v>5.1998600000000001</v>
      </c>
      <c r="P283" s="627">
        <v>5.7768800000000002</v>
      </c>
      <c r="Q283" s="627">
        <v>6.3987600000000002</v>
      </c>
      <c r="R283" s="627">
        <v>7.04861</v>
      </c>
      <c r="S283" s="627">
        <v>7.7192699999999999</v>
      </c>
      <c r="T283" s="627">
        <v>8.4182799999999993</v>
      </c>
      <c r="U283" s="627">
        <v>9.14377</v>
      </c>
      <c r="V283" s="627">
        <v>9.9022900000000007</v>
      </c>
      <c r="W283" s="627">
        <v>10.6892</v>
      </c>
      <c r="X283" s="627">
        <v>11.492900000000001</v>
      </c>
    </row>
    <row r="284" spans="1:24" x14ac:dyDescent="0.25">
      <c r="A284" s="628" t="s">
        <v>790</v>
      </c>
      <c r="B284" s="628">
        <v>14</v>
      </c>
      <c r="C284" s="241" t="s">
        <v>781</v>
      </c>
      <c r="D284" s="241" t="s">
        <v>783</v>
      </c>
      <c r="E284" s="629">
        <f>SUM(E279:E283)</f>
        <v>1.8042951999999999</v>
      </c>
      <c r="F284" s="629">
        <f t="shared" ref="F284" si="164">SUM(F279:F283)</f>
        <v>2.3126880000000001</v>
      </c>
      <c r="G284" s="629">
        <f t="shared" ref="G284" si="165">SUM(G279:G283)</f>
        <v>2.7410290000000002</v>
      </c>
      <c r="H284" s="629">
        <f t="shared" ref="H284" si="166">SUM(H279:H283)</f>
        <v>3.378425</v>
      </c>
      <c r="I284" s="629">
        <f t="shared" ref="I284" si="167">SUM(I279:I283)</f>
        <v>4.2780970000000007</v>
      </c>
      <c r="J284" s="629">
        <f t="shared" ref="J284" si="168">SUM(J279:J283)</f>
        <v>5.3622049999999994</v>
      </c>
      <c r="K284" s="629">
        <f t="shared" ref="K284" si="169">SUM(K279:K283)</f>
        <v>6.6144870000000004</v>
      </c>
      <c r="L284" s="629">
        <f t="shared" ref="L284" si="170">SUM(L279:L283)</f>
        <v>8.1061510000000006</v>
      </c>
      <c r="M284" s="629">
        <f t="shared" ref="M284" si="171">SUM(M279:M283)</f>
        <v>9.8722390000000004</v>
      </c>
      <c r="N284" s="629">
        <f t="shared" ref="N284" si="172">SUM(N279:N283)</f>
        <v>11.960953999999999</v>
      </c>
      <c r="O284" s="629">
        <f t="shared" ref="O284" si="173">SUM(O279:O283)</f>
        <v>14.468140000000002</v>
      </c>
      <c r="P284" s="629">
        <f t="shared" ref="P284" si="174">SUM(P279:P283)</f>
        <v>17.477550000000001</v>
      </c>
      <c r="Q284" s="629">
        <f t="shared" ref="Q284" si="175">SUM(Q279:Q283)</f>
        <v>21.054559999999999</v>
      </c>
      <c r="R284" s="629">
        <f t="shared" ref="R284" si="176">SUM(R279:R283)</f>
        <v>25.227129999999999</v>
      </c>
      <c r="S284" s="629">
        <f t="shared" ref="S284" si="177">SUM(S279:S283)</f>
        <v>30.021140000000003</v>
      </c>
      <c r="T284" s="629">
        <f t="shared" ref="T284" si="178">SUM(T279:T283)</f>
        <v>35.470479999999995</v>
      </c>
      <c r="U284" s="629">
        <f t="shared" ref="U284" si="179">SUM(U279:U283)</f>
        <v>41.590850000000003</v>
      </c>
      <c r="V284" s="629">
        <f t="shared" ref="V284" si="180">SUM(V279:V283)</f>
        <v>48.398069999999997</v>
      </c>
      <c r="W284" s="629">
        <f t="shared" ref="W284" si="181">SUM(W279:W283)</f>
        <v>55.868399999999994</v>
      </c>
      <c r="X284" s="629">
        <f t="shared" ref="X284" si="182">SUM(X279:X283)</f>
        <v>63.946000000000005</v>
      </c>
    </row>
    <row r="285" spans="1:24" x14ac:dyDescent="0.25">
      <c r="A285" s="636" t="s">
        <v>762</v>
      </c>
      <c r="B285" s="636"/>
      <c r="C285" s="636" t="s">
        <v>781</v>
      </c>
      <c r="D285" s="636" t="s">
        <v>783</v>
      </c>
      <c r="E285" s="637">
        <v>0.17982200000000001</v>
      </c>
      <c r="F285" s="637">
        <v>0.220413</v>
      </c>
      <c r="G285" s="637">
        <v>0.256631</v>
      </c>
      <c r="H285" s="637">
        <v>0.30080400000000002</v>
      </c>
      <c r="I285" s="637">
        <v>0.36081200000000002</v>
      </c>
      <c r="J285" s="637">
        <v>0.42818699999999998</v>
      </c>
      <c r="K285" s="637">
        <v>0.50295900000000004</v>
      </c>
      <c r="L285" s="637">
        <v>0.58865900000000004</v>
      </c>
      <c r="M285" s="637">
        <v>0.68593999999999999</v>
      </c>
      <c r="N285" s="637">
        <v>0.79400499999999996</v>
      </c>
      <c r="O285" s="637">
        <v>0.91333500000000001</v>
      </c>
      <c r="P285" s="637">
        <v>1.04423</v>
      </c>
      <c r="Q285" s="637">
        <v>1.1880500000000001</v>
      </c>
      <c r="R285" s="637">
        <v>1.3450599999999999</v>
      </c>
      <c r="S285" s="637">
        <v>1.5150399999999999</v>
      </c>
      <c r="T285" s="637">
        <v>1.69808</v>
      </c>
      <c r="U285" s="637">
        <v>1.8933899999999999</v>
      </c>
      <c r="V285" s="637">
        <v>2.10005</v>
      </c>
      <c r="W285" s="637">
        <v>2.3172899999999998</v>
      </c>
      <c r="X285" s="637">
        <v>2.5442300000000002</v>
      </c>
    </row>
    <row r="286" spans="1:24" x14ac:dyDescent="0.25">
      <c r="A286" s="636" t="s">
        <v>772</v>
      </c>
      <c r="B286" s="636"/>
      <c r="C286" s="636" t="s">
        <v>781</v>
      </c>
      <c r="D286" s="636" t="s">
        <v>783</v>
      </c>
      <c r="E286" s="637">
        <v>0.22082599999999999</v>
      </c>
      <c r="F286" s="637">
        <v>0.26482299999999998</v>
      </c>
      <c r="G286" s="637">
        <v>0.25612000000000001</v>
      </c>
      <c r="H286" s="637">
        <v>0.220391</v>
      </c>
      <c r="I286" s="637">
        <v>0.25972800000000001</v>
      </c>
      <c r="J286" s="637">
        <v>0.30293199999999998</v>
      </c>
      <c r="K286" s="637">
        <v>0.35072900000000001</v>
      </c>
      <c r="L286" s="637">
        <v>0.40217599999999998</v>
      </c>
      <c r="M286" s="637">
        <v>0.45867200000000002</v>
      </c>
      <c r="N286" s="637">
        <v>0.52010199999999995</v>
      </c>
      <c r="O286" s="637">
        <v>0.58633800000000003</v>
      </c>
      <c r="P286" s="637">
        <v>0.65683999999999998</v>
      </c>
      <c r="Q286" s="637">
        <v>0.72902400000000001</v>
      </c>
      <c r="R286" s="637">
        <v>0.80189699999999997</v>
      </c>
      <c r="S286" s="637">
        <v>0.87575800000000004</v>
      </c>
      <c r="T286" s="637">
        <v>0.95169099999999995</v>
      </c>
      <c r="U286" s="637">
        <v>1.0293000000000001</v>
      </c>
      <c r="V286" s="637">
        <v>1.10744</v>
      </c>
      <c r="W286" s="637">
        <v>1.18502</v>
      </c>
      <c r="X286" s="637">
        <v>1.26207</v>
      </c>
    </row>
    <row r="287" spans="1:24" x14ac:dyDescent="0.25">
      <c r="A287" s="636" t="s">
        <v>773</v>
      </c>
      <c r="B287" s="636"/>
      <c r="C287" s="636" t="s">
        <v>781</v>
      </c>
      <c r="D287" s="636" t="s">
        <v>783</v>
      </c>
      <c r="E287" s="637">
        <v>0.27029799999999998</v>
      </c>
      <c r="F287" s="637">
        <v>0.33926200000000001</v>
      </c>
      <c r="G287" s="637">
        <v>0.41742200000000002</v>
      </c>
      <c r="H287" s="637">
        <v>0.49038399999999999</v>
      </c>
      <c r="I287" s="637">
        <v>0.60134600000000005</v>
      </c>
      <c r="J287" s="637">
        <v>0.71803399999999995</v>
      </c>
      <c r="K287" s="637">
        <v>0.83956200000000003</v>
      </c>
      <c r="L287" s="637">
        <v>0.97195799999999999</v>
      </c>
      <c r="M287" s="637">
        <v>1.1149100000000001</v>
      </c>
      <c r="N287" s="637">
        <v>1.26661</v>
      </c>
      <c r="O287" s="637">
        <v>1.42615</v>
      </c>
      <c r="P287" s="637">
        <v>1.59293</v>
      </c>
      <c r="Q287" s="637">
        <v>1.7683800000000001</v>
      </c>
      <c r="R287" s="637">
        <v>1.9514</v>
      </c>
      <c r="S287" s="637">
        <v>2.1398799999999998</v>
      </c>
      <c r="T287" s="637">
        <v>2.3336100000000002</v>
      </c>
      <c r="U287" s="637">
        <v>2.5314999999999999</v>
      </c>
      <c r="V287" s="637">
        <v>2.7328000000000001</v>
      </c>
      <c r="W287" s="637">
        <v>2.9376000000000002</v>
      </c>
      <c r="X287" s="637">
        <v>3.1453500000000001</v>
      </c>
    </row>
    <row r="288" spans="1:24" x14ac:dyDescent="0.25">
      <c r="A288" s="636" t="s">
        <v>770</v>
      </c>
      <c r="B288" s="636"/>
      <c r="C288" s="636" t="s">
        <v>781</v>
      </c>
      <c r="D288" s="636" t="s">
        <v>783</v>
      </c>
      <c r="E288" s="637">
        <v>0.63273599999999997</v>
      </c>
      <c r="F288" s="637">
        <v>0.69605499999999998</v>
      </c>
      <c r="G288" s="637">
        <v>0.79816500000000001</v>
      </c>
      <c r="H288" s="637">
        <v>0.93245500000000003</v>
      </c>
      <c r="I288" s="637">
        <v>1.08969</v>
      </c>
      <c r="J288" s="637">
        <v>1.2621599999999999</v>
      </c>
      <c r="K288" s="637">
        <v>1.44723</v>
      </c>
      <c r="L288" s="637">
        <v>1.6434500000000001</v>
      </c>
      <c r="M288" s="637">
        <v>1.85608</v>
      </c>
      <c r="N288" s="637">
        <v>2.0893600000000001</v>
      </c>
      <c r="O288" s="637">
        <v>2.3408600000000002</v>
      </c>
      <c r="P288" s="637">
        <v>2.6051600000000001</v>
      </c>
      <c r="Q288" s="637">
        <v>2.8889300000000002</v>
      </c>
      <c r="R288" s="637">
        <v>3.1879300000000002</v>
      </c>
      <c r="S288" s="637">
        <v>3.5042800000000001</v>
      </c>
      <c r="T288" s="637">
        <v>3.8362799999999999</v>
      </c>
      <c r="U288" s="637">
        <v>4.1817099999999998</v>
      </c>
      <c r="V288" s="637">
        <v>4.54244</v>
      </c>
      <c r="W288" s="637">
        <v>4.9194699999999996</v>
      </c>
      <c r="X288" s="637">
        <v>5.3103600000000002</v>
      </c>
    </row>
    <row r="289" spans="1:27" x14ac:dyDescent="0.25">
      <c r="A289" s="636" t="s">
        <v>778</v>
      </c>
      <c r="B289" s="636"/>
      <c r="C289" s="636" t="s">
        <v>781</v>
      </c>
      <c r="D289" s="636" t="s">
        <v>783</v>
      </c>
      <c r="E289" s="637">
        <v>0.233513</v>
      </c>
      <c r="F289" s="637">
        <v>0.30767699999999998</v>
      </c>
      <c r="G289" s="637">
        <v>0.34889399999999998</v>
      </c>
      <c r="H289" s="637">
        <v>0.34834999999999999</v>
      </c>
      <c r="I289" s="637">
        <v>0.41281499999999999</v>
      </c>
      <c r="J289" s="637">
        <v>0.48117599999999999</v>
      </c>
      <c r="K289" s="637">
        <v>0.55248799999999998</v>
      </c>
      <c r="L289" s="637">
        <v>0.62405200000000005</v>
      </c>
      <c r="M289" s="637">
        <v>0.69481800000000005</v>
      </c>
      <c r="N289" s="637">
        <v>0.76754999999999995</v>
      </c>
      <c r="O289" s="637">
        <v>0.84253</v>
      </c>
      <c r="P289" s="637">
        <v>0.918875</v>
      </c>
      <c r="Q289" s="637">
        <v>0.996116</v>
      </c>
      <c r="R289" s="637">
        <v>1.0728500000000001</v>
      </c>
      <c r="S289" s="637">
        <v>1.14761</v>
      </c>
      <c r="T289" s="637">
        <v>1.2215800000000001</v>
      </c>
      <c r="U289" s="637">
        <v>1.2955399999999999</v>
      </c>
      <c r="V289" s="637">
        <v>1.3698999999999999</v>
      </c>
      <c r="W289" s="637">
        <v>1.4439299999999999</v>
      </c>
      <c r="X289" s="637">
        <v>1.51668</v>
      </c>
    </row>
    <row r="290" spans="1:27" x14ac:dyDescent="0.25">
      <c r="A290" s="636" t="s">
        <v>779</v>
      </c>
      <c r="B290" s="636"/>
      <c r="C290" s="636" t="s">
        <v>781</v>
      </c>
      <c r="D290" s="636" t="s">
        <v>783</v>
      </c>
      <c r="E290" s="637">
        <v>0.15221299999999999</v>
      </c>
      <c r="F290" s="637">
        <v>0.19</v>
      </c>
      <c r="G290" s="637">
        <v>0.236953</v>
      </c>
      <c r="H290" s="637">
        <v>0.28153699999999998</v>
      </c>
      <c r="I290" s="637">
        <v>0.329017</v>
      </c>
      <c r="J290" s="637">
        <v>0.38603900000000002</v>
      </c>
      <c r="K290" s="637">
        <v>0.45014300000000002</v>
      </c>
      <c r="L290" s="637">
        <v>0.522729</v>
      </c>
      <c r="M290" s="637">
        <v>0.60255599999999998</v>
      </c>
      <c r="N290" s="637">
        <v>0.68966700000000003</v>
      </c>
      <c r="O290" s="637">
        <v>0.78420199999999995</v>
      </c>
      <c r="P290" s="637">
        <v>0.88585199999999997</v>
      </c>
      <c r="Q290" s="637">
        <v>0.99479300000000004</v>
      </c>
      <c r="R290" s="637">
        <v>1.1099699999999999</v>
      </c>
      <c r="S290" s="637">
        <v>1.22956</v>
      </c>
      <c r="T290" s="637">
        <v>1.35354</v>
      </c>
      <c r="U290" s="637">
        <v>1.4799500000000001</v>
      </c>
      <c r="V290" s="637">
        <v>1.60747</v>
      </c>
      <c r="W290" s="637">
        <v>1.73542</v>
      </c>
      <c r="X290" s="637">
        <v>1.86266</v>
      </c>
    </row>
    <row r="291" spans="1:27" x14ac:dyDescent="0.25">
      <c r="A291" s="638" t="s">
        <v>522</v>
      </c>
      <c r="B291" s="638">
        <v>15</v>
      </c>
      <c r="C291" s="636" t="s">
        <v>781</v>
      </c>
      <c r="D291" s="636" t="s">
        <v>783</v>
      </c>
      <c r="E291" s="639">
        <f>SUM(E285:E290)</f>
        <v>1.689408</v>
      </c>
      <c r="F291" s="639">
        <f t="shared" ref="F291" si="183">SUM(F285:F290)</f>
        <v>2.01823</v>
      </c>
      <c r="G291" s="639">
        <f t="shared" ref="G291" si="184">SUM(G285:G290)</f>
        <v>2.3141850000000002</v>
      </c>
      <c r="H291" s="639">
        <f t="shared" ref="H291" si="185">SUM(H285:H290)</f>
        <v>2.5739210000000003</v>
      </c>
      <c r="I291" s="639">
        <f t="shared" ref="I291" si="186">SUM(I285:I290)</f>
        <v>3.0534080000000001</v>
      </c>
      <c r="J291" s="639">
        <f t="shared" ref="J291" si="187">SUM(J285:J290)</f>
        <v>3.5785279999999995</v>
      </c>
      <c r="K291" s="639">
        <f t="shared" ref="K291" si="188">SUM(K285:K290)</f>
        <v>4.1431110000000002</v>
      </c>
      <c r="L291" s="639">
        <f t="shared" ref="L291" si="189">SUM(L285:L290)</f>
        <v>4.7530239999999999</v>
      </c>
      <c r="M291" s="639">
        <f t="shared" ref="M291" si="190">SUM(M285:M290)</f>
        <v>5.4129759999999996</v>
      </c>
      <c r="N291" s="639">
        <f t="shared" ref="N291" si="191">SUM(N285:N290)</f>
        <v>6.127294</v>
      </c>
      <c r="O291" s="639">
        <f t="shared" ref="O291" si="192">SUM(O285:O290)</f>
        <v>6.8934150000000001</v>
      </c>
      <c r="P291" s="639">
        <f t="shared" ref="P291" si="193">SUM(P285:P290)</f>
        <v>7.7038869999999999</v>
      </c>
      <c r="Q291" s="639">
        <f t="shared" ref="Q291" si="194">SUM(Q285:Q290)</f>
        <v>8.5652930000000005</v>
      </c>
      <c r="R291" s="639">
        <f t="shared" ref="R291" si="195">SUM(R285:R290)</f>
        <v>9.4691070000000011</v>
      </c>
      <c r="S291" s="639">
        <f t="shared" ref="S291" si="196">SUM(S285:S290)</f>
        <v>10.412127999999999</v>
      </c>
      <c r="T291" s="639">
        <f t="shared" ref="T291" si="197">SUM(T285:T290)</f>
        <v>11.394781</v>
      </c>
      <c r="U291" s="639">
        <f t="shared" ref="U291" si="198">SUM(U285:U290)</f>
        <v>12.411389999999999</v>
      </c>
      <c r="V291" s="639">
        <f t="shared" ref="V291" si="199">SUM(V285:V290)</f>
        <v>13.460099999999999</v>
      </c>
      <c r="W291" s="639">
        <f t="shared" ref="W291" si="200">SUM(W285:W290)</f>
        <v>14.538729999999997</v>
      </c>
      <c r="X291" s="639">
        <f t="shared" ref="X291" si="201">SUM(X285:X290)</f>
        <v>15.641350000000001</v>
      </c>
    </row>
    <row r="295" spans="1:27" x14ac:dyDescent="0.25">
      <c r="A295" s="121" t="s">
        <v>525</v>
      </c>
      <c r="B295" s="121"/>
      <c r="C295" s="121" t="s">
        <v>526</v>
      </c>
      <c r="D295" s="121" t="s">
        <v>753</v>
      </c>
      <c r="E295" s="121">
        <v>1975</v>
      </c>
      <c r="F295" s="121">
        <v>1990</v>
      </c>
      <c r="G295" s="121">
        <v>2005</v>
      </c>
      <c r="H295" s="121">
        <v>2010</v>
      </c>
      <c r="I295" s="121">
        <v>2015</v>
      </c>
      <c r="J295" s="121">
        <v>2020</v>
      </c>
      <c r="K295" s="121">
        <v>2025</v>
      </c>
      <c r="L295" s="121">
        <v>2030</v>
      </c>
      <c r="M295" s="121">
        <v>2035</v>
      </c>
      <c r="N295" s="121">
        <v>2040</v>
      </c>
      <c r="O295" s="121">
        <v>2045</v>
      </c>
      <c r="P295" s="121">
        <v>2050</v>
      </c>
      <c r="Q295" s="121">
        <v>2055</v>
      </c>
      <c r="R295" s="121">
        <v>2060</v>
      </c>
      <c r="S295" s="121">
        <v>2065</v>
      </c>
      <c r="T295" s="121">
        <v>2070</v>
      </c>
      <c r="U295" s="121">
        <v>2075</v>
      </c>
      <c r="V295" s="121">
        <v>2080</v>
      </c>
      <c r="W295" s="121">
        <v>2085</v>
      </c>
      <c r="X295" s="121">
        <v>2090</v>
      </c>
      <c r="Y295" s="121">
        <v>2095</v>
      </c>
      <c r="Z295" s="121">
        <v>2100</v>
      </c>
      <c r="AA295" s="4"/>
    </row>
    <row r="296" spans="1:27" x14ac:dyDescent="0.25">
      <c r="A296" s="121" t="s">
        <v>754</v>
      </c>
      <c r="B296" s="121" t="s">
        <v>827</v>
      </c>
      <c r="C296" s="121" t="s">
        <v>755</v>
      </c>
      <c r="D296" s="121" t="s">
        <v>780</v>
      </c>
      <c r="E296" s="121">
        <v>9.4041200000000007</v>
      </c>
      <c r="F296" s="121">
        <v>22.287466666666663</v>
      </c>
      <c r="G296" s="121">
        <v>29.385730000000006</v>
      </c>
      <c r="H296" s="121">
        <v>32.647010000000002</v>
      </c>
      <c r="I296" s="121">
        <v>36.24335</v>
      </c>
      <c r="J296" s="121">
        <v>39.881966666666663</v>
      </c>
      <c r="K296" s="121">
        <v>43.714733333333335</v>
      </c>
      <c r="L296" s="121">
        <v>47.032699999999998</v>
      </c>
      <c r="M296" s="121">
        <v>49.727333333333327</v>
      </c>
      <c r="N296" s="121">
        <v>52.301700000000004</v>
      </c>
      <c r="O296" s="121">
        <v>54.538366666666668</v>
      </c>
      <c r="P296" s="121">
        <v>56.567866666666667</v>
      </c>
      <c r="Q296" s="121">
        <v>58.726800000000004</v>
      </c>
      <c r="R296" s="121">
        <v>60.815333333333321</v>
      </c>
      <c r="S296" s="121">
        <v>62.955199999999998</v>
      </c>
      <c r="T296" s="121">
        <v>64.842066666666668</v>
      </c>
      <c r="U296" s="121">
        <v>65.81410000000001</v>
      </c>
      <c r="V296" s="121">
        <v>66.781733333333335</v>
      </c>
      <c r="W296" s="121">
        <v>68.961199999999991</v>
      </c>
      <c r="X296" s="121">
        <v>69.970633333333339</v>
      </c>
      <c r="Y296" s="121">
        <v>70.210433333333327</v>
      </c>
      <c r="Z296" s="121">
        <v>70.538966666666667</v>
      </c>
      <c r="AA296" s="4"/>
    </row>
    <row r="297" spans="1:27" x14ac:dyDescent="0.25">
      <c r="A297" s="121" t="s">
        <v>0</v>
      </c>
      <c r="B297" s="121">
        <v>1</v>
      </c>
      <c r="C297" s="121" t="s">
        <v>755</v>
      </c>
      <c r="D297" s="121" t="s">
        <v>780</v>
      </c>
      <c r="E297" s="121">
        <v>2.3460836666666665</v>
      </c>
      <c r="F297" s="121">
        <v>5.0623466666666674</v>
      </c>
      <c r="G297" s="121">
        <v>5.9166066666666666</v>
      </c>
      <c r="H297" s="121">
        <v>5.5163900000000003</v>
      </c>
      <c r="I297" s="121">
        <v>5.8493966666666664</v>
      </c>
      <c r="J297" s="121">
        <v>6.1416300000000001</v>
      </c>
      <c r="K297" s="121">
        <v>6.3485033333333334</v>
      </c>
      <c r="L297" s="121">
        <v>6.4857466666666665</v>
      </c>
      <c r="M297" s="121">
        <v>6.5482633333333338</v>
      </c>
      <c r="N297" s="121">
        <v>6.6464933333333329</v>
      </c>
      <c r="O297" s="121">
        <v>6.6886966666666661</v>
      </c>
      <c r="P297" s="121">
        <v>6.7202666666666664</v>
      </c>
      <c r="Q297" s="121">
        <v>6.7863033333333327</v>
      </c>
      <c r="R297" s="121">
        <v>6.8903633333333341</v>
      </c>
      <c r="S297" s="121">
        <v>7.0203099999999994</v>
      </c>
      <c r="T297" s="121">
        <v>7.1174399999999993</v>
      </c>
      <c r="U297" s="121">
        <v>7.0655933333333332</v>
      </c>
      <c r="V297" s="121">
        <v>7.0820933333333338</v>
      </c>
      <c r="W297" s="121">
        <v>7.1606700000000005</v>
      </c>
      <c r="X297" s="121">
        <v>7.1891966666666667</v>
      </c>
      <c r="Y297" s="121">
        <v>7.1636766666666665</v>
      </c>
      <c r="Z297" s="121">
        <v>7.1289166666666661</v>
      </c>
      <c r="AA297" s="4"/>
    </row>
    <row r="298" spans="1:27" x14ac:dyDescent="0.25">
      <c r="A298" s="121" t="s">
        <v>121</v>
      </c>
      <c r="B298" s="121">
        <v>2</v>
      </c>
      <c r="C298" s="121" t="s">
        <v>755</v>
      </c>
      <c r="D298" s="121" t="s">
        <v>780</v>
      </c>
      <c r="E298" s="121">
        <v>1.1374953333333333</v>
      </c>
      <c r="F298" s="121">
        <v>2.4703763333333337</v>
      </c>
      <c r="G298" s="121">
        <v>1.6563983333333334</v>
      </c>
      <c r="H298" s="121">
        <v>1.7058653333333333</v>
      </c>
      <c r="I298" s="121">
        <v>1.7141226666666667</v>
      </c>
      <c r="J298" s="121">
        <v>1.7015423333333333</v>
      </c>
      <c r="K298" s="121">
        <v>1.7580896666666668</v>
      </c>
      <c r="L298" s="121">
        <v>1.7931650000000001</v>
      </c>
      <c r="M298" s="121">
        <v>1.8031236666666668</v>
      </c>
      <c r="N298" s="121">
        <v>1.7967510000000002</v>
      </c>
      <c r="O298" s="121">
        <v>1.7769326666666665</v>
      </c>
      <c r="P298" s="121">
        <v>1.7529710000000003</v>
      </c>
      <c r="Q298" s="121">
        <v>1.7401816666666667</v>
      </c>
      <c r="R298" s="121">
        <v>1.7270953333333334</v>
      </c>
      <c r="S298" s="121">
        <v>1.7204733333333335</v>
      </c>
      <c r="T298" s="121">
        <v>1.7058836666666666</v>
      </c>
      <c r="U298" s="121">
        <v>1.6903699999999999</v>
      </c>
      <c r="V298" s="121">
        <v>1.6763963333333336</v>
      </c>
      <c r="W298" s="121">
        <v>1.7216026666666666</v>
      </c>
      <c r="X298" s="121">
        <v>1.7222993333333336</v>
      </c>
      <c r="Y298" s="121">
        <v>1.7056930000000001</v>
      </c>
      <c r="Z298" s="121">
        <v>1.6973256666666667</v>
      </c>
      <c r="AA298" s="4"/>
    </row>
    <row r="299" spans="1:27" x14ac:dyDescent="0.25">
      <c r="A299" s="121" t="s">
        <v>122</v>
      </c>
      <c r="B299" s="121">
        <v>3</v>
      </c>
      <c r="C299" s="121" t="s">
        <v>755</v>
      </c>
      <c r="D299" s="121" t="s">
        <v>780</v>
      </c>
      <c r="E299" s="121">
        <v>0.57968166666666665</v>
      </c>
      <c r="F299" s="121">
        <v>1.1481543333333333</v>
      </c>
      <c r="G299" s="121">
        <v>1.3048933333333332</v>
      </c>
      <c r="H299" s="121">
        <v>1.1973866666666668</v>
      </c>
      <c r="I299" s="121">
        <v>1.2554556666666667</v>
      </c>
      <c r="J299" s="121">
        <v>1.2584293333333334</v>
      </c>
      <c r="K299" s="121">
        <v>1.2541246666666666</v>
      </c>
      <c r="L299" s="121">
        <v>1.2442723333333332</v>
      </c>
      <c r="M299" s="121">
        <v>1.2225729999999999</v>
      </c>
      <c r="N299" s="121">
        <v>1.2041919999999999</v>
      </c>
      <c r="O299" s="121">
        <v>1.1827236666666667</v>
      </c>
      <c r="P299" s="121">
        <v>1.1608666666666669</v>
      </c>
      <c r="Q299" s="121">
        <v>1.1380783333333333</v>
      </c>
      <c r="R299" s="121">
        <v>1.1172296666666666</v>
      </c>
      <c r="S299" s="121">
        <v>1.0977816666666664</v>
      </c>
      <c r="T299" s="121">
        <v>1.0774096666666668</v>
      </c>
      <c r="U299" s="121">
        <v>1.0096606666666668</v>
      </c>
      <c r="V299" s="121">
        <v>0.98014766666666653</v>
      </c>
      <c r="W299" s="121">
        <v>0.99279033333333333</v>
      </c>
      <c r="X299" s="121">
        <v>0.96297666666666659</v>
      </c>
      <c r="Y299" s="121">
        <v>0.92023066666666675</v>
      </c>
      <c r="Z299" s="121">
        <v>0.88111833333333334</v>
      </c>
      <c r="AA299" s="4"/>
    </row>
    <row r="300" spans="1:27" x14ac:dyDescent="0.25">
      <c r="A300" s="121" t="s">
        <v>123</v>
      </c>
      <c r="B300" s="121">
        <v>4</v>
      </c>
      <c r="C300" s="121" t="s">
        <v>755</v>
      </c>
      <c r="D300" s="121" t="s">
        <v>780</v>
      </c>
      <c r="E300" s="121">
        <v>0.23919683333333333</v>
      </c>
      <c r="F300" s="121">
        <v>0.44272433333333328</v>
      </c>
      <c r="G300" s="121">
        <v>0.56257666666666672</v>
      </c>
      <c r="H300" s="121">
        <v>0.53676333333333337</v>
      </c>
      <c r="I300" s="121">
        <v>0.54002300000000003</v>
      </c>
      <c r="J300" s="121">
        <v>0.5633393333333333</v>
      </c>
      <c r="K300" s="121">
        <v>0.58323466666666668</v>
      </c>
      <c r="L300" s="121">
        <v>0.60053033333333339</v>
      </c>
      <c r="M300" s="121">
        <v>0.61399800000000004</v>
      </c>
      <c r="N300" s="121">
        <v>0.63193533333333329</v>
      </c>
      <c r="O300" s="121">
        <v>0.64633433333333323</v>
      </c>
      <c r="P300" s="121">
        <v>0.65834266666666674</v>
      </c>
      <c r="Q300" s="121">
        <v>0.6747913333333333</v>
      </c>
      <c r="R300" s="121">
        <v>0.69121433333333338</v>
      </c>
      <c r="S300" s="121">
        <v>0.70959899999999987</v>
      </c>
      <c r="T300" s="121">
        <v>0.72752533333333336</v>
      </c>
      <c r="U300" s="121">
        <v>0.73910100000000012</v>
      </c>
      <c r="V300" s="121">
        <v>0.75427366666666673</v>
      </c>
      <c r="W300" s="121">
        <v>0.82475066666666663</v>
      </c>
      <c r="X300" s="121">
        <v>0.84434533333333339</v>
      </c>
      <c r="Y300" s="121">
        <v>0.84392733333333336</v>
      </c>
      <c r="Z300" s="121">
        <v>0.84339933333333328</v>
      </c>
      <c r="AA300" s="4"/>
    </row>
    <row r="301" spans="1:27" x14ac:dyDescent="0.25">
      <c r="A301" s="121" t="s">
        <v>40</v>
      </c>
      <c r="B301" s="121"/>
      <c r="C301" s="121"/>
      <c r="D301" s="121"/>
      <c r="E301" s="121">
        <v>0.17195603333333334</v>
      </c>
      <c r="F301" s="121">
        <v>0.37671443333333332</v>
      </c>
      <c r="G301" s="121">
        <v>0.51282220000000001</v>
      </c>
      <c r="H301" s="121">
        <v>0.52985166666666661</v>
      </c>
      <c r="I301" s="121">
        <v>0.57147456666666674</v>
      </c>
      <c r="J301" s="121">
        <v>0.61459419999999998</v>
      </c>
      <c r="K301" s="121">
        <v>0.65020046666666664</v>
      </c>
      <c r="L301" s="121">
        <v>0.68196406666666665</v>
      </c>
      <c r="M301" s="121">
        <v>0.70884183333333328</v>
      </c>
      <c r="N301" s="121">
        <v>0.74127900000000002</v>
      </c>
      <c r="O301" s="121">
        <v>0.76947236666666663</v>
      </c>
      <c r="P301" s="121">
        <v>0.79775153333333337</v>
      </c>
      <c r="Q301" s="121">
        <v>0.82765466666666654</v>
      </c>
      <c r="R301" s="121">
        <v>0.85945420000000006</v>
      </c>
      <c r="S301" s="121">
        <v>0.89556060000000004</v>
      </c>
      <c r="T301" s="121">
        <v>0.92904606666666678</v>
      </c>
      <c r="U301" s="121">
        <v>0.94975026666666662</v>
      </c>
      <c r="V301" s="121">
        <v>0.98374686666666666</v>
      </c>
      <c r="W301" s="121">
        <v>1.1303552333333333</v>
      </c>
      <c r="X301" s="121">
        <v>1.1728306333333334</v>
      </c>
      <c r="Y301" s="121">
        <v>1.1781748000000001</v>
      </c>
      <c r="Z301" s="121">
        <v>1.1833602000000001</v>
      </c>
      <c r="AA301" s="675"/>
    </row>
    <row r="302" spans="1:27" x14ac:dyDescent="0.25">
      <c r="A302" s="121" t="s">
        <v>5</v>
      </c>
      <c r="B302" s="121"/>
      <c r="C302" s="121"/>
      <c r="D302" s="121"/>
      <c r="E302" s="121">
        <v>2.2000549999999999</v>
      </c>
      <c r="F302" s="121">
        <v>4.3762069999999991</v>
      </c>
      <c r="G302" s="121">
        <v>4.3252696666666663</v>
      </c>
      <c r="H302" s="121">
        <v>3.9624419999999994</v>
      </c>
      <c r="I302" s="121">
        <v>4.0870133333333332</v>
      </c>
      <c r="J302" s="121">
        <v>4.2334783333333332</v>
      </c>
      <c r="K302" s="121">
        <v>4.327763</v>
      </c>
      <c r="L302" s="121">
        <v>4.3919259999999998</v>
      </c>
      <c r="M302" s="121">
        <v>4.4246363333333338</v>
      </c>
      <c r="N302" s="121">
        <v>4.4987983333333332</v>
      </c>
      <c r="O302" s="121">
        <v>4.5181876666666669</v>
      </c>
      <c r="P302" s="121">
        <v>4.527094</v>
      </c>
      <c r="Q302" s="121">
        <v>4.553318</v>
      </c>
      <c r="R302" s="121">
        <v>4.5808619999999998</v>
      </c>
      <c r="S302" s="121">
        <v>4.6225666666666676</v>
      </c>
      <c r="T302" s="121">
        <v>4.6596000000000002</v>
      </c>
      <c r="U302" s="121">
        <v>4.6580013333333339</v>
      </c>
      <c r="V302" s="121">
        <v>4.6545950000000005</v>
      </c>
      <c r="W302" s="121">
        <v>4.7491913333333322</v>
      </c>
      <c r="X302" s="121">
        <v>4.761588333333334</v>
      </c>
      <c r="Y302" s="121">
        <v>4.7249913333333327</v>
      </c>
      <c r="Z302" s="121">
        <v>4.7055396666666667</v>
      </c>
      <c r="AA302" s="675"/>
    </row>
    <row r="303" spans="1:27" x14ac:dyDescent="0.25">
      <c r="A303" s="121" t="s">
        <v>828</v>
      </c>
      <c r="B303" s="121">
        <v>13</v>
      </c>
      <c r="C303" s="121" t="s">
        <v>755</v>
      </c>
      <c r="D303" s="121" t="s">
        <v>780</v>
      </c>
      <c r="E303" s="121">
        <v>0.40171633333333334</v>
      </c>
      <c r="F303" s="121">
        <v>0.85728133333333334</v>
      </c>
      <c r="G303" s="121">
        <v>0.41153200000000001</v>
      </c>
      <c r="H303" s="121">
        <v>0.36501080000000002</v>
      </c>
      <c r="I303" s="121">
        <v>0.34755856666666668</v>
      </c>
      <c r="J303" s="121">
        <v>0.35648433333333335</v>
      </c>
      <c r="K303" s="121">
        <v>0.36952299999999999</v>
      </c>
      <c r="L303" s="121">
        <v>0.37867866666666661</v>
      </c>
      <c r="M303" s="121">
        <v>0.38436566666666666</v>
      </c>
      <c r="N303" s="121">
        <v>0.38811666666666667</v>
      </c>
      <c r="O303" s="121">
        <v>0.39028733333333326</v>
      </c>
      <c r="P303" s="121">
        <v>0.39199966666666669</v>
      </c>
      <c r="Q303" s="121">
        <v>0.39644366666666664</v>
      </c>
      <c r="R303" s="121">
        <v>0.402974</v>
      </c>
      <c r="S303" s="121">
        <v>0.41039900000000001</v>
      </c>
      <c r="T303" s="121">
        <v>0.41606033333333331</v>
      </c>
      <c r="U303" s="121">
        <v>0.422653</v>
      </c>
      <c r="V303" s="121">
        <v>0.43205433333333332</v>
      </c>
      <c r="W303" s="121">
        <v>0.49450500000000003</v>
      </c>
      <c r="X303" s="121">
        <v>0.50690933333333332</v>
      </c>
      <c r="Y303" s="121">
        <v>0.50440499999999999</v>
      </c>
      <c r="Z303" s="121">
        <v>0.50342966666666666</v>
      </c>
      <c r="AA303" s="4"/>
    </row>
    <row r="304" spans="1:27" x14ac:dyDescent="0.25">
      <c r="A304" s="121" t="s">
        <v>43</v>
      </c>
      <c r="B304" s="121" t="s">
        <v>43</v>
      </c>
      <c r="C304" s="121" t="s">
        <v>43</v>
      </c>
      <c r="D304" s="121" t="s">
        <v>43</v>
      </c>
      <c r="E304" s="121">
        <v>0.27969370000000005</v>
      </c>
      <c r="F304" s="121">
        <v>0.85688240000000016</v>
      </c>
      <c r="G304" s="121">
        <v>0.75147416666666667</v>
      </c>
      <c r="H304" s="121">
        <v>0.88563566666666671</v>
      </c>
      <c r="I304" s="121">
        <v>0.99867533333333336</v>
      </c>
      <c r="J304" s="121">
        <v>1.1076193333333335</v>
      </c>
      <c r="K304" s="121">
        <v>1.2270096666666666</v>
      </c>
      <c r="L304" s="121">
        <v>1.3224566666666666</v>
      </c>
      <c r="M304" s="121">
        <v>1.3959146666666669</v>
      </c>
      <c r="N304" s="121">
        <v>1.4527113333333332</v>
      </c>
      <c r="O304" s="121">
        <v>1.4964106666666668</v>
      </c>
      <c r="P304" s="121">
        <v>1.5289816666666667</v>
      </c>
      <c r="Q304" s="121">
        <v>1.5612263333333334</v>
      </c>
      <c r="R304" s="121">
        <v>1.5852063333333333</v>
      </c>
      <c r="S304" s="121">
        <v>1.6130766666666665</v>
      </c>
      <c r="T304" s="121">
        <v>1.6321029999999999</v>
      </c>
      <c r="U304" s="121">
        <v>1.6300423333333334</v>
      </c>
      <c r="V304" s="121">
        <v>1.6353040000000001</v>
      </c>
      <c r="W304" s="121">
        <v>1.7127916666666665</v>
      </c>
      <c r="X304" s="121">
        <v>1.718343</v>
      </c>
      <c r="Y304" s="121">
        <v>1.6922143333333333</v>
      </c>
      <c r="Z304" s="121">
        <v>1.6672186666666664</v>
      </c>
      <c r="AA304" s="497"/>
    </row>
    <row r="305" spans="1:27" x14ac:dyDescent="0.25">
      <c r="A305" s="121" t="s">
        <v>1</v>
      </c>
      <c r="B305" s="121" t="s">
        <v>1</v>
      </c>
      <c r="C305" s="121" t="s">
        <v>1</v>
      </c>
      <c r="D305" s="121" t="s">
        <v>1</v>
      </c>
      <c r="E305" s="121">
        <v>0.26853782999999998</v>
      </c>
      <c r="F305" s="121">
        <v>1.0821333966666666</v>
      </c>
      <c r="G305" s="121">
        <v>2.2255650999999999</v>
      </c>
      <c r="H305" s="121">
        <v>2.6452671666666667</v>
      </c>
      <c r="I305" s="121">
        <v>3.0679381333333331</v>
      </c>
      <c r="J305" s="121">
        <v>3.5667657666666663</v>
      </c>
      <c r="K305" s="121">
        <v>4.0994425999999997</v>
      </c>
      <c r="L305" s="121">
        <v>4.6069217333333334</v>
      </c>
      <c r="M305" s="121">
        <v>5.0814309333333325</v>
      </c>
      <c r="N305" s="121">
        <v>5.5583330000000011</v>
      </c>
      <c r="O305" s="121">
        <v>6.0124863333333334</v>
      </c>
      <c r="P305" s="121">
        <v>6.4371999999999989</v>
      </c>
      <c r="Q305" s="121">
        <v>6.8687849999999999</v>
      </c>
      <c r="R305" s="121">
        <v>7.2678649999999996</v>
      </c>
      <c r="S305" s="121">
        <v>7.6589443333333342</v>
      </c>
      <c r="T305" s="121">
        <v>8.0230113333333328</v>
      </c>
      <c r="U305" s="121">
        <v>8.3050989999999985</v>
      </c>
      <c r="V305" s="121">
        <v>8.5604662000000005</v>
      </c>
      <c r="W305" s="121">
        <v>8.9163565333333317</v>
      </c>
      <c r="X305" s="121">
        <v>9.1499683000000012</v>
      </c>
      <c r="Y305" s="121">
        <v>9.3103471999999989</v>
      </c>
      <c r="Z305" s="121">
        <v>9.4761436000000003</v>
      </c>
      <c r="AA305" s="497"/>
    </row>
    <row r="306" spans="1:27" x14ac:dyDescent="0.25">
      <c r="A306" s="121" t="s">
        <v>2</v>
      </c>
      <c r="B306" s="121" t="s">
        <v>2</v>
      </c>
      <c r="C306" s="121" t="s">
        <v>2</v>
      </c>
      <c r="D306" s="121" t="s">
        <v>2</v>
      </c>
      <c r="E306" s="121">
        <v>0.26856279999999999</v>
      </c>
      <c r="F306" s="121">
        <v>1.0355919933333333</v>
      </c>
      <c r="G306" s="121">
        <v>1.9627497999999999</v>
      </c>
      <c r="H306" s="121">
        <v>2.5015521666666669</v>
      </c>
      <c r="I306" s="121">
        <v>2.7905999000000001</v>
      </c>
      <c r="J306" s="121">
        <v>3.165579633333333</v>
      </c>
      <c r="K306" s="121">
        <v>3.6438750333333334</v>
      </c>
      <c r="L306" s="121">
        <v>4.1481014666666667</v>
      </c>
      <c r="M306" s="121">
        <v>4.6666106666666671</v>
      </c>
      <c r="N306" s="121">
        <v>5.2390723000000001</v>
      </c>
      <c r="O306" s="121">
        <v>5.8871633333333335</v>
      </c>
      <c r="P306" s="121">
        <v>6.6219046666666666</v>
      </c>
      <c r="Q306" s="121">
        <v>7.5003793333333348</v>
      </c>
      <c r="R306" s="121">
        <v>8.4243793333333326</v>
      </c>
      <c r="S306" s="121">
        <v>9.4400643333333338</v>
      </c>
      <c r="T306" s="121">
        <v>10.508468666666667</v>
      </c>
      <c r="U306" s="121">
        <v>11.602316000000002</v>
      </c>
      <c r="V306" s="121">
        <v>12.656709999999999</v>
      </c>
      <c r="W306" s="121">
        <v>13.896839000000002</v>
      </c>
      <c r="X306" s="121">
        <v>15.048337333333334</v>
      </c>
      <c r="Y306" s="121">
        <v>15.944378999999998</v>
      </c>
      <c r="Z306" s="121">
        <v>16.805235333333336</v>
      </c>
      <c r="AA306" s="675"/>
    </row>
    <row r="307" spans="1:27" x14ac:dyDescent="0.25">
      <c r="A307" s="121" t="s">
        <v>3</v>
      </c>
      <c r="B307" s="121" t="s">
        <v>3</v>
      </c>
      <c r="C307" s="121" t="s">
        <v>3</v>
      </c>
      <c r="D307" s="121" t="s">
        <v>3</v>
      </c>
      <c r="E307" s="121">
        <v>0.36076399333333337</v>
      </c>
      <c r="F307" s="121">
        <v>0.75957969999999997</v>
      </c>
      <c r="G307" s="121">
        <v>1.1569726666666666</v>
      </c>
      <c r="H307" s="121">
        <v>1.3274653333333333</v>
      </c>
      <c r="I307" s="121">
        <v>1.4738907333333333</v>
      </c>
      <c r="J307" s="121">
        <v>1.5859924666666667</v>
      </c>
      <c r="K307" s="121">
        <v>1.7823754666666665</v>
      </c>
      <c r="L307" s="121">
        <v>1.9729676999999999</v>
      </c>
      <c r="M307" s="121">
        <v>2.1492393999999999</v>
      </c>
      <c r="N307" s="121">
        <v>2.3150699000000001</v>
      </c>
      <c r="O307" s="121">
        <v>2.4784320000000002</v>
      </c>
      <c r="P307" s="121">
        <v>2.643985666666667</v>
      </c>
      <c r="Q307" s="121">
        <v>2.8206937000000001</v>
      </c>
      <c r="R307" s="121">
        <v>2.9749983999999996</v>
      </c>
      <c r="S307" s="121">
        <v>3.1412479999999992</v>
      </c>
      <c r="T307" s="121">
        <v>3.2951387333333333</v>
      </c>
      <c r="U307" s="121">
        <v>3.4382853999999998</v>
      </c>
      <c r="V307" s="121">
        <v>3.5958985333333335</v>
      </c>
      <c r="W307" s="121">
        <v>4.0155793333333332</v>
      </c>
      <c r="X307" s="121">
        <v>4.1556863333333336</v>
      </c>
      <c r="Y307" s="121">
        <v>4.1939003333333336</v>
      </c>
      <c r="Z307" s="121">
        <v>4.2430776666666663</v>
      </c>
      <c r="AA307" s="675"/>
    </row>
  </sheetData>
  <sortState ref="A73:AA104">
    <sortCondition ref="AA73:AA104"/>
  </sortState>
  <phoneticPr fontId="1" type="noConversion"/>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W56"/>
  <sheetViews>
    <sheetView topLeftCell="AE24" workbookViewId="0">
      <selection activeCell="I329" sqref="I329"/>
    </sheetView>
  </sheetViews>
  <sheetFormatPr defaultRowHeight="13.8" x14ac:dyDescent="0.25"/>
  <sheetData>
    <row r="1" spans="1:49" x14ac:dyDescent="0.25">
      <c r="A1" s="414" t="s">
        <v>523</v>
      </c>
      <c r="B1" s="414" t="s">
        <v>524</v>
      </c>
      <c r="C1" s="414" t="s">
        <v>525</v>
      </c>
      <c r="D1" s="414" t="s">
        <v>526</v>
      </c>
      <c r="E1" s="414" t="s">
        <v>527</v>
      </c>
      <c r="F1" s="414">
        <v>2005</v>
      </c>
      <c r="G1" s="414">
        <v>2010</v>
      </c>
      <c r="H1" s="414">
        <v>2020</v>
      </c>
      <c r="I1" s="414">
        <v>2030</v>
      </c>
      <c r="J1" s="414">
        <v>2040</v>
      </c>
      <c r="K1" s="414">
        <v>2050</v>
      </c>
      <c r="L1" s="414">
        <v>2060</v>
      </c>
      <c r="M1" s="414">
        <v>2070</v>
      </c>
      <c r="N1" s="414">
        <v>2080</v>
      </c>
      <c r="O1" s="414">
        <v>2090</v>
      </c>
      <c r="P1" s="414">
        <v>2100</v>
      </c>
      <c r="R1" s="414" t="s">
        <v>523</v>
      </c>
      <c r="S1" s="414" t="s">
        <v>524</v>
      </c>
      <c r="T1" s="414" t="s">
        <v>525</v>
      </c>
      <c r="U1" s="414" t="s">
        <v>526</v>
      </c>
      <c r="V1" s="414" t="s">
        <v>527</v>
      </c>
      <c r="W1" s="414">
        <v>2005</v>
      </c>
      <c r="X1" s="414">
        <v>2010</v>
      </c>
      <c r="Y1" s="414">
        <v>2020</v>
      </c>
      <c r="Z1" s="414">
        <v>2030</v>
      </c>
      <c r="AA1" s="414">
        <v>2040</v>
      </c>
      <c r="AB1" s="414">
        <v>2050</v>
      </c>
      <c r="AC1" s="414">
        <v>2060</v>
      </c>
      <c r="AD1" s="414">
        <v>2070</v>
      </c>
      <c r="AE1" s="414">
        <v>2080</v>
      </c>
      <c r="AF1" s="414">
        <v>2090</v>
      </c>
      <c r="AG1" s="414">
        <v>2100</v>
      </c>
    </row>
    <row r="2" spans="1:49" x14ac:dyDescent="0.25">
      <c r="A2" s="416" t="s">
        <v>573</v>
      </c>
      <c r="B2" s="416" t="s">
        <v>574</v>
      </c>
      <c r="C2" s="416" t="s">
        <v>575</v>
      </c>
      <c r="D2" s="416" t="s">
        <v>576</v>
      </c>
      <c r="E2" s="416" t="s">
        <v>577</v>
      </c>
      <c r="F2" s="417">
        <v>11425.5834</v>
      </c>
      <c r="G2" s="417">
        <v>12531.768</v>
      </c>
      <c r="H2" s="417">
        <v>15870.311899999999</v>
      </c>
      <c r="I2" s="417">
        <v>18655.343399999998</v>
      </c>
      <c r="J2" s="417">
        <v>20908.837800000001</v>
      </c>
      <c r="K2" s="417">
        <v>21926.080699999999</v>
      </c>
      <c r="L2" s="417">
        <v>21212.2772</v>
      </c>
      <c r="M2" s="417">
        <v>20608.4548</v>
      </c>
      <c r="N2" s="417">
        <v>20260.9267</v>
      </c>
      <c r="O2" s="417">
        <v>20479.697400000001</v>
      </c>
      <c r="P2" s="417">
        <v>20439.5759</v>
      </c>
      <c r="R2" s="416" t="s">
        <v>573</v>
      </c>
      <c r="S2" s="416" t="s">
        <v>574</v>
      </c>
      <c r="T2" s="416" t="s">
        <v>575</v>
      </c>
      <c r="U2" s="416" t="s">
        <v>516</v>
      </c>
      <c r="V2" s="416" t="s">
        <v>513</v>
      </c>
      <c r="W2" s="417">
        <v>12547.985200000001</v>
      </c>
      <c r="X2" s="417">
        <v>18583.530500000001</v>
      </c>
      <c r="Y2" s="417">
        <v>37155.140700000004</v>
      </c>
      <c r="Z2" s="417">
        <v>60898.995699999999</v>
      </c>
      <c r="AA2" s="417">
        <v>83960.658599999995</v>
      </c>
      <c r="AB2" s="417">
        <v>106999.0724</v>
      </c>
      <c r="AC2" s="417">
        <v>129285.14199999999</v>
      </c>
      <c r="AD2" s="417">
        <v>152088.77040000001</v>
      </c>
      <c r="AE2" s="417">
        <v>174637.82610000001</v>
      </c>
      <c r="AF2" s="417">
        <v>196685.15619999997</v>
      </c>
      <c r="AG2" s="417">
        <v>218474.71840000001</v>
      </c>
      <c r="AI2" s="440" t="s">
        <v>603</v>
      </c>
      <c r="AJ2" s="472">
        <v>2005</v>
      </c>
      <c r="AK2" s="472">
        <v>2010</v>
      </c>
      <c r="AL2" s="472">
        <v>2020</v>
      </c>
      <c r="AM2" s="472">
        <v>2030</v>
      </c>
      <c r="AN2" s="472">
        <v>2040</v>
      </c>
      <c r="AO2" s="472">
        <v>2050</v>
      </c>
      <c r="AP2" s="472">
        <v>2060</v>
      </c>
      <c r="AQ2" s="472">
        <v>2070</v>
      </c>
      <c r="AR2" s="472">
        <v>2080</v>
      </c>
      <c r="AS2" s="472">
        <v>2090</v>
      </c>
      <c r="AT2" s="472">
        <v>2100</v>
      </c>
    </row>
    <row r="3" spans="1:49" x14ac:dyDescent="0.25">
      <c r="A3" s="416" t="s">
        <v>578</v>
      </c>
      <c r="B3" s="416" t="s">
        <v>574</v>
      </c>
      <c r="C3" s="416" t="s">
        <v>575</v>
      </c>
      <c r="D3" s="416" t="s">
        <v>576</v>
      </c>
      <c r="E3" s="416" t="s">
        <v>577</v>
      </c>
      <c r="F3" s="417">
        <v>11489.302663241331</v>
      </c>
      <c r="G3" s="417">
        <v>14566.213583947663</v>
      </c>
      <c r="H3" s="417">
        <v>18316.711035945635</v>
      </c>
      <c r="I3" s="417">
        <v>23566.653405184996</v>
      </c>
      <c r="J3" s="417">
        <v>27190.679324977627</v>
      </c>
      <c r="K3" s="417">
        <v>29233.26969792536</v>
      </c>
      <c r="L3" s="417">
        <v>30966.200760601307</v>
      </c>
      <c r="M3" s="417">
        <v>31702.953179674292</v>
      </c>
      <c r="N3" s="417">
        <v>30649.540236692676</v>
      </c>
      <c r="O3" s="417">
        <v>29511.848863152311</v>
      </c>
      <c r="P3" s="417">
        <v>28667.377139940039</v>
      </c>
      <c r="R3" s="416" t="s">
        <v>578</v>
      </c>
      <c r="S3" s="416" t="s">
        <v>574</v>
      </c>
      <c r="T3" s="416" t="s">
        <v>575</v>
      </c>
      <c r="U3" s="416" t="s">
        <v>516</v>
      </c>
      <c r="V3" s="416" t="s">
        <v>513</v>
      </c>
      <c r="W3" s="417">
        <v>12346.950403775207</v>
      </c>
      <c r="X3" s="417">
        <v>18451.460607031284</v>
      </c>
      <c r="Y3" s="417">
        <v>36403.631424044877</v>
      </c>
      <c r="Z3" s="417">
        <v>59464.920366853759</v>
      </c>
      <c r="AA3" s="417">
        <v>81806.746882596315</v>
      </c>
      <c r="AB3" s="417">
        <v>104068.05095054349</v>
      </c>
      <c r="AC3" s="417">
        <v>125582.92725675962</v>
      </c>
      <c r="AD3" s="417">
        <v>147759.15727003696</v>
      </c>
      <c r="AE3" s="417">
        <v>169847.69688915755</v>
      </c>
      <c r="AF3" s="417">
        <v>191674.13352088953</v>
      </c>
      <c r="AG3" s="417">
        <v>213512.09418178859</v>
      </c>
      <c r="AI3" s="11" t="s">
        <v>1</v>
      </c>
      <c r="AJ3">
        <v>10.950438615670544</v>
      </c>
      <c r="AK3">
        <v>13.553532958287594</v>
      </c>
      <c r="AL3">
        <v>17.668914713018186</v>
      </c>
      <c r="AM3">
        <v>21.563051002082293</v>
      </c>
      <c r="AN3">
        <v>24.219738582718708</v>
      </c>
      <c r="AO3">
        <v>26.091012899915967</v>
      </c>
      <c r="AP3">
        <v>27.369512635276664</v>
      </c>
      <c r="AQ3">
        <v>28.511956499765191</v>
      </c>
      <c r="AR3">
        <v>29.13337693780112</v>
      </c>
      <c r="AS3">
        <v>28.931850873878137</v>
      </c>
      <c r="AT3">
        <v>28.081419170089362</v>
      </c>
    </row>
    <row r="4" spans="1:49" x14ac:dyDescent="0.25">
      <c r="A4" s="416" t="s">
        <v>579</v>
      </c>
      <c r="B4" s="416" t="s">
        <v>574</v>
      </c>
      <c r="C4" s="416" t="s">
        <v>575</v>
      </c>
      <c r="D4" s="416" t="s">
        <v>576</v>
      </c>
      <c r="E4" s="416" t="s">
        <v>577</v>
      </c>
      <c r="F4" s="417">
        <v>10483.422820726395</v>
      </c>
      <c r="G4" s="417">
        <v>14130.908598595011</v>
      </c>
      <c r="H4" s="417">
        <v>18421.709423468317</v>
      </c>
      <c r="I4" s="417">
        <v>22112.444465104298</v>
      </c>
      <c r="J4" s="417">
        <v>24011.53458877141</v>
      </c>
      <c r="K4" s="417">
        <v>25698.953096818688</v>
      </c>
      <c r="L4" s="417">
        <v>27307.50190474487</v>
      </c>
      <c r="M4" s="417">
        <v>28155.795778926804</v>
      </c>
      <c r="N4" s="417">
        <v>28220.385027589899</v>
      </c>
      <c r="O4" s="417">
        <v>28611.717715003408</v>
      </c>
      <c r="P4" s="417">
        <v>29527.566129189854</v>
      </c>
      <c r="R4" s="416" t="s">
        <v>579</v>
      </c>
      <c r="S4" s="416" t="s">
        <v>574</v>
      </c>
      <c r="T4" s="416" t="s">
        <v>575</v>
      </c>
      <c r="U4" s="416" t="s">
        <v>516</v>
      </c>
      <c r="V4" s="416" t="s">
        <v>513</v>
      </c>
      <c r="W4" s="417">
        <v>13228.962097167969</v>
      </c>
      <c r="X4" s="417">
        <v>20108.848205566406</v>
      </c>
      <c r="Y4" s="417">
        <v>39368.389038085938</v>
      </c>
      <c r="Z4" s="417">
        <v>64598.739501953125</v>
      </c>
      <c r="AA4" s="417">
        <v>88513.93212890625</v>
      </c>
      <c r="AB4" s="417">
        <v>111855.30932617188</v>
      </c>
      <c r="AC4" s="417">
        <v>133862.73803710938</v>
      </c>
      <c r="AD4" s="417">
        <v>156146.88598632813</v>
      </c>
      <c r="AE4" s="417">
        <v>178079.10034179688</v>
      </c>
      <c r="AF4" s="417">
        <v>199593.71118164063</v>
      </c>
      <c r="AG4" s="417">
        <v>221083.185546875</v>
      </c>
      <c r="AI4" s="11" t="s">
        <v>3</v>
      </c>
      <c r="AJ4">
        <v>3.1113600876225811</v>
      </c>
      <c r="AK4">
        <v>3.407456458760497</v>
      </c>
      <c r="AL4">
        <v>3.6751747443189124</v>
      </c>
      <c r="AM4">
        <v>3.7826846976201267</v>
      </c>
      <c r="AN4">
        <v>3.9058962312814431</v>
      </c>
      <c r="AO4">
        <v>3.9997245658813916</v>
      </c>
      <c r="AP4">
        <v>4.2194717655305585</v>
      </c>
      <c r="AQ4">
        <v>4.4466754685364247</v>
      </c>
      <c r="AR4">
        <v>4.8107101769680556</v>
      </c>
      <c r="AS4">
        <v>5.1965656781046619</v>
      </c>
      <c r="AT4">
        <v>5.2917484432921507</v>
      </c>
    </row>
    <row r="5" spans="1:49" x14ac:dyDescent="0.25">
      <c r="A5" s="416" t="s">
        <v>580</v>
      </c>
      <c r="B5" s="416" t="s">
        <v>574</v>
      </c>
      <c r="C5" s="416" t="s">
        <v>575</v>
      </c>
      <c r="D5" s="416" t="s">
        <v>576</v>
      </c>
      <c r="E5" s="416" t="s">
        <v>577</v>
      </c>
      <c r="F5" s="417">
        <v>10487.593000000001</v>
      </c>
      <c r="G5" s="417">
        <v>13437.533000000003</v>
      </c>
      <c r="H5" s="417">
        <v>15702.214</v>
      </c>
      <c r="I5" s="417">
        <v>18817.906999999999</v>
      </c>
      <c r="J5" s="417">
        <v>21055.219000000001</v>
      </c>
      <c r="K5" s="417">
        <v>23451.679</v>
      </c>
      <c r="L5" s="417">
        <v>25723.591</v>
      </c>
      <c r="M5" s="417">
        <v>28170.423999999999</v>
      </c>
      <c r="N5" s="417">
        <v>30805.671999999999</v>
      </c>
      <c r="O5" s="417">
        <v>31264.842000000001</v>
      </c>
      <c r="P5" s="417">
        <v>31334.694</v>
      </c>
      <c r="R5" s="416" t="s">
        <v>580</v>
      </c>
      <c r="S5" s="416" t="s">
        <v>574</v>
      </c>
      <c r="T5" s="416" t="s">
        <v>575</v>
      </c>
      <c r="U5" s="416" t="s">
        <v>516</v>
      </c>
      <c r="V5" s="416" t="s">
        <v>513</v>
      </c>
      <c r="W5" s="417">
        <v>11989.6</v>
      </c>
      <c r="X5" s="417">
        <v>18819.900000000001</v>
      </c>
      <c r="Y5" s="417">
        <v>37007.199999999997</v>
      </c>
      <c r="Z5" s="417">
        <v>60272</v>
      </c>
      <c r="AA5" s="417">
        <v>82795</v>
      </c>
      <c r="AB5" s="417">
        <v>105165</v>
      </c>
      <c r="AC5" s="417">
        <v>126718</v>
      </c>
      <c r="AD5" s="417">
        <v>148955</v>
      </c>
      <c r="AE5" s="417">
        <v>171055</v>
      </c>
      <c r="AF5" s="417">
        <v>192845</v>
      </c>
      <c r="AG5" s="417">
        <v>214823</v>
      </c>
      <c r="AI5" s="11" t="s">
        <v>2</v>
      </c>
      <c r="AJ5">
        <v>3.4915582509636223</v>
      </c>
      <c r="AK5">
        <v>4.2828871359248204</v>
      </c>
      <c r="AL5">
        <v>5.1021819125914645</v>
      </c>
      <c r="AM5">
        <v>6.3113328963739006</v>
      </c>
      <c r="AN5">
        <v>8.0373965109583629</v>
      </c>
      <c r="AO5">
        <v>9.1580237986881006</v>
      </c>
      <c r="AP5">
        <v>10.952138162934776</v>
      </c>
      <c r="AQ5">
        <v>12.593566574887173</v>
      </c>
      <c r="AR5">
        <v>14.74933720176025</v>
      </c>
      <c r="AS5">
        <v>16.923193836673668</v>
      </c>
      <c r="AT5">
        <v>18.617270035814133</v>
      </c>
    </row>
    <row r="6" spans="1:49" x14ac:dyDescent="0.25">
      <c r="A6" s="416" t="s">
        <v>581</v>
      </c>
      <c r="B6" s="416" t="s">
        <v>574</v>
      </c>
      <c r="C6" s="416" t="s">
        <v>575</v>
      </c>
      <c r="D6" s="416" t="s">
        <v>576</v>
      </c>
      <c r="E6" s="416" t="s">
        <v>577</v>
      </c>
      <c r="F6" s="417">
        <v>12473.118</v>
      </c>
      <c r="G6" s="417">
        <v>14165.0479</v>
      </c>
      <c r="H6" s="417">
        <v>18887.054799999998</v>
      </c>
      <c r="I6" s="417">
        <v>21600.014800000001</v>
      </c>
      <c r="J6" s="417">
        <v>23632.039400000001</v>
      </c>
      <c r="K6" s="417">
        <v>25151.9899</v>
      </c>
      <c r="L6" s="417">
        <v>26382.8923</v>
      </c>
      <c r="M6" s="417">
        <v>28705.948499999999</v>
      </c>
      <c r="N6" s="417">
        <v>30767.991000000002</v>
      </c>
      <c r="O6" s="417">
        <v>29926.905699999999</v>
      </c>
      <c r="P6" s="417">
        <v>27368.894799999998</v>
      </c>
      <c r="R6" s="416" t="s">
        <v>581</v>
      </c>
      <c r="S6" s="416" t="s">
        <v>574</v>
      </c>
      <c r="T6" s="416" t="s">
        <v>575</v>
      </c>
      <c r="U6" s="416" t="s">
        <v>516</v>
      </c>
      <c r="V6" s="416" t="s">
        <v>513</v>
      </c>
      <c r="W6" s="417">
        <v>12124</v>
      </c>
      <c r="X6" s="417">
        <v>19142</v>
      </c>
      <c r="Y6" s="417">
        <v>37604</v>
      </c>
      <c r="Z6" s="417">
        <v>61470</v>
      </c>
      <c r="AA6" s="417">
        <v>84660</v>
      </c>
      <c r="AB6" s="417">
        <v>107750</v>
      </c>
      <c r="AC6" s="417">
        <v>130190</v>
      </c>
      <c r="AD6" s="417">
        <v>153220</v>
      </c>
      <c r="AE6" s="417">
        <v>175760</v>
      </c>
      <c r="AF6" s="417">
        <v>197880</v>
      </c>
      <c r="AG6" s="417">
        <v>220280</v>
      </c>
      <c r="AI6" s="11" t="s">
        <v>4</v>
      </c>
      <c r="AJ6">
        <v>13.79465848244557</v>
      </c>
      <c r="AK6">
        <v>13.049172529546565</v>
      </c>
      <c r="AL6">
        <v>13.631424006035367</v>
      </c>
      <c r="AM6">
        <v>14.195529345906442</v>
      </c>
      <c r="AN6">
        <v>15.065941329773043</v>
      </c>
      <c r="AO6">
        <v>15.885614866740536</v>
      </c>
      <c r="AP6">
        <v>16.729301148903335</v>
      </c>
      <c r="AQ6">
        <v>17.184262959032999</v>
      </c>
      <c r="AR6">
        <v>17.414358061614369</v>
      </c>
      <c r="AS6">
        <v>17.316688405046197</v>
      </c>
      <c r="AT6">
        <v>16.955977042229893</v>
      </c>
      <c r="AV6" s="4"/>
      <c r="AW6" s="4"/>
    </row>
    <row r="7" spans="1:49" x14ac:dyDescent="0.25">
      <c r="A7" s="416" t="s">
        <v>582</v>
      </c>
      <c r="B7" s="416" t="s">
        <v>574</v>
      </c>
      <c r="C7" s="416" t="s">
        <v>575</v>
      </c>
      <c r="D7" s="416" t="s">
        <v>576</v>
      </c>
      <c r="E7" s="416" t="s">
        <v>577</v>
      </c>
      <c r="F7" s="417">
        <v>9343.6118100555359</v>
      </c>
      <c r="G7" s="417">
        <v>12489.726667182897</v>
      </c>
      <c r="H7" s="417">
        <v>18815.487118695164</v>
      </c>
      <c r="I7" s="417">
        <v>24625.942942204496</v>
      </c>
      <c r="J7" s="417">
        <v>28520.121382563226</v>
      </c>
      <c r="K7" s="417">
        <v>31084.105004751778</v>
      </c>
      <c r="L7" s="417">
        <v>32624.612646313799</v>
      </c>
      <c r="M7" s="417">
        <v>33728.162739990039</v>
      </c>
      <c r="N7" s="417">
        <v>34095.746662524158</v>
      </c>
      <c r="O7" s="417">
        <v>33796.093565113115</v>
      </c>
      <c r="P7" s="417">
        <v>31150.407051406288</v>
      </c>
      <c r="R7" s="416" t="s">
        <v>582</v>
      </c>
      <c r="S7" s="416" t="s">
        <v>574</v>
      </c>
      <c r="T7" s="416" t="s">
        <v>575</v>
      </c>
      <c r="U7" s="416" t="s">
        <v>516</v>
      </c>
      <c r="V7" s="416" t="s">
        <v>513</v>
      </c>
      <c r="W7" s="417">
        <v>11240.758526367877</v>
      </c>
      <c r="X7" s="417">
        <v>16925.256403279047</v>
      </c>
      <c r="Y7" s="417">
        <v>33507.204956453272</v>
      </c>
      <c r="Z7" s="417">
        <v>54830.142559427914</v>
      </c>
      <c r="AA7" s="417">
        <v>75705.879633334465</v>
      </c>
      <c r="AB7" s="417">
        <v>96685.984897616581</v>
      </c>
      <c r="AC7" s="417">
        <v>117156.90780105063</v>
      </c>
      <c r="AD7" s="417">
        <v>138476.25104992508</v>
      </c>
      <c r="AE7" s="417">
        <v>159746.81082351337</v>
      </c>
      <c r="AF7" s="417">
        <v>180722.23094344648</v>
      </c>
      <c r="AG7" s="417">
        <v>201629.24355663106</v>
      </c>
      <c r="AI7" s="11" t="s">
        <v>43</v>
      </c>
      <c r="AJ7">
        <v>2.3484004919081229</v>
      </c>
      <c r="AK7">
        <v>2.4164916678647721</v>
      </c>
      <c r="AL7">
        <v>2.7323567380121752</v>
      </c>
      <c r="AM7">
        <v>3.108832261968109</v>
      </c>
      <c r="AN7">
        <v>3.441658634324817</v>
      </c>
      <c r="AO7">
        <v>3.6235174521019347</v>
      </c>
      <c r="AP7">
        <v>3.7642040268126582</v>
      </c>
      <c r="AQ7">
        <v>3.8682124647160836</v>
      </c>
      <c r="AR7">
        <v>3.9326651905487791</v>
      </c>
      <c r="AS7">
        <v>4.0032791485278105</v>
      </c>
      <c r="AT7">
        <v>4.0284072385228802</v>
      </c>
    </row>
    <row r="8" spans="1:49" s="4" customFormat="1" x14ac:dyDescent="0.25">
      <c r="A8" s="471"/>
      <c r="B8" s="471"/>
      <c r="C8" s="471" t="str">
        <f>C7</f>
        <v>R5.2ASIA</v>
      </c>
      <c r="D8" s="471"/>
      <c r="E8" s="471"/>
      <c r="F8" s="385">
        <f t="shared" ref="F8:P8" si="0">AVERAGE(F2:F7)/1000</f>
        <v>10.950438615670544</v>
      </c>
      <c r="G8" s="385">
        <f t="shared" si="0"/>
        <v>13.553532958287594</v>
      </c>
      <c r="H8" s="385">
        <f t="shared" si="0"/>
        <v>17.668914713018186</v>
      </c>
      <c r="I8" s="385">
        <f t="shared" si="0"/>
        <v>21.563051002082293</v>
      </c>
      <c r="J8" s="385">
        <f t="shared" si="0"/>
        <v>24.219738582718708</v>
      </c>
      <c r="K8" s="385">
        <f t="shared" si="0"/>
        <v>26.091012899915967</v>
      </c>
      <c r="L8" s="385">
        <f t="shared" si="0"/>
        <v>27.369512635276664</v>
      </c>
      <c r="M8" s="385">
        <f t="shared" si="0"/>
        <v>28.511956499765191</v>
      </c>
      <c r="N8" s="385">
        <f t="shared" si="0"/>
        <v>29.13337693780112</v>
      </c>
      <c r="O8" s="385">
        <f t="shared" si="0"/>
        <v>28.931850873878137</v>
      </c>
      <c r="P8" s="385">
        <f t="shared" si="0"/>
        <v>28.081419170089362</v>
      </c>
      <c r="R8" s="471"/>
      <c r="S8" s="471"/>
      <c r="T8" s="471" t="str">
        <f>T7</f>
        <v>R5.2ASIA</v>
      </c>
      <c r="U8" s="471"/>
      <c r="V8" s="471"/>
      <c r="W8" s="385">
        <f t="shared" ref="W8:AG8" si="1">AVERAGE(W2:W7)/1000</f>
        <v>12.246376037885176</v>
      </c>
      <c r="X8" s="385">
        <f t="shared" si="1"/>
        <v>18.671832619312791</v>
      </c>
      <c r="Y8" s="385">
        <f t="shared" si="1"/>
        <v>36.840927686430682</v>
      </c>
      <c r="Z8" s="385">
        <f t="shared" si="1"/>
        <v>60.25579968803914</v>
      </c>
      <c r="AA8" s="385">
        <f t="shared" si="1"/>
        <v>82.907036207472828</v>
      </c>
      <c r="AB8" s="385">
        <f t="shared" si="1"/>
        <v>105.42056959572197</v>
      </c>
      <c r="AC8" s="385">
        <f t="shared" si="1"/>
        <v>127.13261918248659</v>
      </c>
      <c r="AD8" s="385">
        <f t="shared" si="1"/>
        <v>149.44101078438169</v>
      </c>
      <c r="AE8" s="385">
        <f t="shared" si="1"/>
        <v>171.52107235907798</v>
      </c>
      <c r="AF8" s="385">
        <f t="shared" si="1"/>
        <v>193.23337197432943</v>
      </c>
      <c r="AG8" s="385">
        <f t="shared" si="1"/>
        <v>214.96704028088249</v>
      </c>
      <c r="AI8" s="504" t="s">
        <v>587</v>
      </c>
      <c r="AJ8" s="147">
        <v>33.945093728349676</v>
      </c>
      <c r="AK8" s="147">
        <v>36.980953314686026</v>
      </c>
      <c r="AL8" s="147">
        <v>43.144861994640607</v>
      </c>
      <c r="AM8" s="147">
        <v>49.353236730712794</v>
      </c>
      <c r="AN8" s="147">
        <v>55.105687090151278</v>
      </c>
      <c r="AO8" s="147">
        <v>59.231662339168288</v>
      </c>
      <c r="AP8" s="147">
        <v>63.532668755378403</v>
      </c>
      <c r="AQ8" s="147">
        <v>67.123136376482194</v>
      </c>
      <c r="AR8" s="147">
        <v>70.577344077821195</v>
      </c>
      <c r="AS8" s="147">
        <v>72.922396680969754</v>
      </c>
      <c r="AT8" s="147">
        <v>73.535649550281931</v>
      </c>
      <c r="AU8"/>
      <c r="AV8"/>
      <c r="AW8"/>
    </row>
    <row r="9" spans="1:49" x14ac:dyDescent="0.25">
      <c r="A9" s="416" t="s">
        <v>573</v>
      </c>
      <c r="B9" s="416" t="s">
        <v>574</v>
      </c>
      <c r="C9" s="416" t="s">
        <v>583</v>
      </c>
      <c r="D9" s="416" t="s">
        <v>576</v>
      </c>
      <c r="E9" s="416" t="s">
        <v>577</v>
      </c>
      <c r="F9" s="417">
        <v>2409.7627000000002</v>
      </c>
      <c r="G9" s="417">
        <v>2209.0565000000001</v>
      </c>
      <c r="H9" s="417">
        <v>2434.8719000000001</v>
      </c>
      <c r="I9" s="417">
        <v>2613.4906000000001</v>
      </c>
      <c r="J9" s="417">
        <v>2758.7716999999998</v>
      </c>
      <c r="K9" s="417">
        <v>2873.2478000000001</v>
      </c>
      <c r="L9" s="417">
        <v>3045.0449000000003</v>
      </c>
      <c r="M9" s="417">
        <v>3211.9911999999999</v>
      </c>
      <c r="N9" s="417">
        <v>3391.55</v>
      </c>
      <c r="O9" s="417">
        <v>3600.6352000000002</v>
      </c>
      <c r="P9" s="417">
        <v>3773.6938</v>
      </c>
      <c r="R9" s="416" t="s">
        <v>573</v>
      </c>
      <c r="S9" s="416" t="s">
        <v>574</v>
      </c>
      <c r="T9" s="416" t="s">
        <v>583</v>
      </c>
      <c r="U9" s="416" t="s">
        <v>516</v>
      </c>
      <c r="V9" s="416" t="s">
        <v>513</v>
      </c>
      <c r="W9" s="417">
        <v>4476.0288</v>
      </c>
      <c r="X9" s="417">
        <v>5336.7847000000002</v>
      </c>
      <c r="Y9" s="417">
        <v>7802.7288000000008</v>
      </c>
      <c r="Z9" s="417">
        <v>10738.223</v>
      </c>
      <c r="AA9" s="417">
        <v>13991.804799999998</v>
      </c>
      <c r="AB9" s="417">
        <v>17701.109199999999</v>
      </c>
      <c r="AC9" s="417">
        <v>21910.646700000001</v>
      </c>
      <c r="AD9" s="417">
        <v>26601.177599999999</v>
      </c>
      <c r="AE9" s="417">
        <v>31805.916100000002</v>
      </c>
      <c r="AF9" s="417">
        <v>37500.697800000002</v>
      </c>
      <c r="AG9" s="417">
        <v>43722.477700000003</v>
      </c>
    </row>
    <row r="10" spans="1:49" x14ac:dyDescent="0.25">
      <c r="A10" s="416" t="s">
        <v>578</v>
      </c>
      <c r="B10" s="416" t="s">
        <v>574</v>
      </c>
      <c r="C10" s="416" t="s">
        <v>583</v>
      </c>
      <c r="D10" s="416" t="s">
        <v>576</v>
      </c>
      <c r="E10" s="416" t="s">
        <v>577</v>
      </c>
      <c r="F10" s="417">
        <v>2393.2471974986652</v>
      </c>
      <c r="G10" s="417">
        <v>3153.3224028203372</v>
      </c>
      <c r="H10" s="417">
        <v>2741.279737489333</v>
      </c>
      <c r="I10" s="417">
        <v>3355.7248323720041</v>
      </c>
      <c r="J10" s="417">
        <v>3937.23279332533</v>
      </c>
      <c r="K10" s="417">
        <v>4418.2823441349992</v>
      </c>
      <c r="L10" s="417">
        <v>5074.9784426329934</v>
      </c>
      <c r="M10" s="417">
        <v>5405.4959870449984</v>
      </c>
      <c r="N10" s="417">
        <v>5677.833271938659</v>
      </c>
      <c r="O10" s="417">
        <v>5915.5068171650037</v>
      </c>
      <c r="P10" s="417">
        <v>6111.1601136703339</v>
      </c>
      <c r="R10" s="416" t="s">
        <v>578</v>
      </c>
      <c r="S10" s="416" t="s">
        <v>574</v>
      </c>
      <c r="T10" s="416" t="s">
        <v>583</v>
      </c>
      <c r="U10" s="416" t="s">
        <v>516</v>
      </c>
      <c r="V10" s="416" t="s">
        <v>513</v>
      </c>
      <c r="W10" s="417">
        <v>4806.7169991671444</v>
      </c>
      <c r="X10" s="417">
        <v>5825.8558986848047</v>
      </c>
      <c r="Y10" s="417">
        <v>8492.8343309633528</v>
      </c>
      <c r="Z10" s="417">
        <v>11676.878501249439</v>
      </c>
      <c r="AA10" s="417">
        <v>15182.610858984153</v>
      </c>
      <c r="AB10" s="417">
        <v>19136.134383543129</v>
      </c>
      <c r="AC10" s="417">
        <v>23551.876836003772</v>
      </c>
      <c r="AD10" s="417">
        <v>28361.165458702591</v>
      </c>
      <c r="AE10" s="417">
        <v>33536.791724778181</v>
      </c>
      <c r="AF10" s="417">
        <v>38994.056535640178</v>
      </c>
      <c r="AG10" s="417">
        <v>44727.554903190132</v>
      </c>
      <c r="AI10" s="440" t="s">
        <v>602</v>
      </c>
      <c r="AJ10" s="472">
        <v>2005</v>
      </c>
      <c r="AK10" s="472">
        <v>2010</v>
      </c>
      <c r="AL10" s="472">
        <v>2020</v>
      </c>
      <c r="AM10" s="472">
        <v>2030</v>
      </c>
      <c r="AN10" s="472">
        <v>2040</v>
      </c>
      <c r="AO10" s="472">
        <v>2050</v>
      </c>
      <c r="AP10" s="472">
        <v>2060</v>
      </c>
      <c r="AQ10" s="472">
        <v>2070</v>
      </c>
      <c r="AR10" s="472">
        <v>2080</v>
      </c>
      <c r="AS10" s="472">
        <v>2090</v>
      </c>
      <c r="AT10" s="472">
        <v>2100</v>
      </c>
    </row>
    <row r="11" spans="1:49" x14ac:dyDescent="0.25">
      <c r="A11" s="416" t="s">
        <v>579</v>
      </c>
      <c r="B11" s="416" t="s">
        <v>574</v>
      </c>
      <c r="C11" s="416" t="s">
        <v>583</v>
      </c>
      <c r="D11" s="416" t="s">
        <v>576</v>
      </c>
      <c r="E11" s="416" t="s">
        <v>577</v>
      </c>
      <c r="F11" s="417">
        <v>3148.0874674797933</v>
      </c>
      <c r="G11" s="417">
        <v>3371.8560870374895</v>
      </c>
      <c r="H11" s="417">
        <v>3751.4447101188721</v>
      </c>
      <c r="I11" s="417">
        <v>4077.7575102380551</v>
      </c>
      <c r="J11" s="417">
        <v>4721.6024911722379</v>
      </c>
      <c r="K11" s="417">
        <v>4903.8711450584369</v>
      </c>
      <c r="L11" s="417">
        <v>4763.4325413265942</v>
      </c>
      <c r="M11" s="417">
        <v>5116.0321456473857</v>
      </c>
      <c r="N11" s="417">
        <v>5436.0964614723798</v>
      </c>
      <c r="O11" s="417">
        <v>5440.560008225717</v>
      </c>
      <c r="P11" s="417">
        <v>5644.1593734786002</v>
      </c>
      <c r="R11" s="416" t="s">
        <v>579</v>
      </c>
      <c r="S11" s="416" t="s">
        <v>574</v>
      </c>
      <c r="T11" s="416" t="s">
        <v>583</v>
      </c>
      <c r="U11" s="416" t="s">
        <v>516</v>
      </c>
      <c r="V11" s="416" t="s">
        <v>513</v>
      </c>
      <c r="W11" s="417">
        <v>5062.0267944335938</v>
      </c>
      <c r="X11" s="417">
        <v>6095.8989868164063</v>
      </c>
      <c r="Y11" s="417">
        <v>8633.37890625</v>
      </c>
      <c r="Z11" s="417">
        <v>11918.3740234375</v>
      </c>
      <c r="AA11" s="417">
        <v>15573.427856445313</v>
      </c>
      <c r="AB11" s="417">
        <v>19733.049072265625</v>
      </c>
      <c r="AC11" s="417">
        <v>24423.98681640625</v>
      </c>
      <c r="AD11" s="417">
        <v>29586.16015625</v>
      </c>
      <c r="AE11" s="417">
        <v>35189.97802734375</v>
      </c>
      <c r="AF11" s="417">
        <v>41150.921875</v>
      </c>
      <c r="AG11" s="417">
        <v>47449.892578125</v>
      </c>
      <c r="AI11" s="11" t="s">
        <v>1</v>
      </c>
      <c r="AJ11">
        <v>12.246376037885176</v>
      </c>
      <c r="AK11">
        <v>18.671832619312791</v>
      </c>
      <c r="AL11">
        <v>36.840927686430682</v>
      </c>
      <c r="AM11">
        <v>60.25579968803914</v>
      </c>
      <c r="AN11">
        <v>82.907036207472828</v>
      </c>
      <c r="AO11">
        <v>105.42056959572197</v>
      </c>
      <c r="AP11">
        <v>127.13261918248659</v>
      </c>
      <c r="AQ11">
        <v>149.44101078438169</v>
      </c>
      <c r="AR11">
        <v>171.52107235907798</v>
      </c>
      <c r="AS11">
        <v>193.23337197432943</v>
      </c>
      <c r="AT11">
        <v>214.96704028088249</v>
      </c>
    </row>
    <row r="12" spans="1:49" x14ac:dyDescent="0.25">
      <c r="A12" s="416" t="s">
        <v>580</v>
      </c>
      <c r="B12" s="416" t="s">
        <v>574</v>
      </c>
      <c r="C12" s="416" t="s">
        <v>583</v>
      </c>
      <c r="D12" s="416" t="s">
        <v>576</v>
      </c>
      <c r="E12" s="416" t="s">
        <v>577</v>
      </c>
      <c r="F12" s="417">
        <v>5086.4830000000002</v>
      </c>
      <c r="G12" s="417">
        <v>5279.0420000000004</v>
      </c>
      <c r="H12" s="417">
        <v>4954.1329999999998</v>
      </c>
      <c r="I12" s="417">
        <v>4664.3639999999996</v>
      </c>
      <c r="J12" s="417">
        <v>4858.451</v>
      </c>
      <c r="K12" s="417">
        <v>4838.9049999999997</v>
      </c>
      <c r="L12" s="417">
        <v>4844.8919999999998</v>
      </c>
      <c r="M12" s="417">
        <v>5097.7950000000001</v>
      </c>
      <c r="N12" s="417">
        <v>6251.4939999999997</v>
      </c>
      <c r="O12" s="417">
        <v>8027.2050000000008</v>
      </c>
      <c r="P12" s="417">
        <v>8712.1219999999994</v>
      </c>
      <c r="R12" s="416" t="s">
        <v>580</v>
      </c>
      <c r="S12" s="416" t="s">
        <v>574</v>
      </c>
      <c r="T12" s="416" t="s">
        <v>583</v>
      </c>
      <c r="U12" s="416" t="s">
        <v>516</v>
      </c>
      <c r="V12" s="416" t="s">
        <v>513</v>
      </c>
      <c r="W12" s="417">
        <v>4805.7</v>
      </c>
      <c r="X12" s="417">
        <v>5833.7</v>
      </c>
      <c r="Y12" s="417">
        <v>8503</v>
      </c>
      <c r="Z12" s="417">
        <v>11695</v>
      </c>
      <c r="AA12" s="417">
        <v>15199</v>
      </c>
      <c r="AB12" s="417">
        <v>19164</v>
      </c>
      <c r="AC12" s="417">
        <v>23586</v>
      </c>
      <c r="AD12" s="417">
        <v>28391</v>
      </c>
      <c r="AE12" s="417">
        <v>33557</v>
      </c>
      <c r="AF12" s="417">
        <v>39017</v>
      </c>
      <c r="AG12" s="417">
        <v>44779</v>
      </c>
      <c r="AI12" s="11" t="s">
        <v>3</v>
      </c>
      <c r="AJ12">
        <v>4.7785048190883241</v>
      </c>
      <c r="AK12">
        <v>5.7586696420975869</v>
      </c>
      <c r="AL12">
        <v>8.3444764296917686</v>
      </c>
      <c r="AM12">
        <v>11.468680575305584</v>
      </c>
      <c r="AN12">
        <v>14.909682245915702</v>
      </c>
      <c r="AO12">
        <v>18.814310399707786</v>
      </c>
      <c r="AP12">
        <v>23.192259383104929</v>
      </c>
      <c r="AQ12">
        <v>27.973614027265651</v>
      </c>
      <c r="AR12">
        <v>33.155231192367815</v>
      </c>
      <c r="AS12">
        <v>38.659234013433824</v>
      </c>
      <c r="AT12">
        <v>44.497061985077139</v>
      </c>
    </row>
    <row r="13" spans="1:49" x14ac:dyDescent="0.25">
      <c r="A13" s="416" t="s">
        <v>581</v>
      </c>
      <c r="B13" s="416" t="s">
        <v>574</v>
      </c>
      <c r="C13" s="416" t="s">
        <v>583</v>
      </c>
      <c r="D13" s="416" t="s">
        <v>576</v>
      </c>
      <c r="E13" s="416" t="s">
        <v>577</v>
      </c>
      <c r="F13" s="417">
        <v>2076.9690000000001</v>
      </c>
      <c r="G13" s="417">
        <v>2935.9486999999999</v>
      </c>
      <c r="H13" s="417">
        <v>4624.4773999999998</v>
      </c>
      <c r="I13" s="417">
        <v>4604.5808999999999</v>
      </c>
      <c r="J13" s="417">
        <v>3792.9825999999998</v>
      </c>
      <c r="K13" s="417">
        <v>3463.6086</v>
      </c>
      <c r="L13" s="417">
        <v>3755.5663</v>
      </c>
      <c r="M13" s="417">
        <v>3400.4126999999999</v>
      </c>
      <c r="N13" s="417">
        <v>3188.8798999999999</v>
      </c>
      <c r="O13" s="417">
        <v>3052.6958</v>
      </c>
      <c r="P13" s="417">
        <v>2913.913</v>
      </c>
      <c r="R13" s="416" t="s">
        <v>581</v>
      </c>
      <c r="S13" s="416" t="s">
        <v>574</v>
      </c>
      <c r="T13" s="416" t="s">
        <v>583</v>
      </c>
      <c r="U13" s="416" t="s">
        <v>516</v>
      </c>
      <c r="V13" s="416" t="s">
        <v>513</v>
      </c>
      <c r="W13" s="417">
        <v>4828</v>
      </c>
      <c r="X13" s="417">
        <v>5853</v>
      </c>
      <c r="Y13" s="417">
        <v>8537</v>
      </c>
      <c r="Z13" s="417">
        <v>11730</v>
      </c>
      <c r="AA13" s="417">
        <v>15230</v>
      </c>
      <c r="AB13" s="417">
        <v>19250</v>
      </c>
      <c r="AC13" s="417">
        <v>23760</v>
      </c>
      <c r="AD13" s="417">
        <v>28620</v>
      </c>
      <c r="AE13" s="417">
        <v>33870</v>
      </c>
      <c r="AF13" s="417">
        <v>39380</v>
      </c>
      <c r="AG13" s="417">
        <v>45200</v>
      </c>
      <c r="AI13" s="11" t="s">
        <v>2</v>
      </c>
      <c r="AJ13">
        <v>3.9823264838559558</v>
      </c>
      <c r="AK13">
        <v>5.0692800223351808</v>
      </c>
      <c r="AL13">
        <v>8.0993827620418362</v>
      </c>
      <c r="AM13">
        <v>12.785961660036655</v>
      </c>
      <c r="AN13">
        <v>19.131273018072196</v>
      </c>
      <c r="AO13">
        <v>27.915013373127309</v>
      </c>
      <c r="AP13">
        <v>40.327573432637251</v>
      </c>
      <c r="AQ13">
        <v>57.577370827071896</v>
      </c>
      <c r="AR13">
        <v>80.167387231892263</v>
      </c>
      <c r="AS13">
        <v>108.5020625939343</v>
      </c>
      <c r="AT13">
        <v>142.50630818840412</v>
      </c>
    </row>
    <row r="14" spans="1:49" x14ac:dyDescent="0.25">
      <c r="A14" s="416" t="s">
        <v>582</v>
      </c>
      <c r="B14" s="416" t="s">
        <v>574</v>
      </c>
      <c r="C14" s="416" t="s">
        <v>583</v>
      </c>
      <c r="D14" s="416" t="s">
        <v>576</v>
      </c>
      <c r="E14" s="416" t="s">
        <v>577</v>
      </c>
      <c r="F14" s="417">
        <v>3553.6111607570269</v>
      </c>
      <c r="G14" s="417">
        <v>3495.5130627051567</v>
      </c>
      <c r="H14" s="417">
        <v>3544.8417183052688</v>
      </c>
      <c r="I14" s="417">
        <v>3380.190343110703</v>
      </c>
      <c r="J14" s="417">
        <v>3366.3368031910909</v>
      </c>
      <c r="K14" s="417">
        <v>3500.4325060949177</v>
      </c>
      <c r="L14" s="417">
        <v>3832.9164092237634</v>
      </c>
      <c r="M14" s="417">
        <v>4448.3257785261667</v>
      </c>
      <c r="N14" s="417">
        <v>4918.4074283972932</v>
      </c>
      <c r="O14" s="417">
        <v>5142.7912432372459</v>
      </c>
      <c r="P14" s="417">
        <v>4595.4423726039749</v>
      </c>
      <c r="R14" s="416" t="s">
        <v>582</v>
      </c>
      <c r="S14" s="416" t="s">
        <v>574</v>
      </c>
      <c r="T14" s="416" t="s">
        <v>583</v>
      </c>
      <c r="U14" s="416" t="s">
        <v>516</v>
      </c>
      <c r="V14" s="416" t="s">
        <v>513</v>
      </c>
      <c r="W14" s="417">
        <v>4692.5563209292068</v>
      </c>
      <c r="X14" s="417">
        <v>5606.7782670843098</v>
      </c>
      <c r="Y14" s="417">
        <v>8097.9165409372636</v>
      </c>
      <c r="Z14" s="417">
        <v>11053.607927146566</v>
      </c>
      <c r="AA14" s="417">
        <v>14281.249960064744</v>
      </c>
      <c r="AB14" s="417">
        <v>17901.569742437958</v>
      </c>
      <c r="AC14" s="417">
        <v>21921.04594621955</v>
      </c>
      <c r="AD14" s="417">
        <v>26282.180948641322</v>
      </c>
      <c r="AE14" s="417">
        <v>30971.701302084915</v>
      </c>
      <c r="AF14" s="417">
        <v>35912.727869962764</v>
      </c>
      <c r="AG14" s="417">
        <v>41103.446729147741</v>
      </c>
      <c r="AI14" s="11" t="s">
        <v>4</v>
      </c>
      <c r="AJ14">
        <v>33.030459864122129</v>
      </c>
      <c r="AK14">
        <v>34.580088426725354</v>
      </c>
      <c r="AL14">
        <v>42.728950489322742</v>
      </c>
      <c r="AM14">
        <v>51.380343454414422</v>
      </c>
      <c r="AN14">
        <v>60.101745990051917</v>
      </c>
      <c r="AO14">
        <v>68.662806303164515</v>
      </c>
      <c r="AP14">
        <v>77.689956412849497</v>
      </c>
      <c r="AQ14">
        <v>87.543681114979663</v>
      </c>
      <c r="AR14">
        <v>97.20860108578529</v>
      </c>
      <c r="AS14">
        <v>106.74472867750929</v>
      </c>
      <c r="AT14">
        <v>116.21109674792038</v>
      </c>
    </row>
    <row r="15" spans="1:49" s="4" customFormat="1" x14ac:dyDescent="0.25">
      <c r="A15" s="471"/>
      <c r="B15" s="471"/>
      <c r="C15" s="471" t="str">
        <f>C14</f>
        <v>R5.2LAM</v>
      </c>
      <c r="D15" s="471"/>
      <c r="E15" s="471"/>
      <c r="F15" s="385">
        <f t="shared" ref="F15:P15" si="2">AVERAGE(F9:F14)/1000</f>
        <v>3.1113600876225811</v>
      </c>
      <c r="G15" s="385">
        <f t="shared" si="2"/>
        <v>3.407456458760497</v>
      </c>
      <c r="H15" s="385">
        <f t="shared" si="2"/>
        <v>3.6751747443189124</v>
      </c>
      <c r="I15" s="385">
        <f t="shared" si="2"/>
        <v>3.7826846976201267</v>
      </c>
      <c r="J15" s="385">
        <f t="shared" si="2"/>
        <v>3.9058962312814431</v>
      </c>
      <c r="K15" s="385">
        <f t="shared" si="2"/>
        <v>3.9997245658813916</v>
      </c>
      <c r="L15" s="385">
        <f t="shared" si="2"/>
        <v>4.2194717655305585</v>
      </c>
      <c r="M15" s="385">
        <f t="shared" si="2"/>
        <v>4.4466754685364247</v>
      </c>
      <c r="N15" s="385">
        <f t="shared" si="2"/>
        <v>4.8107101769680556</v>
      </c>
      <c r="O15" s="385">
        <f t="shared" si="2"/>
        <v>5.1965656781046619</v>
      </c>
      <c r="P15" s="385">
        <f t="shared" si="2"/>
        <v>5.2917484432921507</v>
      </c>
      <c r="R15" s="471"/>
      <c r="S15" s="471"/>
      <c r="T15" s="471" t="str">
        <f>T14</f>
        <v>R5.2LAM</v>
      </c>
      <c r="U15" s="471"/>
      <c r="V15" s="471"/>
      <c r="W15" s="385">
        <f t="shared" ref="W15:AG15" si="3">AVERAGE(W9:W14)/1000</f>
        <v>4.7785048190883241</v>
      </c>
      <c r="X15" s="385">
        <f t="shared" si="3"/>
        <v>5.7586696420975869</v>
      </c>
      <c r="Y15" s="385">
        <f t="shared" si="3"/>
        <v>8.3444764296917686</v>
      </c>
      <c r="Z15" s="385">
        <f t="shared" si="3"/>
        <v>11.468680575305584</v>
      </c>
      <c r="AA15" s="385">
        <f t="shared" si="3"/>
        <v>14.909682245915702</v>
      </c>
      <c r="AB15" s="385">
        <f t="shared" si="3"/>
        <v>18.814310399707786</v>
      </c>
      <c r="AC15" s="385">
        <f t="shared" si="3"/>
        <v>23.192259383104929</v>
      </c>
      <c r="AD15" s="385">
        <f t="shared" si="3"/>
        <v>27.973614027265651</v>
      </c>
      <c r="AE15" s="385">
        <f t="shared" si="3"/>
        <v>33.155231192367815</v>
      </c>
      <c r="AF15" s="385">
        <f t="shared" si="3"/>
        <v>38.659234013433824</v>
      </c>
      <c r="AG15" s="385">
        <f t="shared" si="3"/>
        <v>44.497061985077139</v>
      </c>
      <c r="AI15" s="11" t="s">
        <v>43</v>
      </c>
      <c r="AJ15">
        <v>2.2816886500231464</v>
      </c>
      <c r="AK15">
        <v>2.7558516533586537</v>
      </c>
      <c r="AL15">
        <v>4.0832966491234961</v>
      </c>
      <c r="AM15">
        <v>5.7188525007797422</v>
      </c>
      <c r="AN15">
        <v>7.3006073579611082</v>
      </c>
      <c r="AO15">
        <v>8.5535956588945421</v>
      </c>
      <c r="AP15">
        <v>9.846433407016864</v>
      </c>
      <c r="AQ15">
        <v>11.341504426256851</v>
      </c>
      <c r="AR15">
        <v>12.664745409710179</v>
      </c>
      <c r="AS15">
        <v>13.926035558369792</v>
      </c>
      <c r="AT15">
        <v>15.175887258802197</v>
      </c>
    </row>
    <row r="16" spans="1:49" x14ac:dyDescent="0.25">
      <c r="A16" s="416" t="s">
        <v>573</v>
      </c>
      <c r="B16" s="416" t="s">
        <v>574</v>
      </c>
      <c r="C16" s="416" t="s">
        <v>584</v>
      </c>
      <c r="D16" s="416" t="s">
        <v>576</v>
      </c>
      <c r="E16" s="416" t="s">
        <v>577</v>
      </c>
      <c r="F16" s="417">
        <v>3416.4550000000004</v>
      </c>
      <c r="G16" s="417">
        <v>5226.5622000000003</v>
      </c>
      <c r="H16" s="417">
        <v>6302.4960000000001</v>
      </c>
      <c r="I16" s="417">
        <v>6906.0383000000002</v>
      </c>
      <c r="J16" s="417">
        <v>7543.5990999999995</v>
      </c>
      <c r="K16" s="417">
        <v>8318.7230999999992</v>
      </c>
      <c r="L16" s="417">
        <v>9744.9318000000003</v>
      </c>
      <c r="M16" s="417">
        <v>10832.1949</v>
      </c>
      <c r="N16" s="417">
        <v>11909.8303</v>
      </c>
      <c r="O16" s="417">
        <v>13198.2574</v>
      </c>
      <c r="P16" s="417">
        <v>14703.813400000001</v>
      </c>
      <c r="R16" s="416" t="s">
        <v>573</v>
      </c>
      <c r="S16" s="416" t="s">
        <v>574</v>
      </c>
      <c r="T16" s="416" t="s">
        <v>584</v>
      </c>
      <c r="U16" s="416" t="s">
        <v>516</v>
      </c>
      <c r="V16" s="416" t="s">
        <v>513</v>
      </c>
      <c r="W16" s="417">
        <v>3891.9616999999998</v>
      </c>
      <c r="X16" s="417">
        <v>5067.7228000000005</v>
      </c>
      <c r="Y16" s="417">
        <v>8106.9345999999996</v>
      </c>
      <c r="Z16" s="417">
        <v>12795.8388</v>
      </c>
      <c r="AA16" s="417">
        <v>19172.4846</v>
      </c>
      <c r="AB16" s="417">
        <v>27981.655099999996</v>
      </c>
      <c r="AC16" s="417">
        <v>40391.657400000004</v>
      </c>
      <c r="AD16" s="417">
        <v>57594.135300000002</v>
      </c>
      <c r="AE16" s="417">
        <v>80098.679299999989</v>
      </c>
      <c r="AF16" s="417">
        <v>108314.55409999999</v>
      </c>
      <c r="AG16" s="417">
        <v>142103.9615</v>
      </c>
      <c r="AI16" s="504" t="s">
        <v>587</v>
      </c>
      <c r="AJ16" s="147">
        <v>56.320371791762653</v>
      </c>
      <c r="AK16" s="147">
        <v>66.836889611738073</v>
      </c>
      <c r="AL16" s="147">
        <v>100.10236094493092</v>
      </c>
      <c r="AM16" s="147">
        <v>141.61615332305797</v>
      </c>
      <c r="AN16" s="147">
        <v>184.35204089725701</v>
      </c>
      <c r="AO16" s="147">
        <v>229.37031813116946</v>
      </c>
      <c r="AP16" s="147">
        <v>278.19578726926699</v>
      </c>
      <c r="AQ16" s="147">
        <v>333.87522318490358</v>
      </c>
      <c r="AR16" s="147">
        <v>394.71788980588428</v>
      </c>
      <c r="AS16" s="147">
        <v>461.06244592298026</v>
      </c>
      <c r="AT16" s="147">
        <v>533.36928565620337</v>
      </c>
    </row>
    <row r="17" spans="1:46" x14ac:dyDescent="0.25">
      <c r="A17" s="416" t="s">
        <v>578</v>
      </c>
      <c r="B17" s="416" t="s">
        <v>574</v>
      </c>
      <c r="C17" s="416" t="s">
        <v>584</v>
      </c>
      <c r="D17" s="416" t="s">
        <v>576</v>
      </c>
      <c r="E17" s="416" t="s">
        <v>577</v>
      </c>
      <c r="F17" s="417">
        <v>3472.0411723286629</v>
      </c>
      <c r="G17" s="417">
        <v>4574.2204881486723</v>
      </c>
      <c r="H17" s="417">
        <v>4397.2134621763307</v>
      </c>
      <c r="I17" s="417">
        <v>5629.0869375033362</v>
      </c>
      <c r="J17" s="417">
        <v>7372.2188772246673</v>
      </c>
      <c r="K17" s="417">
        <v>9034.5869281323339</v>
      </c>
      <c r="L17" s="417">
        <v>10854.51204150133</v>
      </c>
      <c r="M17" s="417">
        <v>13111.678575152664</v>
      </c>
      <c r="N17" s="417">
        <v>15458.312330358345</v>
      </c>
      <c r="O17" s="417">
        <v>17552.612369193004</v>
      </c>
      <c r="P17" s="417">
        <v>19753.332719350994</v>
      </c>
      <c r="R17" s="416" t="s">
        <v>578</v>
      </c>
      <c r="S17" s="416" t="s">
        <v>574</v>
      </c>
      <c r="T17" s="416" t="s">
        <v>584</v>
      </c>
      <c r="U17" s="416" t="s">
        <v>516</v>
      </c>
      <c r="V17" s="416" t="s">
        <v>513</v>
      </c>
      <c r="W17" s="417">
        <v>4238.6169885359413</v>
      </c>
      <c r="X17" s="417">
        <v>5298.5382952673344</v>
      </c>
      <c r="Y17" s="417">
        <v>8460.0878929925275</v>
      </c>
      <c r="Z17" s="417">
        <v>13330.913688156837</v>
      </c>
      <c r="AA17" s="417">
        <v>19945.039858241915</v>
      </c>
      <c r="AB17" s="417">
        <v>29071.193008937065</v>
      </c>
      <c r="AC17" s="417">
        <v>41917.314071766566</v>
      </c>
      <c r="AD17" s="417">
        <v>59714.374913776584</v>
      </c>
      <c r="AE17" s="417">
        <v>82980.2514551723</v>
      </c>
      <c r="AF17" s="417">
        <v>112133.17252872781</v>
      </c>
      <c r="AG17" s="417">
        <v>147045.51169323211</v>
      </c>
    </row>
    <row r="18" spans="1:46" x14ac:dyDescent="0.25">
      <c r="A18" s="416" t="s">
        <v>579</v>
      </c>
      <c r="B18" s="416" t="s">
        <v>574</v>
      </c>
      <c r="C18" s="416" t="s">
        <v>584</v>
      </c>
      <c r="D18" s="416" t="s">
        <v>576</v>
      </c>
      <c r="E18" s="416" t="s">
        <v>577</v>
      </c>
      <c r="F18" s="417">
        <v>3365.9064677437359</v>
      </c>
      <c r="G18" s="417">
        <v>3590.6122872119986</v>
      </c>
      <c r="H18" s="417">
        <v>5615.7480499286539</v>
      </c>
      <c r="I18" s="417">
        <v>7525.7458299484806</v>
      </c>
      <c r="J18" s="417">
        <v>7923.3750617554624</v>
      </c>
      <c r="K18" s="417">
        <v>8472.2381243460495</v>
      </c>
      <c r="L18" s="417">
        <v>8380.7934069305102</v>
      </c>
      <c r="M18" s="417">
        <v>10663.651088412456</v>
      </c>
      <c r="N18" s="417">
        <v>13484.331717127541</v>
      </c>
      <c r="O18" s="417">
        <v>16822.877595523496</v>
      </c>
      <c r="P18" s="417">
        <v>20090.419125158107</v>
      </c>
      <c r="R18" s="416" t="s">
        <v>579</v>
      </c>
      <c r="S18" s="416" t="s">
        <v>574</v>
      </c>
      <c r="T18" s="416" t="s">
        <v>584</v>
      </c>
      <c r="U18" s="416" t="s">
        <v>516</v>
      </c>
      <c r="V18" s="416" t="s">
        <v>513</v>
      </c>
      <c r="W18" s="417">
        <v>4085.0121307373047</v>
      </c>
      <c r="X18" s="417">
        <v>5169.5083923339844</v>
      </c>
      <c r="Y18" s="417">
        <v>7958.7514038085938</v>
      </c>
      <c r="Z18" s="417">
        <v>12556.356384277344</v>
      </c>
      <c r="AA18" s="417">
        <v>18828.981811523438</v>
      </c>
      <c r="AB18" s="417">
        <v>27541.969970703125</v>
      </c>
      <c r="AC18" s="417">
        <v>39879.045654296875</v>
      </c>
      <c r="AD18" s="417">
        <v>57050.22216796875</v>
      </c>
      <c r="AE18" s="417">
        <v>79592.416259765625</v>
      </c>
      <c r="AF18" s="417">
        <v>107913.3720703125</v>
      </c>
      <c r="AG18" s="417">
        <v>141892.69189453125</v>
      </c>
      <c r="AI18" s="440" t="s">
        <v>605</v>
      </c>
      <c r="AJ18" s="472">
        <v>2005</v>
      </c>
      <c r="AK18" s="472">
        <v>2010</v>
      </c>
      <c r="AL18" s="472">
        <v>2020</v>
      </c>
      <c r="AM18" s="472">
        <v>2030</v>
      </c>
      <c r="AN18" s="472">
        <v>2040</v>
      </c>
      <c r="AO18" s="472">
        <v>2050</v>
      </c>
      <c r="AP18" s="472">
        <v>2060</v>
      </c>
      <c r="AQ18" s="472">
        <v>2070</v>
      </c>
      <c r="AR18" s="472">
        <v>2080</v>
      </c>
      <c r="AS18" s="472">
        <v>2090</v>
      </c>
      <c r="AT18" s="472">
        <v>2100</v>
      </c>
    </row>
    <row r="19" spans="1:46" x14ac:dyDescent="0.25">
      <c r="A19" s="416" t="s">
        <v>580</v>
      </c>
      <c r="B19" s="416" t="s">
        <v>574</v>
      </c>
      <c r="C19" s="416" t="s">
        <v>584</v>
      </c>
      <c r="D19" s="416" t="s">
        <v>576</v>
      </c>
      <c r="E19" s="416" t="s">
        <v>577</v>
      </c>
      <c r="F19" s="417">
        <v>4474.0729999999994</v>
      </c>
      <c r="G19" s="417">
        <v>5126.0820000000003</v>
      </c>
      <c r="H19" s="417">
        <v>5685.0509999999995</v>
      </c>
      <c r="I19" s="417">
        <v>6971.5820000000003</v>
      </c>
      <c r="J19" s="417">
        <v>8447.3950000000004</v>
      </c>
      <c r="K19" s="417">
        <v>10068.839</v>
      </c>
      <c r="L19" s="417">
        <v>12118.527</v>
      </c>
      <c r="M19" s="417">
        <v>13540.575000000001</v>
      </c>
      <c r="N19" s="417">
        <v>16541.724999999999</v>
      </c>
      <c r="O19" s="417">
        <v>20269.375</v>
      </c>
      <c r="P19" s="417">
        <v>23649.328999999998</v>
      </c>
      <c r="R19" s="416" t="s">
        <v>580</v>
      </c>
      <c r="S19" s="416" t="s">
        <v>574</v>
      </c>
      <c r="T19" s="416" t="s">
        <v>584</v>
      </c>
      <c r="U19" s="416" t="s">
        <v>516</v>
      </c>
      <c r="V19" s="416" t="s">
        <v>513</v>
      </c>
      <c r="W19" s="417">
        <v>4227</v>
      </c>
      <c r="X19" s="417">
        <v>5339.3</v>
      </c>
      <c r="Y19" s="417">
        <v>8515.1</v>
      </c>
      <c r="Z19" s="417">
        <v>13419.9</v>
      </c>
      <c r="AA19" s="417">
        <v>20069.900000000001</v>
      </c>
      <c r="AB19" s="417">
        <v>29242</v>
      </c>
      <c r="AC19" s="417">
        <v>42118</v>
      </c>
      <c r="AD19" s="417">
        <v>59985</v>
      </c>
      <c r="AE19" s="417">
        <v>83284</v>
      </c>
      <c r="AF19" s="417">
        <v>112475</v>
      </c>
      <c r="AG19" s="417">
        <v>147429</v>
      </c>
      <c r="AI19" s="11" t="s">
        <v>1</v>
      </c>
      <c r="AJ19">
        <f>AJ3/AJ11</f>
        <v>0.89417788428139544</v>
      </c>
      <c r="AK19">
        <f t="shared" ref="AK19:AT19" si="4">AK3/AK11</f>
        <v>0.72588123697450035</v>
      </c>
      <c r="AL19">
        <f t="shared" si="4"/>
        <v>0.47960015728719102</v>
      </c>
      <c r="AM19">
        <f t="shared" si="4"/>
        <v>0.35785851509265737</v>
      </c>
      <c r="AN19">
        <f t="shared" si="4"/>
        <v>0.29213127969150177</v>
      </c>
      <c r="AO19">
        <f t="shared" si="4"/>
        <v>0.24749451648736639</v>
      </c>
      <c r="AP19">
        <f t="shared" si="4"/>
        <v>0.21528316502305653</v>
      </c>
      <c r="AQ19">
        <f t="shared" si="4"/>
        <v>0.19079070965936626</v>
      </c>
      <c r="AR19">
        <f t="shared" si="4"/>
        <v>0.16985304800806417</v>
      </c>
      <c r="AS19">
        <f t="shared" si="4"/>
        <v>0.14972491851832748</v>
      </c>
      <c r="AT19">
        <f t="shared" si="4"/>
        <v>0.13063127786193326</v>
      </c>
    </row>
    <row r="20" spans="1:46" x14ac:dyDescent="0.25">
      <c r="A20" s="416" t="s">
        <v>581</v>
      </c>
      <c r="B20" s="416" t="s">
        <v>574</v>
      </c>
      <c r="C20" s="416" t="s">
        <v>584</v>
      </c>
      <c r="D20" s="416" t="s">
        <v>576</v>
      </c>
      <c r="E20" s="416" t="s">
        <v>577</v>
      </c>
      <c r="F20" s="417">
        <v>3376.7217000000001</v>
      </c>
      <c r="G20" s="417">
        <v>4353.5652</v>
      </c>
      <c r="H20" s="417">
        <v>5209.9699000000001</v>
      </c>
      <c r="I20" s="417">
        <v>6480.9245999999994</v>
      </c>
      <c r="J20" s="417">
        <v>11345.0998</v>
      </c>
      <c r="K20" s="417">
        <v>12293.4256</v>
      </c>
      <c r="L20" s="417">
        <v>16260.015899999999</v>
      </c>
      <c r="M20" s="417">
        <v>17028.931100000002</v>
      </c>
      <c r="N20" s="417">
        <v>18469.0903</v>
      </c>
      <c r="O20" s="417">
        <v>19106.146500000003</v>
      </c>
      <c r="P20" s="417">
        <v>19220.049200000001</v>
      </c>
      <c r="R20" s="416" t="s">
        <v>581</v>
      </c>
      <c r="S20" s="416" t="s">
        <v>574</v>
      </c>
      <c r="T20" s="416" t="s">
        <v>584</v>
      </c>
      <c r="U20" s="416" t="s">
        <v>516</v>
      </c>
      <c r="V20" s="416" t="s">
        <v>513</v>
      </c>
      <c r="W20" s="417">
        <v>4101.8999999999996</v>
      </c>
      <c r="X20" s="417">
        <v>5289</v>
      </c>
      <c r="Y20" s="417">
        <v>8565</v>
      </c>
      <c r="Z20" s="417">
        <v>13594</v>
      </c>
      <c r="AA20" s="417">
        <v>20306</v>
      </c>
      <c r="AB20" s="417">
        <v>29600</v>
      </c>
      <c r="AC20" s="417">
        <v>42770</v>
      </c>
      <c r="AD20" s="417">
        <v>61040</v>
      </c>
      <c r="AE20" s="417">
        <v>84920</v>
      </c>
      <c r="AF20" s="417">
        <v>114790</v>
      </c>
      <c r="AG20" s="417">
        <v>150860</v>
      </c>
      <c r="AI20" s="11" t="s">
        <v>3</v>
      </c>
      <c r="AJ20">
        <f t="shared" ref="AJ20:AT20" si="5">AJ4/AJ12</f>
        <v>0.65111582083037167</v>
      </c>
      <c r="AK20">
        <f t="shared" si="5"/>
        <v>0.59170896587833022</v>
      </c>
      <c r="AL20">
        <f t="shared" si="5"/>
        <v>0.44043203612412474</v>
      </c>
      <c r="AM20">
        <f t="shared" si="5"/>
        <v>0.32982736529998236</v>
      </c>
      <c r="AN20">
        <f t="shared" si="5"/>
        <v>0.26197045428995702</v>
      </c>
      <c r="AO20">
        <f t="shared" si="5"/>
        <v>0.21258948539211478</v>
      </c>
      <c r="AP20">
        <f t="shared" si="5"/>
        <v>0.18193448494303899</v>
      </c>
      <c r="AQ20">
        <f t="shared" si="5"/>
        <v>0.15895963475446137</v>
      </c>
      <c r="AR20">
        <f t="shared" si="5"/>
        <v>0.14509656557832901</v>
      </c>
      <c r="AS20">
        <f t="shared" si="5"/>
        <v>0.13441977863034973</v>
      </c>
      <c r="AT20">
        <f t="shared" si="5"/>
        <v>0.11892354702130289</v>
      </c>
    </row>
    <row r="21" spans="1:46" x14ac:dyDescent="0.25">
      <c r="A21" s="416" t="s">
        <v>582</v>
      </c>
      <c r="B21" s="416" t="s">
        <v>574</v>
      </c>
      <c r="C21" s="416" t="s">
        <v>584</v>
      </c>
      <c r="D21" s="416" t="s">
        <v>576</v>
      </c>
      <c r="E21" s="416" t="s">
        <v>577</v>
      </c>
      <c r="F21" s="417">
        <v>2844.1521657093322</v>
      </c>
      <c r="G21" s="417">
        <v>2826.2806401882476</v>
      </c>
      <c r="H21" s="417">
        <v>3402.6130634438</v>
      </c>
      <c r="I21" s="417">
        <v>4354.6197107915859</v>
      </c>
      <c r="J21" s="417">
        <v>5592.6912267700482</v>
      </c>
      <c r="K21" s="417">
        <v>6760.3300396502145</v>
      </c>
      <c r="L21" s="417">
        <v>8354.0488291768161</v>
      </c>
      <c r="M21" s="417">
        <v>10384.368785757926</v>
      </c>
      <c r="N21" s="417">
        <v>12632.733563075617</v>
      </c>
      <c r="O21" s="417">
        <v>14589.894155325492</v>
      </c>
      <c r="P21" s="417">
        <v>14286.67677037569</v>
      </c>
      <c r="R21" s="416" t="s">
        <v>582</v>
      </c>
      <c r="S21" s="416" t="s">
        <v>574</v>
      </c>
      <c r="T21" s="416" t="s">
        <v>584</v>
      </c>
      <c r="U21" s="416" t="s">
        <v>516</v>
      </c>
      <c r="V21" s="416" t="s">
        <v>513</v>
      </c>
      <c r="W21" s="417">
        <v>3349.4680838624872</v>
      </c>
      <c r="X21" s="417">
        <v>4251.6106464097647</v>
      </c>
      <c r="Y21" s="417">
        <v>6990.4226754498977</v>
      </c>
      <c r="Z21" s="417">
        <v>11018.761087785748</v>
      </c>
      <c r="AA21" s="417">
        <v>16465.23183866782</v>
      </c>
      <c r="AB21" s="417">
        <v>24053.262159123675</v>
      </c>
      <c r="AC21" s="417">
        <v>34889.423469760062</v>
      </c>
      <c r="AD21" s="417">
        <v>50080.492580685983</v>
      </c>
      <c r="AE21" s="417">
        <v>70128.976376415696</v>
      </c>
      <c r="AF21" s="417">
        <v>95386.27686456556</v>
      </c>
      <c r="AG21" s="417">
        <v>125706.68404266141</v>
      </c>
      <c r="AI21" s="11" t="s">
        <v>2</v>
      </c>
      <c r="AJ21">
        <f t="shared" ref="AJ21:AT21" si="6">AJ5/AJ13</f>
        <v>0.87676343592574091</v>
      </c>
      <c r="AK21">
        <f t="shared" si="6"/>
        <v>0.84487089232681489</v>
      </c>
      <c r="AL21">
        <f t="shared" si="6"/>
        <v>0.62994700491290478</v>
      </c>
      <c r="AM21">
        <f t="shared" si="6"/>
        <v>0.4936142516444717</v>
      </c>
      <c r="AN21">
        <f t="shared" si="6"/>
        <v>0.4201182275411523</v>
      </c>
      <c r="AO21">
        <f t="shared" si="6"/>
        <v>0.32806804267929068</v>
      </c>
      <c r="AP21">
        <f t="shared" si="6"/>
        <v>0.27157939917285406</v>
      </c>
      <c r="AQ21">
        <f t="shared" si="6"/>
        <v>0.21872423825517739</v>
      </c>
      <c r="AR21">
        <f t="shared" si="6"/>
        <v>0.18398176254760931</v>
      </c>
      <c r="AS21">
        <f t="shared" si="6"/>
        <v>0.15597117171871849</v>
      </c>
      <c r="AT21">
        <f t="shared" si="6"/>
        <v>0.13064172577680347</v>
      </c>
    </row>
    <row r="22" spans="1:46" s="4" customFormat="1" x14ac:dyDescent="0.25">
      <c r="A22" s="471"/>
      <c r="B22" s="471"/>
      <c r="C22" s="471" t="str">
        <f>C21</f>
        <v>R5.2MAF</v>
      </c>
      <c r="D22" s="471"/>
      <c r="E22" s="471"/>
      <c r="F22" s="385">
        <f t="shared" ref="F22:P22" si="7">AVERAGE(F16:F21)/1000</f>
        <v>3.4915582509636223</v>
      </c>
      <c r="G22" s="385">
        <f t="shared" si="7"/>
        <v>4.2828871359248204</v>
      </c>
      <c r="H22" s="385">
        <f t="shared" si="7"/>
        <v>5.1021819125914645</v>
      </c>
      <c r="I22" s="385">
        <f t="shared" si="7"/>
        <v>6.3113328963739006</v>
      </c>
      <c r="J22" s="385">
        <f t="shared" si="7"/>
        <v>8.0373965109583629</v>
      </c>
      <c r="K22" s="385">
        <f t="shared" si="7"/>
        <v>9.1580237986881006</v>
      </c>
      <c r="L22" s="385">
        <f t="shared" si="7"/>
        <v>10.952138162934776</v>
      </c>
      <c r="M22" s="385">
        <f t="shared" si="7"/>
        <v>12.593566574887173</v>
      </c>
      <c r="N22" s="385">
        <f t="shared" si="7"/>
        <v>14.74933720176025</v>
      </c>
      <c r="O22" s="385">
        <f t="shared" si="7"/>
        <v>16.923193836673668</v>
      </c>
      <c r="P22" s="385">
        <f t="shared" si="7"/>
        <v>18.617270035814133</v>
      </c>
      <c r="R22" s="471"/>
      <c r="S22" s="471"/>
      <c r="T22" s="471" t="str">
        <f>T21</f>
        <v>R5.2MAF</v>
      </c>
      <c r="U22" s="471"/>
      <c r="V22" s="471"/>
      <c r="W22" s="385">
        <f t="shared" ref="W22:AG22" si="8">AVERAGE(W16:W21)/1000</f>
        <v>3.9823264838559558</v>
      </c>
      <c r="X22" s="385">
        <f t="shared" si="8"/>
        <v>5.0692800223351808</v>
      </c>
      <c r="Y22" s="385">
        <f t="shared" si="8"/>
        <v>8.0993827620418362</v>
      </c>
      <c r="Z22" s="385">
        <f t="shared" si="8"/>
        <v>12.785961660036655</v>
      </c>
      <c r="AA22" s="385">
        <f t="shared" si="8"/>
        <v>19.131273018072196</v>
      </c>
      <c r="AB22" s="385">
        <f t="shared" si="8"/>
        <v>27.915013373127309</v>
      </c>
      <c r="AC22" s="385">
        <f t="shared" si="8"/>
        <v>40.327573432637251</v>
      </c>
      <c r="AD22" s="385">
        <f t="shared" si="8"/>
        <v>57.577370827071896</v>
      </c>
      <c r="AE22" s="385">
        <f t="shared" si="8"/>
        <v>80.167387231892263</v>
      </c>
      <c r="AF22" s="385">
        <f t="shared" si="8"/>
        <v>108.5020625939343</v>
      </c>
      <c r="AG22" s="385">
        <f t="shared" si="8"/>
        <v>142.50630818840412</v>
      </c>
      <c r="AI22" s="11" t="s">
        <v>4</v>
      </c>
      <c r="AJ22">
        <f t="shared" ref="AJ22:AT22" si="9">AJ6/AJ14</f>
        <v>0.41763446646497965</v>
      </c>
      <c r="AK22">
        <f t="shared" si="9"/>
        <v>0.37736087798611478</v>
      </c>
      <c r="AL22">
        <f t="shared" si="9"/>
        <v>0.31902080088397289</v>
      </c>
      <c r="AM22">
        <f t="shared" si="9"/>
        <v>0.27628327082906667</v>
      </c>
      <c r="AN22">
        <f t="shared" si="9"/>
        <v>0.25067393769669799</v>
      </c>
      <c r="AO22">
        <f t="shared" si="9"/>
        <v>0.23135691245419435</v>
      </c>
      <c r="AP22">
        <f t="shared" si="9"/>
        <v>0.21533415542161896</v>
      </c>
      <c r="AQ22">
        <f t="shared" si="9"/>
        <v>0.1962935844160269</v>
      </c>
      <c r="AR22">
        <f t="shared" si="9"/>
        <v>0.17914421015323975</v>
      </c>
      <c r="AS22">
        <f t="shared" si="9"/>
        <v>0.16222523228629235</v>
      </c>
      <c r="AT22">
        <f t="shared" si="9"/>
        <v>0.14590669494334088</v>
      </c>
    </row>
    <row r="23" spans="1:46" x14ac:dyDescent="0.25">
      <c r="A23" s="416" t="s">
        <v>573</v>
      </c>
      <c r="B23" s="416" t="s">
        <v>574</v>
      </c>
      <c r="C23" s="416" t="s">
        <v>585</v>
      </c>
      <c r="D23" s="416" t="s">
        <v>576</v>
      </c>
      <c r="E23" s="416" t="s">
        <v>577</v>
      </c>
      <c r="F23" s="417">
        <v>13280.759599999999</v>
      </c>
      <c r="G23" s="417">
        <v>14189.842599999998</v>
      </c>
      <c r="H23" s="417">
        <v>16108.806300000002</v>
      </c>
      <c r="I23" s="417">
        <v>17613.785600000003</v>
      </c>
      <c r="J23" s="417">
        <v>18820.677</v>
      </c>
      <c r="K23" s="417">
        <v>19655.502599999996</v>
      </c>
      <c r="L23" s="417">
        <v>20540.208199999997</v>
      </c>
      <c r="M23" s="417">
        <v>21460.700199999999</v>
      </c>
      <c r="N23" s="417">
        <v>22337.699000000001</v>
      </c>
      <c r="O23" s="417">
        <v>23135.822400000001</v>
      </c>
      <c r="P23" s="417">
        <v>23787.734500000002</v>
      </c>
      <c r="R23" s="416" t="s">
        <v>573</v>
      </c>
      <c r="S23" s="416" t="s">
        <v>574</v>
      </c>
      <c r="T23" s="416" t="s">
        <v>585</v>
      </c>
      <c r="U23" s="416" t="s">
        <v>516</v>
      </c>
      <c r="V23" s="416" t="s">
        <v>513</v>
      </c>
      <c r="W23" s="417">
        <v>31628.804099999998</v>
      </c>
      <c r="X23" s="417">
        <v>33227.1348</v>
      </c>
      <c r="Y23" s="417">
        <v>41278.1489</v>
      </c>
      <c r="Z23" s="417">
        <v>49662.5743</v>
      </c>
      <c r="AA23" s="417">
        <v>57805.144500000002</v>
      </c>
      <c r="AB23" s="417">
        <v>65939.444499999998</v>
      </c>
      <c r="AC23" s="417">
        <v>74524.013600000006</v>
      </c>
      <c r="AD23" s="417">
        <v>83910.745700000014</v>
      </c>
      <c r="AE23" s="417">
        <v>93148.385699999999</v>
      </c>
      <c r="AF23" s="417">
        <v>102262.3919</v>
      </c>
      <c r="AG23" s="417">
        <v>111304.3321</v>
      </c>
      <c r="AI23" s="11" t="s">
        <v>43</v>
      </c>
      <c r="AJ23">
        <f t="shared" ref="AJ23:AT24" si="10">AJ7/AJ15</f>
        <v>1.0292379251149362</v>
      </c>
      <c r="AK23">
        <f t="shared" si="10"/>
        <v>0.87685839871667559</v>
      </c>
      <c r="AL23">
        <f t="shared" si="10"/>
        <v>0.66915460051100906</v>
      </c>
      <c r="AM23">
        <f t="shared" si="10"/>
        <v>0.54361119849554307</v>
      </c>
      <c r="AN23">
        <f t="shared" si="10"/>
        <v>0.47142086480952639</v>
      </c>
      <c r="AO23">
        <f t="shared" si="10"/>
        <v>0.4236250574147708</v>
      </c>
      <c r="AP23">
        <f t="shared" si="10"/>
        <v>0.38229111711964392</v>
      </c>
      <c r="AQ23">
        <f t="shared" si="10"/>
        <v>0.34106696248874524</v>
      </c>
      <c r="AR23">
        <f t="shared" si="10"/>
        <v>0.31052066688474983</v>
      </c>
      <c r="AS23">
        <f t="shared" si="10"/>
        <v>0.28746725022698721</v>
      </c>
      <c r="AT23">
        <f t="shared" si="10"/>
        <v>0.26544788912993245</v>
      </c>
    </row>
    <row r="24" spans="1:46" x14ac:dyDescent="0.25">
      <c r="A24" s="416" t="s">
        <v>578</v>
      </c>
      <c r="B24" s="416" t="s">
        <v>574</v>
      </c>
      <c r="C24" s="416" t="s">
        <v>585</v>
      </c>
      <c r="D24" s="416" t="s">
        <v>576</v>
      </c>
      <c r="E24" s="416" t="s">
        <v>577</v>
      </c>
      <c r="F24" s="417">
        <v>12689.864602840331</v>
      </c>
      <c r="G24" s="417">
        <v>11562.922084593003</v>
      </c>
      <c r="H24" s="417">
        <v>13764.109774513996</v>
      </c>
      <c r="I24" s="417">
        <v>14486.997377299329</v>
      </c>
      <c r="J24" s="417">
        <v>15671.993712235668</v>
      </c>
      <c r="K24" s="417">
        <v>16489.583330058667</v>
      </c>
      <c r="L24" s="417">
        <v>17824.307907134662</v>
      </c>
      <c r="M24" s="417">
        <v>18205.806591082004</v>
      </c>
      <c r="N24" s="417">
        <v>18084.389125003665</v>
      </c>
      <c r="O24" s="417">
        <v>18070.514660227334</v>
      </c>
      <c r="P24" s="417">
        <v>18062.837547194002</v>
      </c>
      <c r="R24" s="416" t="s">
        <v>578</v>
      </c>
      <c r="S24" s="416" t="s">
        <v>574</v>
      </c>
      <c r="T24" s="416" t="s">
        <v>585</v>
      </c>
      <c r="U24" s="416" t="s">
        <v>516</v>
      </c>
      <c r="V24" s="416" t="s">
        <v>513</v>
      </c>
      <c r="W24" s="417">
        <v>33326.216996554642</v>
      </c>
      <c r="X24" s="417">
        <v>34912.243777032178</v>
      </c>
      <c r="Y24" s="417">
        <v>43300.625302960681</v>
      </c>
      <c r="Z24" s="417">
        <v>52192.598203788279</v>
      </c>
      <c r="AA24" s="417">
        <v>60899.556323375538</v>
      </c>
      <c r="AB24" s="417">
        <v>69627.592674684041</v>
      </c>
      <c r="AC24" s="417">
        <v>78862.878042614291</v>
      </c>
      <c r="AD24" s="417">
        <v>88965.160783926083</v>
      </c>
      <c r="AE24" s="417">
        <v>98889.636004181302</v>
      </c>
      <c r="AF24" s="417">
        <v>108680.09282842572</v>
      </c>
      <c r="AG24" s="417">
        <v>118383.67414189677</v>
      </c>
      <c r="AI24" s="504" t="s">
        <v>587</v>
      </c>
      <c r="AJ24" s="147">
        <f t="shared" si="10"/>
        <v>0.60271430476093635</v>
      </c>
      <c r="AK24" s="147">
        <f t="shared" si="10"/>
        <v>0.55330153047982855</v>
      </c>
      <c r="AL24" s="147">
        <f t="shared" si="10"/>
        <v>0.43100743666151681</v>
      </c>
      <c r="AM24" s="147">
        <f t="shared" si="10"/>
        <v>0.34850005153103597</v>
      </c>
      <c r="AN24" s="147">
        <f t="shared" si="10"/>
        <v>0.29891552500285445</v>
      </c>
      <c r="AO24" s="147">
        <f t="shared" si="10"/>
        <v>0.2582359514594893</v>
      </c>
      <c r="AP24" s="147">
        <f t="shared" si="10"/>
        <v>0.22837394260713531</v>
      </c>
      <c r="AQ24" s="147">
        <f t="shared" si="10"/>
        <v>0.20104258032740782</v>
      </c>
      <c r="AR24" s="147">
        <f t="shared" si="10"/>
        <v>0.17880452318117621</v>
      </c>
      <c r="AS24" s="147">
        <f t="shared" si="10"/>
        <v>0.15816164887380857</v>
      </c>
      <c r="AT24" s="147">
        <f t="shared" si="10"/>
        <v>0.13787004900331135</v>
      </c>
    </row>
    <row r="25" spans="1:46" x14ac:dyDescent="0.25">
      <c r="A25" s="416" t="s">
        <v>579</v>
      </c>
      <c r="B25" s="416" t="s">
        <v>574</v>
      </c>
      <c r="C25" s="416" t="s">
        <v>585</v>
      </c>
      <c r="D25" s="416" t="s">
        <v>576</v>
      </c>
      <c r="E25" s="416" t="s">
        <v>577</v>
      </c>
      <c r="F25" s="417">
        <v>13121.144288302205</v>
      </c>
      <c r="G25" s="417">
        <v>11572.364899733673</v>
      </c>
      <c r="H25" s="417">
        <v>11661.752012677183</v>
      </c>
      <c r="I25" s="417">
        <v>10946.691391986364</v>
      </c>
      <c r="J25" s="417">
        <v>11149.299175004458</v>
      </c>
      <c r="K25" s="417">
        <v>11725.900048368236</v>
      </c>
      <c r="L25" s="417">
        <v>12552.811626303923</v>
      </c>
      <c r="M25" s="417">
        <v>12747.911515441127</v>
      </c>
      <c r="N25" s="417">
        <v>12736.323128904431</v>
      </c>
      <c r="O25" s="417">
        <v>12852.059764758862</v>
      </c>
      <c r="P25" s="417">
        <v>13261.203502589025</v>
      </c>
      <c r="R25" s="416" t="s">
        <v>579</v>
      </c>
      <c r="S25" s="416" t="s">
        <v>574</v>
      </c>
      <c r="T25" s="416" t="s">
        <v>585</v>
      </c>
      <c r="U25" s="416" t="s">
        <v>516</v>
      </c>
      <c r="V25" s="416" t="s">
        <v>513</v>
      </c>
      <c r="W25" s="417">
        <v>32689.565490722656</v>
      </c>
      <c r="X25" s="417">
        <v>34233.31494140625</v>
      </c>
      <c r="Y25" s="417">
        <v>41582.693969726563</v>
      </c>
      <c r="Z25" s="417">
        <v>50026.613525390625</v>
      </c>
      <c r="AA25" s="417">
        <v>58270.191650390625</v>
      </c>
      <c r="AB25" s="417">
        <v>66529.964111328125</v>
      </c>
      <c r="AC25" s="417">
        <v>75254.420166015625</v>
      </c>
      <c r="AD25" s="417">
        <v>84789.66259765625</v>
      </c>
      <c r="AE25" s="417">
        <v>94174.52978515625</v>
      </c>
      <c r="AF25" s="417">
        <v>103438.57470703125</v>
      </c>
      <c r="AG25" s="417">
        <v>112636.4033203125</v>
      </c>
    </row>
    <row r="26" spans="1:46" x14ac:dyDescent="0.25">
      <c r="A26" s="416" t="s">
        <v>580</v>
      </c>
      <c r="B26" s="416" t="s">
        <v>574</v>
      </c>
      <c r="C26" s="416" t="s">
        <v>585</v>
      </c>
      <c r="D26" s="416" t="s">
        <v>576</v>
      </c>
      <c r="E26" s="416" t="s">
        <v>577</v>
      </c>
      <c r="F26" s="417">
        <v>14485.113000000001</v>
      </c>
      <c r="G26" s="417">
        <v>13207.262999999999</v>
      </c>
      <c r="H26" s="417">
        <v>12479.414000000001</v>
      </c>
      <c r="I26" s="417">
        <v>12631.625</v>
      </c>
      <c r="J26" s="417">
        <v>13400.403</v>
      </c>
      <c r="K26" s="417">
        <v>14251.977000000001</v>
      </c>
      <c r="L26" s="417">
        <v>14709.630000000001</v>
      </c>
      <c r="M26" s="417">
        <v>15245.507000000001</v>
      </c>
      <c r="N26" s="417">
        <v>16471.536</v>
      </c>
      <c r="O26" s="417">
        <v>17216.993999999999</v>
      </c>
      <c r="P26" s="417">
        <v>17163.061999999998</v>
      </c>
      <c r="R26" s="416" t="s">
        <v>580</v>
      </c>
      <c r="S26" s="416" t="s">
        <v>574</v>
      </c>
      <c r="T26" s="416" t="s">
        <v>585</v>
      </c>
      <c r="U26" s="416" t="s">
        <v>516</v>
      </c>
      <c r="V26" s="416" t="s">
        <v>513</v>
      </c>
      <c r="W26" s="417">
        <v>33167.599999999999</v>
      </c>
      <c r="X26" s="417">
        <v>34680.5</v>
      </c>
      <c r="Y26" s="417">
        <v>42948.3</v>
      </c>
      <c r="Z26" s="417">
        <v>51677.7</v>
      </c>
      <c r="AA26" s="417">
        <v>60208.9</v>
      </c>
      <c r="AB26" s="417">
        <v>68743.200000000012</v>
      </c>
      <c r="AC26" s="417">
        <v>77756.399999999994</v>
      </c>
      <c r="AD26" s="417">
        <v>87604.5</v>
      </c>
      <c r="AE26" s="417">
        <v>97296.2</v>
      </c>
      <c r="AF26" s="417">
        <v>106867.5</v>
      </c>
      <c r="AG26" s="417">
        <v>116318.39999999999</v>
      </c>
    </row>
    <row r="27" spans="1:46" x14ac:dyDescent="0.25">
      <c r="A27" s="416" t="s">
        <v>581</v>
      </c>
      <c r="B27" s="416" t="s">
        <v>574</v>
      </c>
      <c r="C27" s="416" t="s">
        <v>585</v>
      </c>
      <c r="D27" s="416" t="s">
        <v>576</v>
      </c>
      <c r="E27" s="416" t="s">
        <v>577</v>
      </c>
      <c r="F27" s="417">
        <v>15759.039400000001</v>
      </c>
      <c r="G27" s="417">
        <v>14256.9663</v>
      </c>
      <c r="H27" s="417">
        <v>13358.8879</v>
      </c>
      <c r="I27" s="417">
        <v>14478.163199999999</v>
      </c>
      <c r="J27" s="417">
        <v>15951.9246</v>
      </c>
      <c r="K27" s="417">
        <v>17555.5049</v>
      </c>
      <c r="L27" s="417">
        <v>18827.894</v>
      </c>
      <c r="M27" s="417">
        <v>18975.789400000001</v>
      </c>
      <c r="N27" s="417">
        <v>17791.797600000002</v>
      </c>
      <c r="O27" s="417">
        <v>15193.7425</v>
      </c>
      <c r="P27" s="417">
        <v>12932.254800000001</v>
      </c>
      <c r="R27" s="416" t="s">
        <v>581</v>
      </c>
      <c r="S27" s="416" t="s">
        <v>574</v>
      </c>
      <c r="T27" s="416" t="s">
        <v>585</v>
      </c>
      <c r="U27" s="416" t="s">
        <v>516</v>
      </c>
      <c r="V27" s="416" t="s">
        <v>513</v>
      </c>
      <c r="W27" s="417">
        <v>33923</v>
      </c>
      <c r="X27" s="417">
        <v>35343</v>
      </c>
      <c r="Y27" s="417">
        <v>43720</v>
      </c>
      <c r="Z27" s="417">
        <v>52277</v>
      </c>
      <c r="AA27" s="417">
        <v>62428</v>
      </c>
      <c r="AB27" s="417">
        <v>71692</v>
      </c>
      <c r="AC27" s="417">
        <v>81494</v>
      </c>
      <c r="AD27" s="417">
        <v>92190</v>
      </c>
      <c r="AE27" s="417">
        <v>102559</v>
      </c>
      <c r="AF27" s="417">
        <v>112812</v>
      </c>
      <c r="AG27" s="417">
        <v>123106</v>
      </c>
      <c r="AJ27">
        <v>2005</v>
      </c>
      <c r="AK27">
        <v>2010</v>
      </c>
      <c r="AL27">
        <v>2020</v>
      </c>
      <c r="AM27">
        <v>2030</v>
      </c>
      <c r="AN27">
        <v>2040</v>
      </c>
      <c r="AO27">
        <v>2050</v>
      </c>
      <c r="AP27">
        <v>2060</v>
      </c>
      <c r="AQ27">
        <v>2070</v>
      </c>
      <c r="AR27">
        <v>2080</v>
      </c>
      <c r="AS27">
        <v>2090</v>
      </c>
      <c r="AT27">
        <v>2100</v>
      </c>
    </row>
    <row r="28" spans="1:46" x14ac:dyDescent="0.25">
      <c r="A28" s="416" t="s">
        <v>582</v>
      </c>
      <c r="B28" s="416" t="s">
        <v>574</v>
      </c>
      <c r="C28" s="416" t="s">
        <v>585</v>
      </c>
      <c r="D28" s="416" t="s">
        <v>576</v>
      </c>
      <c r="E28" s="416" t="s">
        <v>577</v>
      </c>
      <c r="F28" s="417">
        <v>13432.030003530879</v>
      </c>
      <c r="G28" s="417">
        <v>13505.676292952719</v>
      </c>
      <c r="H28" s="417">
        <v>14415.574049021017</v>
      </c>
      <c r="I28" s="417">
        <v>15015.913506152949</v>
      </c>
      <c r="J28" s="417">
        <v>15401.350491398134</v>
      </c>
      <c r="K28" s="417">
        <v>15635.221322016323</v>
      </c>
      <c r="L28" s="417">
        <v>15920.955159981409</v>
      </c>
      <c r="M28" s="417">
        <v>16469.863047674851</v>
      </c>
      <c r="N28" s="417">
        <v>17064.403515778133</v>
      </c>
      <c r="O28" s="417">
        <v>17430.997105291004</v>
      </c>
      <c r="P28" s="417">
        <v>16528.769903596327</v>
      </c>
      <c r="R28" s="416" t="s">
        <v>582</v>
      </c>
      <c r="S28" s="416" t="s">
        <v>574</v>
      </c>
      <c r="T28" s="416" t="s">
        <v>585</v>
      </c>
      <c r="U28" s="416" t="s">
        <v>516</v>
      </c>
      <c r="V28" s="416" t="s">
        <v>513</v>
      </c>
      <c r="W28" s="417">
        <v>33447.572597455503</v>
      </c>
      <c r="X28" s="417">
        <v>35084.337041913699</v>
      </c>
      <c r="Y28" s="417">
        <v>43543.934763249192</v>
      </c>
      <c r="Z28" s="417">
        <v>52445.57469730766</v>
      </c>
      <c r="AA28" s="417">
        <v>60998.683466545343</v>
      </c>
      <c r="AB28" s="417">
        <v>69444.63653297491</v>
      </c>
      <c r="AC28" s="417">
        <v>78248.026668467079</v>
      </c>
      <c r="AD28" s="417">
        <v>87802.017608295544</v>
      </c>
      <c r="AE28" s="417">
        <v>97183.855025374185</v>
      </c>
      <c r="AF28" s="417">
        <v>106407.81262959863</v>
      </c>
      <c r="AG28" s="417">
        <v>115517.77092531303</v>
      </c>
      <c r="AI28" t="s">
        <v>608</v>
      </c>
      <c r="AJ28">
        <v>27.546477577008329</v>
      </c>
      <c r="AK28">
        <v>31.866028506002944</v>
      </c>
      <c r="AL28">
        <v>41.562156181933972</v>
      </c>
      <c r="AM28">
        <v>51.439932651858385</v>
      </c>
      <c r="AN28">
        <v>59.764827073370206</v>
      </c>
      <c r="AO28">
        <v>65.642859869585351</v>
      </c>
      <c r="AP28">
        <v>68.969601999513827</v>
      </c>
      <c r="AQ28">
        <v>70.362404271082823</v>
      </c>
      <c r="AR28">
        <v>70.430965013709383</v>
      </c>
      <c r="AS28">
        <v>69.584812729055386</v>
      </c>
      <c r="AT28">
        <v>68.122756652833488</v>
      </c>
    </row>
    <row r="29" spans="1:46" s="4" customFormat="1" x14ac:dyDescent="0.25">
      <c r="A29" s="471"/>
      <c r="B29" s="471"/>
      <c r="C29" s="471" t="str">
        <f>C28</f>
        <v>R5.2OECD</v>
      </c>
      <c r="D29" s="471"/>
      <c r="E29" s="471"/>
      <c r="F29" s="385">
        <f t="shared" ref="F29:P29" si="11">AVERAGE(F23:F28)/1000</f>
        <v>13.79465848244557</v>
      </c>
      <c r="G29" s="385">
        <f t="shared" si="11"/>
        <v>13.049172529546565</v>
      </c>
      <c r="H29" s="385">
        <f t="shared" si="11"/>
        <v>13.631424006035367</v>
      </c>
      <c r="I29" s="385">
        <f t="shared" si="11"/>
        <v>14.195529345906442</v>
      </c>
      <c r="J29" s="385">
        <f t="shared" si="11"/>
        <v>15.065941329773043</v>
      </c>
      <c r="K29" s="385">
        <f t="shared" si="11"/>
        <v>15.885614866740536</v>
      </c>
      <c r="L29" s="385">
        <f t="shared" si="11"/>
        <v>16.729301148903335</v>
      </c>
      <c r="M29" s="385">
        <f t="shared" si="11"/>
        <v>17.184262959032999</v>
      </c>
      <c r="N29" s="385">
        <f t="shared" si="11"/>
        <v>17.414358061614369</v>
      </c>
      <c r="O29" s="385">
        <f t="shared" si="11"/>
        <v>17.316688405046197</v>
      </c>
      <c r="P29" s="385">
        <f t="shared" si="11"/>
        <v>16.955977042229893</v>
      </c>
      <c r="R29" s="471"/>
      <c r="S29" s="471"/>
      <c r="T29" s="471" t="str">
        <f>T28</f>
        <v>R5.2OECD</v>
      </c>
      <c r="U29" s="471"/>
      <c r="V29" s="471"/>
      <c r="W29" s="385">
        <f t="shared" ref="W29:AG29" si="12">AVERAGE(W23:W28)/1000</f>
        <v>33.030459864122129</v>
      </c>
      <c r="X29" s="385">
        <f t="shared" si="12"/>
        <v>34.580088426725354</v>
      </c>
      <c r="Y29" s="385">
        <f t="shared" si="12"/>
        <v>42.728950489322742</v>
      </c>
      <c r="Z29" s="385">
        <f t="shared" si="12"/>
        <v>51.380343454414422</v>
      </c>
      <c r="AA29" s="385">
        <f t="shared" si="12"/>
        <v>60.101745990051917</v>
      </c>
      <c r="AB29" s="385">
        <f t="shared" si="12"/>
        <v>68.662806303164515</v>
      </c>
      <c r="AC29" s="385">
        <f t="shared" si="12"/>
        <v>77.689956412849497</v>
      </c>
      <c r="AD29" s="385">
        <f t="shared" si="12"/>
        <v>87.543681114979663</v>
      </c>
      <c r="AE29" s="385">
        <f t="shared" si="12"/>
        <v>97.20860108578529</v>
      </c>
      <c r="AF29" s="385">
        <f t="shared" si="12"/>
        <v>106.74472867750929</v>
      </c>
      <c r="AG29" s="385">
        <f t="shared" si="12"/>
        <v>116.21109674792038</v>
      </c>
      <c r="AI29" s="4" t="s">
        <v>609</v>
      </c>
      <c r="AJ29" s="4">
        <f t="shared" ref="AJ29:AT29" si="13">AJ8</f>
        <v>33.945093728349676</v>
      </c>
      <c r="AK29" s="4">
        <f t="shared" si="13"/>
        <v>36.980953314686026</v>
      </c>
      <c r="AL29" s="4">
        <f t="shared" si="13"/>
        <v>43.144861994640607</v>
      </c>
      <c r="AM29" s="4">
        <f t="shared" si="13"/>
        <v>49.353236730712794</v>
      </c>
      <c r="AN29" s="4">
        <f t="shared" si="13"/>
        <v>55.105687090151278</v>
      </c>
      <c r="AO29" s="4">
        <f t="shared" si="13"/>
        <v>59.231662339168288</v>
      </c>
      <c r="AP29" s="4">
        <f t="shared" si="13"/>
        <v>63.532668755378403</v>
      </c>
      <c r="AQ29" s="4">
        <f t="shared" si="13"/>
        <v>67.123136376482194</v>
      </c>
      <c r="AR29" s="4">
        <f t="shared" si="13"/>
        <v>70.577344077821195</v>
      </c>
      <c r="AS29" s="4">
        <f t="shared" si="13"/>
        <v>72.922396680969754</v>
      </c>
      <c r="AT29" s="4">
        <f t="shared" si="13"/>
        <v>73.535649550281931</v>
      </c>
    </row>
    <row r="30" spans="1:46" x14ac:dyDescent="0.25">
      <c r="A30" s="416" t="s">
        <v>573</v>
      </c>
      <c r="B30" s="416" t="s">
        <v>574</v>
      </c>
      <c r="C30" s="416" t="s">
        <v>586</v>
      </c>
      <c r="D30" s="416" t="s">
        <v>576</v>
      </c>
      <c r="E30" s="416" t="s">
        <v>577</v>
      </c>
      <c r="F30" s="417">
        <v>2888.9639000000002</v>
      </c>
      <c r="G30" s="417">
        <v>3165.0174999999999</v>
      </c>
      <c r="H30" s="417">
        <v>3719.3942999999999</v>
      </c>
      <c r="I30" s="417">
        <v>4286.0253000000002</v>
      </c>
      <c r="J30" s="417">
        <v>4820.826</v>
      </c>
      <c r="K30" s="417">
        <v>5045.5902999999998</v>
      </c>
      <c r="L30" s="417">
        <v>5177.7804999999998</v>
      </c>
      <c r="M30" s="417">
        <v>5331.3690999999999</v>
      </c>
      <c r="N30" s="417">
        <v>5398.9052000000001</v>
      </c>
      <c r="O30" s="417">
        <v>5467.0626000000002</v>
      </c>
      <c r="P30" s="417">
        <v>5497.3504999999996</v>
      </c>
      <c r="R30" s="416" t="s">
        <v>573</v>
      </c>
      <c r="S30" s="416" t="s">
        <v>574</v>
      </c>
      <c r="T30" s="416" t="s">
        <v>586</v>
      </c>
      <c r="U30" s="416" t="s">
        <v>516</v>
      </c>
      <c r="V30" s="416" t="s">
        <v>513</v>
      </c>
      <c r="W30" s="417">
        <v>2183.3359</v>
      </c>
      <c r="X30" s="417">
        <v>2602.3442</v>
      </c>
      <c r="Y30" s="417">
        <v>3880.8818000000001</v>
      </c>
      <c r="Z30" s="417">
        <v>5465.2440999999999</v>
      </c>
      <c r="AA30" s="417">
        <v>6998.6818999999996</v>
      </c>
      <c r="AB30" s="417">
        <v>8193.6329000000005</v>
      </c>
      <c r="AC30" s="417">
        <v>9426.8798000000006</v>
      </c>
      <c r="AD30" s="417">
        <v>10875.921899999999</v>
      </c>
      <c r="AE30" s="417">
        <v>12156.099</v>
      </c>
      <c r="AF30" s="417">
        <v>13382.184600000001</v>
      </c>
      <c r="AG30" s="417">
        <v>14605.195599999999</v>
      </c>
    </row>
    <row r="31" spans="1:46" x14ac:dyDescent="0.25">
      <c r="A31" s="416" t="s">
        <v>578</v>
      </c>
      <c r="B31" s="416" t="s">
        <v>574</v>
      </c>
      <c r="C31" s="416" t="s">
        <v>586</v>
      </c>
      <c r="D31" s="416" t="s">
        <v>576</v>
      </c>
      <c r="E31" s="416" t="s">
        <v>577</v>
      </c>
      <c r="F31" s="417">
        <v>1842.860563254337</v>
      </c>
      <c r="G31" s="417">
        <v>1918.765915077</v>
      </c>
      <c r="H31" s="417">
        <v>2249.2253520916702</v>
      </c>
      <c r="I31" s="417">
        <v>2482.753361740663</v>
      </c>
      <c r="J31" s="417">
        <v>2694.8720438749997</v>
      </c>
      <c r="K31" s="417">
        <v>2747.7731985513369</v>
      </c>
      <c r="L31" s="417">
        <v>2791.0189139250001</v>
      </c>
      <c r="M31" s="417">
        <v>2787.3362063103368</v>
      </c>
      <c r="N31" s="417">
        <v>2734.2148731700031</v>
      </c>
      <c r="O31" s="417">
        <v>2738.2928588693303</v>
      </c>
      <c r="P31" s="417">
        <v>2762.657178900663</v>
      </c>
      <c r="R31" s="416" t="s">
        <v>578</v>
      </c>
      <c r="S31" s="416" t="s">
        <v>574</v>
      </c>
      <c r="T31" s="416" t="s">
        <v>586</v>
      </c>
      <c r="U31" s="416" t="s">
        <v>516</v>
      </c>
      <c r="V31" s="416" t="s">
        <v>513</v>
      </c>
      <c r="W31" s="417">
        <v>1995.35800033428</v>
      </c>
      <c r="X31" s="417">
        <v>2448.924850207251</v>
      </c>
      <c r="Y31" s="417">
        <v>3695.3466201041042</v>
      </c>
      <c r="Z31" s="417">
        <v>5212.36609806655</v>
      </c>
      <c r="AA31" s="417">
        <v>6654.1838485926801</v>
      </c>
      <c r="AB31" s="417">
        <v>7739.0916974325792</v>
      </c>
      <c r="AC31" s="417">
        <v>8833.8091114111994</v>
      </c>
      <c r="AD31" s="417">
        <v>10122.61668981802</v>
      </c>
      <c r="AE31" s="417">
        <v>11248.666448914999</v>
      </c>
      <c r="AF31" s="417">
        <v>12324.15609940071</v>
      </c>
      <c r="AG31" s="417">
        <v>13403.857230122521</v>
      </c>
    </row>
    <row r="32" spans="1:46" x14ac:dyDescent="0.25">
      <c r="A32" s="416" t="s">
        <v>579</v>
      </c>
      <c r="B32" s="416" t="s">
        <v>574</v>
      </c>
      <c r="C32" s="416" t="s">
        <v>586</v>
      </c>
      <c r="D32" s="416" t="s">
        <v>576</v>
      </c>
      <c r="E32" s="416" t="s">
        <v>577</v>
      </c>
      <c r="F32" s="417">
        <v>2465.8849743859555</v>
      </c>
      <c r="G32" s="417">
        <v>2473.674095378688</v>
      </c>
      <c r="H32" s="417">
        <v>2733.1402768394501</v>
      </c>
      <c r="I32" s="417">
        <v>3026.2306241561337</v>
      </c>
      <c r="J32" s="417">
        <v>3118.0493319484981</v>
      </c>
      <c r="K32" s="417">
        <v>3043.2461652343409</v>
      </c>
      <c r="L32" s="417">
        <v>3170.0372673373386</v>
      </c>
      <c r="M32" s="417">
        <v>3170.4771375359469</v>
      </c>
      <c r="N32" s="417">
        <v>3159.5752159447861</v>
      </c>
      <c r="O32" s="417">
        <v>3148.8662620863906</v>
      </c>
      <c r="P32" s="417">
        <v>3120.7483625070117</v>
      </c>
      <c r="R32" s="416" t="s">
        <v>579</v>
      </c>
      <c r="S32" s="416" t="s">
        <v>574</v>
      </c>
      <c r="T32" s="416" t="s">
        <v>586</v>
      </c>
      <c r="U32" s="416" t="s">
        <v>516</v>
      </c>
      <c r="V32" s="416" t="s">
        <v>513</v>
      </c>
      <c r="W32" s="417">
        <v>2342.3167724609375</v>
      </c>
      <c r="X32" s="417">
        <v>2854.3088989257813</v>
      </c>
      <c r="Y32" s="417">
        <v>4059.0281372070313</v>
      </c>
      <c r="Z32" s="417">
        <v>5712.854248046875</v>
      </c>
      <c r="AA32" s="417">
        <v>7310.1094360351563</v>
      </c>
      <c r="AB32" s="417">
        <v>8553.0628662109375</v>
      </c>
      <c r="AC32" s="417">
        <v>9830.390869140625</v>
      </c>
      <c r="AD32" s="417">
        <v>11329.566162109375</v>
      </c>
      <c r="AE32" s="417">
        <v>12652.547973632813</v>
      </c>
      <c r="AF32" s="417">
        <v>13919.16943359375</v>
      </c>
      <c r="AG32" s="417">
        <v>15183.669189453125</v>
      </c>
    </row>
    <row r="33" spans="1:33" x14ac:dyDescent="0.25">
      <c r="A33" s="416" t="s">
        <v>580</v>
      </c>
      <c r="B33" s="416" t="s">
        <v>574</v>
      </c>
      <c r="C33" s="416" t="s">
        <v>586</v>
      </c>
      <c r="D33" s="416" t="s">
        <v>576</v>
      </c>
      <c r="E33" s="416" t="s">
        <v>577</v>
      </c>
      <c r="F33" s="417">
        <v>2742.0749999999998</v>
      </c>
      <c r="G33" s="417">
        <v>2658.2890000000002</v>
      </c>
      <c r="H33" s="417">
        <v>2725.9529999999995</v>
      </c>
      <c r="I33" s="417">
        <v>2881.1280000000002</v>
      </c>
      <c r="J33" s="417">
        <v>3108.07</v>
      </c>
      <c r="K33" s="417">
        <v>3333.0440000000003</v>
      </c>
      <c r="L33" s="417">
        <v>3329.183</v>
      </c>
      <c r="M33" s="417">
        <v>3261.5189999999998</v>
      </c>
      <c r="N33" s="417">
        <v>3366.549</v>
      </c>
      <c r="O33" s="417">
        <v>3518.7259999999997</v>
      </c>
      <c r="P33" s="417">
        <v>4061.4939999999992</v>
      </c>
      <c r="R33" s="416" t="s">
        <v>580</v>
      </c>
      <c r="S33" s="416" t="s">
        <v>574</v>
      </c>
      <c r="T33" s="416" t="s">
        <v>586</v>
      </c>
      <c r="U33" s="416" t="s">
        <v>516</v>
      </c>
      <c r="V33" s="416" t="s">
        <v>513</v>
      </c>
      <c r="W33" s="417">
        <v>2342.9</v>
      </c>
      <c r="X33" s="417">
        <v>2855.4</v>
      </c>
      <c r="Y33" s="417">
        <v>4270.8999999999996</v>
      </c>
      <c r="Z33" s="417">
        <v>6005.1</v>
      </c>
      <c r="AA33" s="417">
        <v>7681.8</v>
      </c>
      <c r="AB33" s="417">
        <v>8986</v>
      </c>
      <c r="AC33" s="417">
        <v>10337</v>
      </c>
      <c r="AD33" s="417">
        <v>11913</v>
      </c>
      <c r="AE33" s="417">
        <v>13306</v>
      </c>
      <c r="AF33" s="417">
        <v>14642</v>
      </c>
      <c r="AG33" s="417">
        <v>15983</v>
      </c>
    </row>
    <row r="34" spans="1:33" x14ac:dyDescent="0.25">
      <c r="A34" s="416" t="s">
        <v>581</v>
      </c>
      <c r="B34" s="416" t="s">
        <v>574</v>
      </c>
      <c r="C34" s="416" t="s">
        <v>586</v>
      </c>
      <c r="D34" s="416" t="s">
        <v>576</v>
      </c>
      <c r="E34" s="416" t="s">
        <v>577</v>
      </c>
      <c r="F34" s="417">
        <v>1401.9793</v>
      </c>
      <c r="G34" s="417">
        <v>1297.0124000000001</v>
      </c>
      <c r="H34" s="417">
        <v>1192.9915000000001</v>
      </c>
      <c r="I34" s="417">
        <v>1481.0039999999999</v>
      </c>
      <c r="J34" s="417">
        <v>1825.9985999999999</v>
      </c>
      <c r="K34" s="417">
        <v>2008.0432000000001</v>
      </c>
      <c r="L34" s="417">
        <v>2217.0634</v>
      </c>
      <c r="M34" s="417">
        <v>2343.0482000000002</v>
      </c>
      <c r="N34" s="417">
        <v>2323.0183999999999</v>
      </c>
      <c r="O34" s="417">
        <v>2176.1396</v>
      </c>
      <c r="P34" s="417">
        <v>1919.2053000000001</v>
      </c>
      <c r="R34" s="416" t="s">
        <v>581</v>
      </c>
      <c r="S34" s="416" t="s">
        <v>574</v>
      </c>
      <c r="T34" s="416" t="s">
        <v>586</v>
      </c>
      <c r="U34" s="416" t="s">
        <v>516</v>
      </c>
      <c r="V34" s="416" t="s">
        <v>513</v>
      </c>
      <c r="W34" s="417">
        <v>1707</v>
      </c>
      <c r="X34" s="417">
        <v>2026</v>
      </c>
      <c r="Y34" s="417">
        <v>2942</v>
      </c>
      <c r="Z34" s="417">
        <v>3990</v>
      </c>
      <c r="AA34" s="417">
        <v>4966</v>
      </c>
      <c r="AB34" s="417">
        <v>5684</v>
      </c>
      <c r="AC34" s="417">
        <v>6444</v>
      </c>
      <c r="AD34" s="417">
        <v>7342</v>
      </c>
      <c r="AE34" s="417">
        <v>8086</v>
      </c>
      <c r="AF34" s="417">
        <v>8756</v>
      </c>
      <c r="AG34" s="417">
        <v>9383</v>
      </c>
    </row>
    <row r="35" spans="1:33" x14ac:dyDescent="0.25">
      <c r="A35" s="416" t="s">
        <v>582</v>
      </c>
      <c r="B35" s="416" t="s">
        <v>574</v>
      </c>
      <c r="C35" s="416" t="s">
        <v>586</v>
      </c>
      <c r="D35" s="416" t="s">
        <v>576</v>
      </c>
      <c r="E35" s="416" t="s">
        <v>577</v>
      </c>
      <c r="F35" s="417">
        <v>2748.6392138084457</v>
      </c>
      <c r="G35" s="417">
        <v>2986.1910967329445</v>
      </c>
      <c r="H35" s="417">
        <v>3773.4359991419319</v>
      </c>
      <c r="I35" s="417">
        <v>4495.8522859118521</v>
      </c>
      <c r="J35" s="417">
        <v>5082.1358301254031</v>
      </c>
      <c r="K35" s="417">
        <v>5563.4078488259329</v>
      </c>
      <c r="L35" s="417">
        <v>5900.1410796136115</v>
      </c>
      <c r="M35" s="417">
        <v>6315.5251444502182</v>
      </c>
      <c r="N35" s="417">
        <v>6613.7284541778845</v>
      </c>
      <c r="O35" s="417">
        <v>6970.5875702111471</v>
      </c>
      <c r="P35" s="417">
        <v>6808.9880897296071</v>
      </c>
      <c r="R35" s="416" t="s">
        <v>582</v>
      </c>
      <c r="S35" s="416" t="s">
        <v>574</v>
      </c>
      <c r="T35" s="416" t="s">
        <v>586</v>
      </c>
      <c r="U35" s="416" t="s">
        <v>516</v>
      </c>
      <c r="V35" s="416" t="s">
        <v>513</v>
      </c>
      <c r="W35" s="417">
        <v>3119.2212273436594</v>
      </c>
      <c r="X35" s="417">
        <v>3748.1319710188882</v>
      </c>
      <c r="Y35" s="417">
        <v>5651.6233374298417</v>
      </c>
      <c r="Z35" s="417">
        <v>7927.5505585650326</v>
      </c>
      <c r="AA35" s="417">
        <v>10192.868963138815</v>
      </c>
      <c r="AB35" s="417">
        <v>12165.786489723745</v>
      </c>
      <c r="AC35" s="417">
        <v>14206.520661549368</v>
      </c>
      <c r="AD35" s="417">
        <v>16465.921805613707</v>
      </c>
      <c r="AE35" s="417">
        <v>18539.159035713248</v>
      </c>
      <c r="AF35" s="417">
        <v>20532.703217224298</v>
      </c>
      <c r="AG35" s="417">
        <v>22496.601533237521</v>
      </c>
    </row>
    <row r="36" spans="1:33" s="4" customFormat="1" x14ac:dyDescent="0.25">
      <c r="A36" s="471"/>
      <c r="B36" s="471"/>
      <c r="C36" s="471" t="str">
        <f>C35</f>
        <v>R5.2REF</v>
      </c>
      <c r="D36" s="471"/>
      <c r="E36" s="471"/>
      <c r="F36" s="385">
        <f t="shared" ref="F36:P36" si="14">AVERAGE(F30:F35)/1000</f>
        <v>2.3484004919081229</v>
      </c>
      <c r="G36" s="385">
        <f t="shared" si="14"/>
        <v>2.4164916678647721</v>
      </c>
      <c r="H36" s="385">
        <f t="shared" si="14"/>
        <v>2.7323567380121752</v>
      </c>
      <c r="I36" s="385">
        <f t="shared" si="14"/>
        <v>3.108832261968109</v>
      </c>
      <c r="J36" s="385">
        <f t="shared" si="14"/>
        <v>3.441658634324817</v>
      </c>
      <c r="K36" s="385">
        <f t="shared" si="14"/>
        <v>3.6235174521019347</v>
      </c>
      <c r="L36" s="385">
        <f t="shared" si="14"/>
        <v>3.7642040268126582</v>
      </c>
      <c r="M36" s="385">
        <f t="shared" si="14"/>
        <v>3.8682124647160836</v>
      </c>
      <c r="N36" s="385">
        <f t="shared" si="14"/>
        <v>3.9326651905487791</v>
      </c>
      <c r="O36" s="385">
        <f t="shared" si="14"/>
        <v>4.0032791485278105</v>
      </c>
      <c r="P36" s="385">
        <f t="shared" si="14"/>
        <v>4.0284072385228802</v>
      </c>
      <c r="R36" s="471"/>
      <c r="S36" s="471"/>
      <c r="T36" s="471" t="str">
        <f>T35</f>
        <v>R5.2REF</v>
      </c>
      <c r="U36" s="471"/>
      <c r="V36" s="471"/>
      <c r="W36" s="385">
        <f t="shared" ref="W36:AG36" si="15">AVERAGE(W30:W35)/1000</f>
        <v>2.2816886500231464</v>
      </c>
      <c r="X36" s="385">
        <f t="shared" si="15"/>
        <v>2.7558516533586537</v>
      </c>
      <c r="Y36" s="385">
        <f t="shared" si="15"/>
        <v>4.0832966491234961</v>
      </c>
      <c r="Z36" s="385">
        <f t="shared" si="15"/>
        <v>5.7188525007797422</v>
      </c>
      <c r="AA36" s="385">
        <f t="shared" si="15"/>
        <v>7.3006073579611082</v>
      </c>
      <c r="AB36" s="385">
        <f t="shared" si="15"/>
        <v>8.5535956588945421</v>
      </c>
      <c r="AC36" s="385">
        <f t="shared" si="15"/>
        <v>9.846433407016864</v>
      </c>
      <c r="AD36" s="385">
        <f t="shared" si="15"/>
        <v>11.341504426256851</v>
      </c>
      <c r="AE36" s="385">
        <f t="shared" si="15"/>
        <v>12.664745409710179</v>
      </c>
      <c r="AF36" s="385">
        <f t="shared" si="15"/>
        <v>13.926035558369792</v>
      </c>
      <c r="AG36" s="385">
        <f t="shared" si="15"/>
        <v>15.175887258802197</v>
      </c>
    </row>
    <row r="37" spans="1:33" x14ac:dyDescent="0.25">
      <c r="A37" s="416" t="s">
        <v>573</v>
      </c>
      <c r="B37" s="416" t="s">
        <v>574</v>
      </c>
      <c r="C37" s="416" t="s">
        <v>587</v>
      </c>
      <c r="D37" s="416" t="s">
        <v>576</v>
      </c>
      <c r="E37" s="416" t="s">
        <v>577</v>
      </c>
      <c r="F37" s="417">
        <v>34373.934500000003</v>
      </c>
      <c r="G37" s="417">
        <v>38375.5406</v>
      </c>
      <c r="H37" s="417">
        <v>45793.009299999998</v>
      </c>
      <c r="I37" s="417">
        <v>51711.3298</v>
      </c>
      <c r="J37" s="417">
        <v>56688.069199999998</v>
      </c>
      <c r="K37" s="417">
        <v>59806.533799999997</v>
      </c>
      <c r="L37" s="417">
        <v>61833.799299999999</v>
      </c>
      <c r="M37" s="417">
        <v>63678.8315</v>
      </c>
      <c r="N37" s="417">
        <v>65639.560800000007</v>
      </c>
      <c r="O37" s="417">
        <v>68313.579700000002</v>
      </c>
      <c r="P37" s="417">
        <v>70711.783500000005</v>
      </c>
      <c r="R37" s="416" t="s">
        <v>573</v>
      </c>
      <c r="S37" s="416" t="s">
        <v>574</v>
      </c>
      <c r="T37" s="416" t="s">
        <v>587</v>
      </c>
      <c r="U37" s="416" t="s">
        <v>516</v>
      </c>
      <c r="V37" s="416" t="s">
        <v>513</v>
      </c>
      <c r="W37" s="417">
        <v>54728.115700000002</v>
      </c>
      <c r="X37" s="417">
        <v>64817.517099999997</v>
      </c>
      <c r="Y37" s="417">
        <v>98223.834700000007</v>
      </c>
      <c r="Z37" s="417">
        <v>139561</v>
      </c>
      <c r="AA37" s="417">
        <v>181929</v>
      </c>
      <c r="AB37" s="417">
        <v>226815</v>
      </c>
      <c r="AC37" s="417">
        <v>275538</v>
      </c>
      <c r="AD37" s="417">
        <v>331071</v>
      </c>
      <c r="AE37" s="417">
        <v>391847</v>
      </c>
      <c r="AF37" s="417">
        <v>458145</v>
      </c>
      <c r="AG37" s="417">
        <v>530211</v>
      </c>
    </row>
    <row r="38" spans="1:33" x14ac:dyDescent="0.25">
      <c r="A38" s="416" t="s">
        <v>578</v>
      </c>
      <c r="B38" s="416" t="s">
        <v>574</v>
      </c>
      <c r="C38" s="416" t="s">
        <v>587</v>
      </c>
      <c r="D38" s="416" t="s">
        <v>576</v>
      </c>
      <c r="E38" s="416" t="s">
        <v>577</v>
      </c>
      <c r="F38" s="417">
        <v>31887.316199163299</v>
      </c>
      <c r="G38" s="417">
        <v>35775.4444745867</v>
      </c>
      <c r="H38" s="417">
        <v>41468.539362217001</v>
      </c>
      <c r="I38" s="417">
        <v>49521.215914100299</v>
      </c>
      <c r="J38" s="417">
        <v>56866.996751638297</v>
      </c>
      <c r="K38" s="417">
        <v>61923.495498802702</v>
      </c>
      <c r="L38" s="417">
        <v>67511.018065795302</v>
      </c>
      <c r="M38" s="417">
        <v>71213.270539264297</v>
      </c>
      <c r="N38" s="417">
        <v>72604.289837163305</v>
      </c>
      <c r="O38" s="417">
        <v>73788.775568607001</v>
      </c>
      <c r="P38" s="417">
        <v>75357.364699055994</v>
      </c>
      <c r="R38" s="416" t="s">
        <v>578</v>
      </c>
      <c r="S38" s="416" t="s">
        <v>574</v>
      </c>
      <c r="T38" s="416" t="s">
        <v>587</v>
      </c>
      <c r="U38" s="416" t="s">
        <v>516</v>
      </c>
      <c r="V38" s="416" t="s">
        <v>513</v>
      </c>
      <c r="W38" s="417">
        <v>56713.8593883672</v>
      </c>
      <c r="X38" s="417">
        <v>66937.023428222805</v>
      </c>
      <c r="Y38" s="417">
        <v>100352.525571066</v>
      </c>
      <c r="Z38" s="417">
        <v>141877.67685811501</v>
      </c>
      <c r="AA38" s="417">
        <v>184488.13777179099</v>
      </c>
      <c r="AB38" s="417">
        <v>229642.06271514</v>
      </c>
      <c r="AC38" s="417">
        <v>278748.80531855498</v>
      </c>
      <c r="AD38" s="417">
        <v>334922.47511626</v>
      </c>
      <c r="AE38" s="417">
        <v>396503.04252220399</v>
      </c>
      <c r="AF38" s="417">
        <v>463805.61151308398</v>
      </c>
      <c r="AG38" s="417">
        <v>537072.69215023005</v>
      </c>
    </row>
    <row r="39" spans="1:33" x14ac:dyDescent="0.25">
      <c r="A39" s="416" t="s">
        <v>579</v>
      </c>
      <c r="B39" s="416" t="s">
        <v>574</v>
      </c>
      <c r="C39" s="416" t="s">
        <v>587</v>
      </c>
      <c r="D39" s="416" t="s">
        <v>576</v>
      </c>
      <c r="E39" s="416" t="s">
        <v>577</v>
      </c>
      <c r="F39" s="417">
        <v>33121.461917073539</v>
      </c>
      <c r="G39" s="417">
        <v>35713.515953767514</v>
      </c>
      <c r="H39" s="417">
        <v>42838.876957019442</v>
      </c>
      <c r="I39" s="417">
        <v>48407.845382004882</v>
      </c>
      <c r="J39" s="417">
        <v>51707.515955221512</v>
      </c>
      <c r="K39" s="417">
        <v>54692.146814867847</v>
      </c>
      <c r="L39" s="417">
        <v>57051.976242165707</v>
      </c>
      <c r="M39" s="417">
        <v>60734.229823229623</v>
      </c>
      <c r="N39" s="417">
        <v>63918.250005810747</v>
      </c>
      <c r="O39" s="417">
        <v>67744.638678033603</v>
      </c>
      <c r="P39" s="417">
        <v>72494.067714923702</v>
      </c>
      <c r="R39" s="416" t="s">
        <v>579</v>
      </c>
      <c r="S39" s="416" t="s">
        <v>574</v>
      </c>
      <c r="T39" s="416" t="s">
        <v>587</v>
      </c>
      <c r="U39" s="416" t="s">
        <v>516</v>
      </c>
      <c r="V39" s="416" t="s">
        <v>513</v>
      </c>
      <c r="W39" s="417">
        <v>57407.87890625</v>
      </c>
      <c r="X39" s="417">
        <v>68461.8828125</v>
      </c>
      <c r="Y39" s="417">
        <v>101602.203125</v>
      </c>
      <c r="Z39" s="417">
        <v>144812.90625</v>
      </c>
      <c r="AA39" s="417">
        <v>188496.59375</v>
      </c>
      <c r="AB39" s="417">
        <v>234213.40625</v>
      </c>
      <c r="AC39" s="417">
        <v>283250.59375</v>
      </c>
      <c r="AD39" s="417">
        <v>338902.5</v>
      </c>
      <c r="AE39" s="417">
        <v>399688.59375</v>
      </c>
      <c r="AF39" s="417">
        <v>466015.8125</v>
      </c>
      <c r="AG39" s="417">
        <v>538245.875</v>
      </c>
    </row>
    <row r="40" spans="1:33" x14ac:dyDescent="0.25">
      <c r="A40" s="416" t="s">
        <v>580</v>
      </c>
      <c r="B40" s="416" t="s">
        <v>574</v>
      </c>
      <c r="C40" s="416" t="s">
        <v>587</v>
      </c>
      <c r="D40" s="416" t="s">
        <v>576</v>
      </c>
      <c r="E40" s="416" t="s">
        <v>577</v>
      </c>
      <c r="F40" s="417">
        <v>37275.338999999993</v>
      </c>
      <c r="G40" s="417">
        <v>39708.211000000003</v>
      </c>
      <c r="H40" s="417">
        <v>41546.767</v>
      </c>
      <c r="I40" s="417">
        <v>45966.606</v>
      </c>
      <c r="J40" s="417">
        <v>50869.538999999997</v>
      </c>
      <c r="K40" s="417">
        <v>55944.442000000003</v>
      </c>
      <c r="L40" s="417">
        <v>60725.82</v>
      </c>
      <c r="M40" s="417">
        <v>65315.816000000006</v>
      </c>
      <c r="N40" s="417">
        <v>73436.971000000005</v>
      </c>
      <c r="O40" s="417">
        <v>80297.143000000011</v>
      </c>
      <c r="P40" s="417">
        <v>84920.702000000005</v>
      </c>
      <c r="R40" s="416" t="s">
        <v>580</v>
      </c>
      <c r="S40" s="416" t="s">
        <v>574</v>
      </c>
      <c r="T40" s="416" t="s">
        <v>587</v>
      </c>
      <c r="U40" s="416" t="s">
        <v>516</v>
      </c>
      <c r="V40" s="416" t="s">
        <v>513</v>
      </c>
      <c r="W40" s="417">
        <v>56532.800000000003</v>
      </c>
      <c r="X40" s="417">
        <v>67528.800000000003</v>
      </c>
      <c r="Y40" s="417">
        <v>101244.5</v>
      </c>
      <c r="Z40" s="417">
        <v>143069.70000000001</v>
      </c>
      <c r="AA40" s="417">
        <v>185954.6</v>
      </c>
      <c r="AB40" s="417">
        <v>231300.19999999998</v>
      </c>
      <c r="AC40" s="417">
        <v>280515.40000000002</v>
      </c>
      <c r="AD40" s="417">
        <v>336848.5</v>
      </c>
      <c r="AE40" s="417">
        <v>398498.2</v>
      </c>
      <c r="AF40" s="417">
        <v>465846.5</v>
      </c>
      <c r="AG40" s="417">
        <v>539332.4</v>
      </c>
    </row>
    <row r="41" spans="1:33" x14ac:dyDescent="0.25">
      <c r="A41" s="416" t="s">
        <v>581</v>
      </c>
      <c r="B41" s="416" t="s">
        <v>574</v>
      </c>
      <c r="C41" s="416" t="s">
        <v>587</v>
      </c>
      <c r="D41" s="416" t="s">
        <v>576</v>
      </c>
      <c r="E41" s="416" t="s">
        <v>577</v>
      </c>
      <c r="F41" s="417">
        <v>35090.466399999998</v>
      </c>
      <c r="G41" s="417">
        <v>37009.6201</v>
      </c>
      <c r="H41" s="417">
        <v>43270.027399999999</v>
      </c>
      <c r="I41" s="417">
        <v>48639.904499999997</v>
      </c>
      <c r="J41" s="417">
        <v>56539.365899999997</v>
      </c>
      <c r="K41" s="417">
        <v>60479.859199999999</v>
      </c>
      <c r="L41" s="417">
        <v>67440.724799999996</v>
      </c>
      <c r="M41" s="417">
        <v>70450.424899999998</v>
      </c>
      <c r="N41" s="417">
        <v>72539.973199999993</v>
      </c>
      <c r="O41" s="417">
        <v>69459.879499999995</v>
      </c>
      <c r="P41" s="417">
        <v>64359.695200000002</v>
      </c>
      <c r="R41" s="416" t="s">
        <v>581</v>
      </c>
      <c r="S41" s="416" t="s">
        <v>574</v>
      </c>
      <c r="T41" s="416" t="s">
        <v>587</v>
      </c>
      <c r="U41" s="416" t="s">
        <v>516</v>
      </c>
      <c r="V41" s="416" t="s">
        <v>513</v>
      </c>
      <c r="W41" s="417">
        <v>56690</v>
      </c>
      <c r="X41" s="417">
        <v>67660</v>
      </c>
      <c r="Y41" s="417">
        <v>101400</v>
      </c>
      <c r="Z41" s="417">
        <v>143100</v>
      </c>
      <c r="AA41" s="417">
        <v>187600</v>
      </c>
      <c r="AB41" s="417">
        <v>234000</v>
      </c>
      <c r="AC41" s="417">
        <v>284700</v>
      </c>
      <c r="AD41" s="417">
        <v>342400</v>
      </c>
      <c r="AE41" s="417">
        <v>405200</v>
      </c>
      <c r="AF41" s="417">
        <v>473600</v>
      </c>
      <c r="AG41" s="417">
        <v>548900</v>
      </c>
    </row>
    <row r="42" spans="1:33" x14ac:dyDescent="0.25">
      <c r="A42" s="416" t="s">
        <v>582</v>
      </c>
      <c r="B42" s="416" t="s">
        <v>574</v>
      </c>
      <c r="C42" s="416" t="s">
        <v>587</v>
      </c>
      <c r="D42" s="416" t="s">
        <v>576</v>
      </c>
      <c r="E42" s="416" t="s">
        <v>577</v>
      </c>
      <c r="F42" s="417">
        <v>31922.044353861223</v>
      </c>
      <c r="G42" s="417">
        <v>35303.387759761958</v>
      </c>
      <c r="H42" s="417">
        <v>43951.95194860718</v>
      </c>
      <c r="I42" s="417">
        <v>51872.518788171597</v>
      </c>
      <c r="J42" s="417">
        <v>57962.635734047908</v>
      </c>
      <c r="K42" s="417">
        <v>62543.496721339172</v>
      </c>
      <c r="L42" s="417">
        <v>66632.6741243094</v>
      </c>
      <c r="M42" s="417">
        <v>71346.245496399206</v>
      </c>
      <c r="N42" s="417">
        <v>75325.019623953078</v>
      </c>
      <c r="O42" s="417">
        <v>77930.363639178002</v>
      </c>
      <c r="P42" s="417">
        <v>73370.284187711892</v>
      </c>
      <c r="R42" s="416" t="s">
        <v>582</v>
      </c>
      <c r="S42" s="416" t="s">
        <v>574</v>
      </c>
      <c r="T42" s="416" t="s">
        <v>587</v>
      </c>
      <c r="U42" s="416" t="s">
        <v>516</v>
      </c>
      <c r="V42" s="416" t="s">
        <v>513</v>
      </c>
      <c r="W42" s="417">
        <v>55849.576755958733</v>
      </c>
      <c r="X42" s="417">
        <v>65616.114329705713</v>
      </c>
      <c r="Y42" s="417">
        <v>97791.102273519457</v>
      </c>
      <c r="Z42" s="417">
        <v>137275.63683023292</v>
      </c>
      <c r="AA42" s="417">
        <v>177643.91386175118</v>
      </c>
      <c r="AB42" s="417">
        <v>220251.23982187686</v>
      </c>
      <c r="AC42" s="417">
        <v>266421.92454704671</v>
      </c>
      <c r="AD42" s="417">
        <v>319106.86399316159</v>
      </c>
      <c r="AE42" s="417">
        <v>376570.50256310136</v>
      </c>
      <c r="AF42" s="417">
        <v>438961.75152479776</v>
      </c>
      <c r="AG42" s="417">
        <v>506453.74678699073</v>
      </c>
    </row>
    <row r="43" spans="1:33" s="4" customFormat="1" x14ac:dyDescent="0.25">
      <c r="A43" s="471"/>
      <c r="B43" s="471"/>
      <c r="C43" s="471" t="str">
        <f>C42</f>
        <v>World</v>
      </c>
      <c r="D43" s="471"/>
      <c r="E43" s="471"/>
      <c r="F43" s="385">
        <f t="shared" ref="F43:P43" si="16">AVERAGE(F37:F42)/1000</f>
        <v>33.945093728349676</v>
      </c>
      <c r="G43" s="385">
        <f t="shared" si="16"/>
        <v>36.980953314686026</v>
      </c>
      <c r="H43" s="385">
        <f t="shared" si="16"/>
        <v>43.144861994640607</v>
      </c>
      <c r="I43" s="385">
        <f t="shared" si="16"/>
        <v>49.353236730712794</v>
      </c>
      <c r="J43" s="385">
        <f t="shared" si="16"/>
        <v>55.105687090151278</v>
      </c>
      <c r="K43" s="385">
        <f t="shared" si="16"/>
        <v>59.231662339168288</v>
      </c>
      <c r="L43" s="385">
        <f t="shared" si="16"/>
        <v>63.532668755378403</v>
      </c>
      <c r="M43" s="385">
        <f t="shared" si="16"/>
        <v>67.123136376482194</v>
      </c>
      <c r="N43" s="385">
        <f t="shared" si="16"/>
        <v>70.577344077821195</v>
      </c>
      <c r="O43" s="385">
        <f t="shared" si="16"/>
        <v>72.922396680969754</v>
      </c>
      <c r="P43" s="385">
        <f t="shared" si="16"/>
        <v>73.535649550281931</v>
      </c>
      <c r="R43" s="471"/>
      <c r="S43" s="471"/>
      <c r="T43" s="471" t="str">
        <f>T42</f>
        <v>World</v>
      </c>
      <c r="U43" s="471"/>
      <c r="V43" s="471"/>
      <c r="W43" s="385">
        <f t="shared" ref="W43:AG43" si="17">AVERAGE(W37:W42)/1000</f>
        <v>56.320371791762653</v>
      </c>
      <c r="X43" s="385">
        <f t="shared" si="17"/>
        <v>66.836889611738073</v>
      </c>
      <c r="Y43" s="385">
        <f t="shared" si="17"/>
        <v>100.10236094493092</v>
      </c>
      <c r="Z43" s="385">
        <f t="shared" si="17"/>
        <v>141.61615332305797</v>
      </c>
      <c r="AA43" s="385">
        <f t="shared" si="17"/>
        <v>184.35204089725701</v>
      </c>
      <c r="AB43" s="385">
        <f t="shared" si="17"/>
        <v>229.37031813116946</v>
      </c>
      <c r="AC43" s="385">
        <f t="shared" si="17"/>
        <v>278.19578726926699</v>
      </c>
      <c r="AD43" s="385">
        <f t="shared" si="17"/>
        <v>333.87522318490358</v>
      </c>
      <c r="AE43" s="385">
        <f t="shared" si="17"/>
        <v>394.71788980588428</v>
      </c>
      <c r="AF43" s="385">
        <f t="shared" si="17"/>
        <v>461.06244592298026</v>
      </c>
      <c r="AG43" s="385">
        <f t="shared" si="17"/>
        <v>533.36928565620337</v>
      </c>
    </row>
    <row r="44" spans="1:33" x14ac:dyDescent="0.25">
      <c r="F44" s="472">
        <v>2005</v>
      </c>
      <c r="G44" s="472">
        <v>2010</v>
      </c>
      <c r="H44" s="472">
        <v>2020</v>
      </c>
      <c r="I44" s="472">
        <v>2030</v>
      </c>
      <c r="J44" s="472">
        <v>2040</v>
      </c>
      <c r="K44" s="472">
        <v>2050</v>
      </c>
      <c r="L44" s="472">
        <v>2060</v>
      </c>
      <c r="M44" s="472">
        <v>2070</v>
      </c>
      <c r="N44" s="472">
        <v>2080</v>
      </c>
      <c r="O44" s="472">
        <v>2090</v>
      </c>
      <c r="P44" s="472">
        <v>2100</v>
      </c>
      <c r="W44" s="472">
        <v>2005</v>
      </c>
      <c r="X44" s="472">
        <v>2010</v>
      </c>
      <c r="Y44" s="472">
        <v>2020</v>
      </c>
      <c r="Z44" s="472">
        <v>2030</v>
      </c>
      <c r="AA44" s="472">
        <v>2040</v>
      </c>
      <c r="AB44" s="472">
        <v>2050</v>
      </c>
      <c r="AC44" s="472">
        <v>2060</v>
      </c>
      <c r="AD44" s="472">
        <v>2070</v>
      </c>
      <c r="AE44" s="472">
        <v>2080</v>
      </c>
      <c r="AF44" s="472">
        <v>2090</v>
      </c>
      <c r="AG44" s="472">
        <v>2100</v>
      </c>
    </row>
    <row r="45" spans="1:33" x14ac:dyDescent="0.25">
      <c r="C45" t="s">
        <v>1</v>
      </c>
      <c r="D45" s="416" t="s">
        <v>621</v>
      </c>
      <c r="F45">
        <v>10.950438615670544</v>
      </c>
      <c r="G45">
        <v>13.553532958287594</v>
      </c>
      <c r="H45">
        <v>17.668914713018186</v>
      </c>
      <c r="I45">
        <v>21.563051002082293</v>
      </c>
      <c r="J45">
        <v>24.219738582718708</v>
      </c>
      <c r="K45">
        <v>26.091012899915967</v>
      </c>
      <c r="L45">
        <v>27.369512635276664</v>
      </c>
      <c r="M45">
        <v>28.511956499765191</v>
      </c>
      <c r="N45">
        <v>29.13337693780112</v>
      </c>
      <c r="O45">
        <v>28.931850873878137</v>
      </c>
      <c r="P45">
        <v>28.081419170089362</v>
      </c>
      <c r="T45" t="s">
        <v>1</v>
      </c>
      <c r="U45" s="416" t="s">
        <v>604</v>
      </c>
      <c r="V45" s="416" t="s">
        <v>620</v>
      </c>
      <c r="W45">
        <v>12.246376037885176</v>
      </c>
      <c r="X45">
        <v>18.671832619312791</v>
      </c>
      <c r="Y45">
        <v>36.840927686430682</v>
      </c>
      <c r="Z45">
        <v>60.25579968803914</v>
      </c>
      <c r="AA45">
        <v>82.907036207472828</v>
      </c>
      <c r="AB45">
        <v>105.42056959572197</v>
      </c>
      <c r="AC45">
        <v>127.13261918248659</v>
      </c>
      <c r="AD45">
        <v>149.44101078438169</v>
      </c>
      <c r="AE45">
        <v>171.52107235907798</v>
      </c>
      <c r="AF45">
        <v>193.23337197432943</v>
      </c>
      <c r="AG45">
        <v>214.96704028088249</v>
      </c>
    </row>
    <row r="46" spans="1:33" x14ac:dyDescent="0.25">
      <c r="C46" t="s">
        <v>3</v>
      </c>
      <c r="D46" s="416" t="s">
        <v>621</v>
      </c>
      <c r="F46">
        <v>3.1113600876225811</v>
      </c>
      <c r="G46">
        <v>3.407456458760497</v>
      </c>
      <c r="H46">
        <v>3.6751747443189124</v>
      </c>
      <c r="I46">
        <v>3.7826846976201267</v>
      </c>
      <c r="J46">
        <v>3.9058962312814431</v>
      </c>
      <c r="K46">
        <v>3.9997245658813916</v>
      </c>
      <c r="L46">
        <v>4.2194717655305585</v>
      </c>
      <c r="M46">
        <v>4.4466754685364247</v>
      </c>
      <c r="N46">
        <v>4.8107101769680556</v>
      </c>
      <c r="O46">
        <v>5.1965656781046619</v>
      </c>
      <c r="P46">
        <v>5.2917484432921507</v>
      </c>
      <c r="T46" t="s">
        <v>3</v>
      </c>
      <c r="U46" s="416" t="s">
        <v>604</v>
      </c>
      <c r="V46" s="416" t="s">
        <v>620</v>
      </c>
      <c r="W46">
        <v>4.7785048190883241</v>
      </c>
      <c r="X46">
        <v>5.7586696420975869</v>
      </c>
      <c r="Y46">
        <v>8.3444764296917686</v>
      </c>
      <c r="Z46">
        <v>11.468680575305584</v>
      </c>
      <c r="AA46">
        <v>14.909682245915702</v>
      </c>
      <c r="AB46">
        <v>18.814310399707786</v>
      </c>
      <c r="AC46">
        <v>23.192259383104929</v>
      </c>
      <c r="AD46">
        <v>27.973614027265651</v>
      </c>
      <c r="AE46">
        <v>33.155231192367815</v>
      </c>
      <c r="AF46">
        <v>38.659234013433824</v>
      </c>
      <c r="AG46">
        <v>44.497061985077139</v>
      </c>
    </row>
    <row r="47" spans="1:33" x14ac:dyDescent="0.25">
      <c r="C47" t="s">
        <v>2</v>
      </c>
      <c r="D47" s="416" t="s">
        <v>621</v>
      </c>
      <c r="F47">
        <v>3.4915582509636223</v>
      </c>
      <c r="G47">
        <v>4.2828871359248204</v>
      </c>
      <c r="H47">
        <v>5.1021819125914645</v>
      </c>
      <c r="I47">
        <v>6.3113328963739006</v>
      </c>
      <c r="J47">
        <v>8.0373965109583629</v>
      </c>
      <c r="K47">
        <v>9.1580237986881006</v>
      </c>
      <c r="L47">
        <v>10.952138162934776</v>
      </c>
      <c r="M47">
        <v>12.593566574887173</v>
      </c>
      <c r="N47">
        <v>14.74933720176025</v>
      </c>
      <c r="O47">
        <v>16.923193836673668</v>
      </c>
      <c r="P47">
        <v>18.617270035814133</v>
      </c>
      <c r="T47" t="s">
        <v>2</v>
      </c>
      <c r="U47" s="416" t="s">
        <v>604</v>
      </c>
      <c r="V47" s="416" t="s">
        <v>620</v>
      </c>
      <c r="W47">
        <v>3.9823264838559558</v>
      </c>
      <c r="X47">
        <v>5.0692800223351808</v>
      </c>
      <c r="Y47">
        <v>8.0993827620418362</v>
      </c>
      <c r="Z47">
        <v>12.785961660036655</v>
      </c>
      <c r="AA47">
        <v>19.131273018072196</v>
      </c>
      <c r="AB47">
        <v>27.915013373127309</v>
      </c>
      <c r="AC47">
        <v>40.327573432637251</v>
      </c>
      <c r="AD47">
        <v>57.577370827071896</v>
      </c>
      <c r="AE47">
        <v>80.167387231892263</v>
      </c>
      <c r="AF47">
        <v>108.5020625939343</v>
      </c>
      <c r="AG47">
        <v>142.50630818840412</v>
      </c>
    </row>
    <row r="48" spans="1:33" x14ac:dyDescent="0.25">
      <c r="C48" t="s">
        <v>4</v>
      </c>
      <c r="D48" s="416" t="s">
        <v>621</v>
      </c>
      <c r="F48">
        <v>13.79465848244557</v>
      </c>
      <c r="G48">
        <v>13.049172529546565</v>
      </c>
      <c r="H48">
        <v>13.631424006035367</v>
      </c>
      <c r="I48">
        <v>14.195529345906442</v>
      </c>
      <c r="J48">
        <v>15.065941329773043</v>
      </c>
      <c r="K48">
        <v>15.885614866740536</v>
      </c>
      <c r="L48">
        <v>16.729301148903335</v>
      </c>
      <c r="M48">
        <v>17.184262959032999</v>
      </c>
      <c r="N48">
        <v>17.414358061614369</v>
      </c>
      <c r="O48">
        <v>17.316688405046197</v>
      </c>
      <c r="P48">
        <v>16.955977042229893</v>
      </c>
      <c r="R48" s="4"/>
      <c r="S48" s="4"/>
      <c r="T48" t="s">
        <v>4</v>
      </c>
      <c r="U48" s="416" t="s">
        <v>604</v>
      </c>
      <c r="V48" s="416" t="s">
        <v>620</v>
      </c>
      <c r="W48">
        <v>33.030459864122129</v>
      </c>
      <c r="X48">
        <v>34.580088426725354</v>
      </c>
      <c r="Y48">
        <v>42.728950489322742</v>
      </c>
      <c r="Z48">
        <v>51.380343454414422</v>
      </c>
      <c r="AA48">
        <v>60.101745990051917</v>
      </c>
      <c r="AB48">
        <v>68.662806303164515</v>
      </c>
      <c r="AC48">
        <v>77.689956412849497</v>
      </c>
      <c r="AD48">
        <v>87.543681114979663</v>
      </c>
      <c r="AE48">
        <v>97.20860108578529</v>
      </c>
      <c r="AF48">
        <v>106.74472867750929</v>
      </c>
      <c r="AG48">
        <v>116.21109674792038</v>
      </c>
    </row>
    <row r="49" spans="3:33" x14ac:dyDescent="0.25">
      <c r="C49" t="s">
        <v>43</v>
      </c>
      <c r="D49" s="416" t="s">
        <v>621</v>
      </c>
      <c r="F49">
        <v>2.3484004919081229</v>
      </c>
      <c r="G49">
        <v>2.4164916678647721</v>
      </c>
      <c r="H49">
        <v>2.7323567380121752</v>
      </c>
      <c r="I49">
        <v>3.108832261968109</v>
      </c>
      <c r="J49">
        <v>3.441658634324817</v>
      </c>
      <c r="K49">
        <v>3.6235174521019347</v>
      </c>
      <c r="L49">
        <v>3.7642040268126582</v>
      </c>
      <c r="M49">
        <v>3.8682124647160836</v>
      </c>
      <c r="N49">
        <v>3.9326651905487791</v>
      </c>
      <c r="O49">
        <v>4.0032791485278105</v>
      </c>
      <c r="P49">
        <v>4.0284072385228802</v>
      </c>
      <c r="T49" t="s">
        <v>43</v>
      </c>
      <c r="U49" s="416" t="s">
        <v>604</v>
      </c>
      <c r="V49" s="416" t="s">
        <v>620</v>
      </c>
      <c r="W49">
        <v>2.2816886500231464</v>
      </c>
      <c r="X49">
        <v>2.7558516533586537</v>
      </c>
      <c r="Y49">
        <v>4.0832966491234961</v>
      </c>
      <c r="Z49">
        <v>5.7188525007797422</v>
      </c>
      <c r="AA49">
        <v>7.3006073579611082</v>
      </c>
      <c r="AB49">
        <v>8.5535956588945421</v>
      </c>
      <c r="AC49">
        <v>9.846433407016864</v>
      </c>
      <c r="AD49">
        <v>11.341504426256851</v>
      </c>
      <c r="AE49">
        <v>12.664745409710179</v>
      </c>
      <c r="AF49">
        <v>13.926035558369792</v>
      </c>
      <c r="AG49">
        <v>15.175887258802197</v>
      </c>
    </row>
    <row r="50" spans="3:33" x14ac:dyDescent="0.25">
      <c r="C50" s="147" t="s">
        <v>587</v>
      </c>
      <c r="D50" s="147" t="s">
        <v>592</v>
      </c>
      <c r="E50" s="147"/>
      <c r="F50" s="147">
        <v>33.945093728349676</v>
      </c>
      <c r="G50" s="147">
        <v>36.980953314686026</v>
      </c>
      <c r="H50" s="147">
        <v>43.144861994640607</v>
      </c>
      <c r="I50" s="147">
        <v>49.353236730712794</v>
      </c>
      <c r="J50" s="147">
        <v>55.105687090151278</v>
      </c>
      <c r="K50" s="147">
        <v>59.231662339168288</v>
      </c>
      <c r="L50" s="147">
        <v>63.532668755378403</v>
      </c>
      <c r="M50" s="147">
        <v>67.123136376482194</v>
      </c>
      <c r="N50" s="147">
        <v>70.577344077821195</v>
      </c>
      <c r="O50" s="147">
        <v>72.922396680969754</v>
      </c>
      <c r="P50" s="147">
        <v>73.535649550281931</v>
      </c>
      <c r="T50" s="147" t="s">
        <v>587</v>
      </c>
      <c r="U50" s="147"/>
      <c r="V50" s="147"/>
      <c r="W50" s="147">
        <v>56.320371791762653</v>
      </c>
      <c r="X50" s="147">
        <v>66.836889611738073</v>
      </c>
      <c r="Y50" s="147">
        <v>100.10236094493092</v>
      </c>
      <c r="Z50" s="147">
        <v>141.61615332305797</v>
      </c>
      <c r="AA50" s="147">
        <v>184.35204089725701</v>
      </c>
      <c r="AB50" s="147">
        <v>229.37031813116946</v>
      </c>
      <c r="AC50" s="147">
        <v>278.19578726926699</v>
      </c>
      <c r="AD50" s="147">
        <v>333.87522318490358</v>
      </c>
      <c r="AE50" s="147">
        <v>394.71788980588428</v>
      </c>
      <c r="AF50" s="147">
        <v>461.06244592298026</v>
      </c>
      <c r="AG50" s="147">
        <v>533.36928565620337</v>
      </c>
    </row>
    <row r="51" spans="3:33" x14ac:dyDescent="0.25">
      <c r="C51" s="4"/>
      <c r="D51" s="4"/>
      <c r="E51" s="4"/>
      <c r="F51" s="4"/>
      <c r="G51" s="4"/>
      <c r="H51" s="4"/>
      <c r="I51" s="4"/>
      <c r="J51" s="4"/>
      <c r="K51" s="4"/>
      <c r="L51" s="4"/>
      <c r="M51" s="4"/>
      <c r="N51" s="4"/>
      <c r="O51" s="4"/>
      <c r="P51" s="4"/>
    </row>
    <row r="52" spans="3:33" x14ac:dyDescent="0.25">
      <c r="C52" s="4"/>
      <c r="D52" s="4"/>
      <c r="E52" s="4"/>
      <c r="F52" s="4"/>
      <c r="G52" s="4"/>
      <c r="H52" s="4"/>
      <c r="I52" s="4"/>
      <c r="J52" s="4"/>
      <c r="K52" s="4"/>
      <c r="L52" s="4"/>
      <c r="M52" s="4"/>
      <c r="N52" s="4"/>
      <c r="O52" s="4"/>
      <c r="P52" s="4"/>
    </row>
    <row r="54" spans="3:33" x14ac:dyDescent="0.25">
      <c r="F54">
        <v>27.546477577008329</v>
      </c>
      <c r="G54">
        <v>31.866028506002944</v>
      </c>
      <c r="H54">
        <v>41.562156181933972</v>
      </c>
      <c r="I54">
        <v>51.439932651858385</v>
      </c>
      <c r="J54">
        <v>59.764827073370206</v>
      </c>
      <c r="K54">
        <v>65.642859869585351</v>
      </c>
      <c r="L54">
        <v>68.969601999513827</v>
      </c>
      <c r="M54">
        <v>70.362404271082823</v>
      </c>
      <c r="N54">
        <v>70.430965013709383</v>
      </c>
      <c r="O54">
        <v>69.584812729055386</v>
      </c>
      <c r="P54">
        <v>68.122756652833488</v>
      </c>
    </row>
    <row r="55" spans="3:33" x14ac:dyDescent="0.25">
      <c r="F55">
        <v>75.573760804807904</v>
      </c>
      <c r="G55">
        <v>91.706739757070849</v>
      </c>
      <c r="H55">
        <v>130.75285236144532</v>
      </c>
      <c r="I55">
        <v>178.30762190731602</v>
      </c>
      <c r="J55">
        <v>231.12170274338354</v>
      </c>
      <c r="K55">
        <v>285.17503158572748</v>
      </c>
      <c r="L55">
        <v>336.88061742286351</v>
      </c>
      <c r="M55">
        <v>384.70740755904097</v>
      </c>
      <c r="N55">
        <v>428.09271833371713</v>
      </c>
      <c r="O55">
        <v>466.78564293538631</v>
      </c>
      <c r="P55">
        <v>500.85852506402188</v>
      </c>
    </row>
    <row r="56" spans="3:33" x14ac:dyDescent="0.25">
      <c r="F56" s="147">
        <f>F54/F55</f>
        <v>0.36449790619994998</v>
      </c>
      <c r="G56" s="147">
        <f t="shared" ref="G56:P56" si="18">G54/G55</f>
        <v>0.34747749827782948</v>
      </c>
      <c r="H56" s="147">
        <f t="shared" si="18"/>
        <v>0.3178680650655486</v>
      </c>
      <c r="I56" s="147">
        <f t="shared" si="18"/>
        <v>0.28848981384876959</v>
      </c>
      <c r="J56" s="147">
        <f t="shared" si="18"/>
        <v>0.25858595867012807</v>
      </c>
      <c r="K56" s="147">
        <f t="shared" si="18"/>
        <v>0.23018445725972408</v>
      </c>
      <c r="L56" s="147">
        <f t="shared" si="18"/>
        <v>0.20473009853499805</v>
      </c>
      <c r="M56" s="147">
        <f t="shared" si="18"/>
        <v>0.18289849087526167</v>
      </c>
      <c r="N56" s="147">
        <f t="shared" si="18"/>
        <v>0.16452268865457634</v>
      </c>
      <c r="O56" s="147">
        <f t="shared" si="18"/>
        <v>0.14907230713324982</v>
      </c>
      <c r="P56" s="147">
        <f t="shared" si="18"/>
        <v>0.13601197392841771</v>
      </c>
    </row>
  </sheetData>
  <phoneticPr fontId="1" type="noConversion"/>
  <pageMargins left="0.7" right="0.7" top="0.75" bottom="0.75" header="0.3" footer="0.3"/>
  <ignoredErrors>
    <ignoredError sqref="A8:XFD8" formulaRange="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I86"/>
  <sheetViews>
    <sheetView zoomScale="70" zoomScaleNormal="70" workbookViewId="0">
      <selection activeCell="M9" sqref="M9"/>
    </sheetView>
  </sheetViews>
  <sheetFormatPr defaultRowHeight="13.8" x14ac:dyDescent="0.25"/>
  <cols>
    <col min="30" max="30" width="9.33203125" bestFit="1" customWidth="1"/>
  </cols>
  <sheetData>
    <row r="1" spans="1:35" x14ac:dyDescent="0.25">
      <c r="A1" s="463" t="s">
        <v>628</v>
      </c>
      <c r="B1" s="598">
        <f>SIG_ADJ!AX1</f>
        <v>3.9426830477299793E-2</v>
      </c>
      <c r="C1" s="598">
        <f>SIG_ADJ!AY1</f>
        <v>7.509839230734186E-3</v>
      </c>
      <c r="D1" s="598">
        <f>SIG_ADJ!AZ1</f>
        <v>2.0218779624132769E-2</v>
      </c>
      <c r="E1" s="598">
        <f>SIG_ADJ!BA1</f>
        <v>1.1027313603444954E-2</v>
      </c>
      <c r="F1" s="598">
        <f>SIG_ADJ!BB1</f>
        <v>2.4321481376020967E-2</v>
      </c>
      <c r="G1" s="598">
        <f>SIG_ADJ!BC1</f>
        <v>4.6863747991866839E-3</v>
      </c>
      <c r="H1" s="598">
        <f>SIG_ADJ!BD1</f>
        <v>8.0106046298913117E-2</v>
      </c>
      <c r="I1" s="598">
        <f>SIG_ADJ!BE1</f>
        <v>2.174108479981902E-3</v>
      </c>
      <c r="J1" s="599">
        <f>SIG_ADJ!BF1</f>
        <v>4.129899935653307E-2</v>
      </c>
      <c r="K1" s="598">
        <f>SIG_ADJ!BG1</f>
        <v>1.0236304787948819E-2</v>
      </c>
      <c r="L1" s="598">
        <f>SIG_ADJ!BH1</f>
        <v>1.4827573958535198E-2</v>
      </c>
      <c r="M1" s="598">
        <f>SIG_ADJ!BI1</f>
        <v>1.7680402825384366E-2</v>
      </c>
      <c r="N1" s="598">
        <f>SIG_ADJ!BJ1</f>
        <v>8.5799588496891458E-3</v>
      </c>
      <c r="O1" s="599">
        <f>SIG_ADJ!BK1</f>
        <v>1.7522118386779188E-2</v>
      </c>
      <c r="P1" s="598">
        <f>SIG_ADJ!BL1</f>
        <v>7.7187638116436334E-3</v>
      </c>
      <c r="T1" s="4">
        <f>B7-B8</f>
        <v>3.4978400131235543E-2</v>
      </c>
      <c r="U1" s="4">
        <f t="shared" ref="U1:AH1" si="0">C7-C8</f>
        <v>4.274539801552546E-2</v>
      </c>
      <c r="V1" s="4">
        <f t="shared" si="0"/>
        <v>8.3646464181847957E-3</v>
      </c>
      <c r="W1" s="4">
        <f t="shared" si="0"/>
        <v>4.4080229042110952E-2</v>
      </c>
      <c r="X1" s="4">
        <f t="shared" si="0"/>
        <v>3.3680234581357216E-2</v>
      </c>
      <c r="Y1" s="4">
        <f t="shared" si="0"/>
        <v>2.0390272370444468E-2</v>
      </c>
      <c r="Z1" s="4">
        <f t="shared" si="0"/>
        <v>4.6563355197820844E-2</v>
      </c>
      <c r="AA1" s="4">
        <f t="shared" si="0"/>
        <v>1.998894239009813E-2</v>
      </c>
      <c r="AB1" s="4">
        <f t="shared" si="0"/>
        <v>3.3989665797819202E-3</v>
      </c>
      <c r="AC1" s="4">
        <f t="shared" si="0"/>
        <v>4.1736266354904239E-2</v>
      </c>
      <c r="AD1" s="4">
        <f t="shared" si="0"/>
        <v>1.1133294020564954E-2</v>
      </c>
      <c r="AE1" s="4">
        <f t="shared" si="0"/>
        <v>6.8412882910813766E-2</v>
      </c>
      <c r="AF1" s="4">
        <f t="shared" si="0"/>
        <v>1.1246949815059248E-2</v>
      </c>
      <c r="AG1" s="4">
        <f t="shared" si="0"/>
        <v>3.962956299879361E-3</v>
      </c>
      <c r="AH1" s="4">
        <f t="shared" si="0"/>
        <v>1.2995486893064234E-2</v>
      </c>
    </row>
    <row r="2" spans="1:35" x14ac:dyDescent="0.25">
      <c r="A2" s="516" t="s">
        <v>688</v>
      </c>
      <c r="B2" s="598">
        <f>SIG_ADJ!AX2</f>
        <v>0.55900000000000005</v>
      </c>
      <c r="C2" s="598">
        <f>SIG_ADJ!AY2</f>
        <v>0.90500000000000003</v>
      </c>
      <c r="D2" s="598">
        <f>SIG_ADJ!AZ2</f>
        <v>0.29799999999999999</v>
      </c>
      <c r="E2" s="598">
        <f>SIG_ADJ!BA2</f>
        <v>0.65666840000000004</v>
      </c>
      <c r="F2" s="598">
        <f>SIG_ADJ!BB2*0.8</f>
        <v>0.68159999999999998</v>
      </c>
      <c r="G2" s="598">
        <f>SIG_ADJ!BC2</f>
        <v>0.39800000000000002</v>
      </c>
      <c r="H2" s="598">
        <f>SIG_ADJ!BD2*0.93</f>
        <v>0.83886000000000005</v>
      </c>
      <c r="I2" s="598">
        <f>SIG_ADJ!BE2</f>
        <v>0.44400000000000001</v>
      </c>
      <c r="J2" s="599">
        <f>SIG_ADJ!BF2*1.2</f>
        <v>0.13319999999999999</v>
      </c>
      <c r="K2" s="598">
        <f>SIG_ADJ!BG2*0.95</f>
        <v>0.95664999999999989</v>
      </c>
      <c r="L2" s="598">
        <f>SIG_ADJ!BH2</f>
        <v>0.32900000000000001</v>
      </c>
      <c r="M2" s="598">
        <f>SIG_ADJ!BI2</f>
        <v>1.28</v>
      </c>
      <c r="N2" s="598">
        <f>SIG_ADJ!BJ2*0.95</f>
        <v>0.31730000000000003</v>
      </c>
      <c r="O2" s="599">
        <f>SIG_ADJ!BK2*0.95</f>
        <v>0.28214999999999996</v>
      </c>
      <c r="P2" s="598">
        <f>SIG_ADJ!BL2*0.95</f>
        <v>0.28309999999999996</v>
      </c>
      <c r="T2" s="4">
        <f>B8-B9</f>
        <v>2.7286748594542998E-2</v>
      </c>
      <c r="U2" s="4">
        <f t="shared" ref="U2:AH2" si="1">C8-C9</f>
        <v>4.1928465899617851E-2</v>
      </c>
      <c r="V2" s="4">
        <f t="shared" si="1"/>
        <v>7.92725092633359E-3</v>
      </c>
      <c r="W2" s="4">
        <f t="shared" si="1"/>
        <v>3.2214232848272767E-2</v>
      </c>
      <c r="X2" s="4">
        <f t="shared" si="1"/>
        <v>3.3166782831400926E-2</v>
      </c>
      <c r="Y2" s="4">
        <f t="shared" si="1"/>
        <v>1.9525887274812914E-2</v>
      </c>
      <c r="Z2" s="4">
        <f t="shared" si="1"/>
        <v>3.8403999429297675E-2</v>
      </c>
      <c r="AA2" s="4">
        <f t="shared" si="1"/>
        <v>1.7925328328575574E-2</v>
      </c>
      <c r="AB2" s="4">
        <f t="shared" si="1"/>
        <v>5.5832715023557133E-4</v>
      </c>
      <c r="AC2" s="4">
        <f t="shared" si="1"/>
        <v>3.510284499909444E-2</v>
      </c>
      <c r="AD2" s="4">
        <f t="shared" si="1"/>
        <v>1.1091890749536537E-2</v>
      </c>
      <c r="AE2" s="4">
        <f t="shared" si="1"/>
        <v>5.8709116721392562E-2</v>
      </c>
      <c r="AF2" s="4">
        <f t="shared" si="1"/>
        <v>1.0313620958807418E-2</v>
      </c>
      <c r="AG2" s="4">
        <f t="shared" si="1"/>
        <v>1.3418171173592008E-3</v>
      </c>
      <c r="AH2" s="4">
        <f t="shared" si="1"/>
        <v>9.0102833653905312E-3</v>
      </c>
    </row>
    <row r="3" spans="1:35" x14ac:dyDescent="0.25">
      <c r="A3" s="516" t="s">
        <v>689</v>
      </c>
      <c r="B3" s="600">
        <f>SIG_ADJ!AX3*B4</f>
        <v>-0.11990000000000001</v>
      </c>
      <c r="C3" s="600">
        <f>SIG_ADJ!AY3*C4</f>
        <v>-9.3100000000000002E-2</v>
      </c>
      <c r="D3" s="600">
        <f>SIG_ADJ!AZ3*D4</f>
        <v>-3.4440000000000005E-2</v>
      </c>
      <c r="E3" s="600">
        <f>SIG_ADJ!BA3*E4</f>
        <v>-0.13825163000000001</v>
      </c>
      <c r="F3" s="600">
        <f>SIG_ADJ!BB3*F4</f>
        <v>-0.15198</v>
      </c>
      <c r="G3" s="600">
        <f>SIG_ADJ!BC3*G4</f>
        <v>-0.12915000000000001</v>
      </c>
      <c r="H3" s="600">
        <f>SIG_ADJ!BD3*H4</f>
        <v>-8.9650000000000007E-2</v>
      </c>
      <c r="I3" s="600">
        <f>SIG_ADJ!BE3*I4</f>
        <v>-6.6435000000000008E-2</v>
      </c>
      <c r="J3" s="600">
        <f>SIG_ADJ!BF3*J4</f>
        <v>-4.3299999999999996E-3</v>
      </c>
      <c r="K3" s="600">
        <f>SIG_ADJ!BG3*K4</f>
        <v>-5.5723000000000002E-2</v>
      </c>
      <c r="L3" s="600">
        <f>SIG_ADJ!BH3*L4</f>
        <v>-4.8500000000000001E-2</v>
      </c>
      <c r="M3" s="600">
        <f>SIG_ADJ!BI3*M4</f>
        <v>-0.189</v>
      </c>
      <c r="N3" s="600">
        <f>SIG_ADJ!BJ3*N4</f>
        <v>-4.5835000000000001E-2</v>
      </c>
      <c r="O3" s="600">
        <f>SIG_ADJ!BK3*O4</f>
        <v>-4.9350000000000002E-3</v>
      </c>
      <c r="P3" s="600">
        <f>SIG_ADJ!BL3*P4</f>
        <v>-4.4400000000000002E-2</v>
      </c>
      <c r="T3" s="4">
        <f>B9-B10</f>
        <v>2.4203595218571294E-2</v>
      </c>
      <c r="U3" s="4">
        <f t="shared" ref="U3:AH3" si="2">C9-C10</f>
        <v>3.8201125301578098E-2</v>
      </c>
      <c r="V3" s="4">
        <f t="shared" si="2"/>
        <v>7.6588842049664096E-3</v>
      </c>
      <c r="W3" s="4">
        <f t="shared" si="2"/>
        <v>2.805471579333596E-2</v>
      </c>
      <c r="X3" s="4">
        <f t="shared" si="2"/>
        <v>2.8490447565312632E-2</v>
      </c>
      <c r="Y3" s="4">
        <f t="shared" si="2"/>
        <v>1.7160172349824282E-2</v>
      </c>
      <c r="Z3" s="4">
        <f t="shared" si="2"/>
        <v>3.5110899382065519E-2</v>
      </c>
      <c r="AA3" s="4">
        <f t="shared" si="2"/>
        <v>1.6773155191251998E-2</v>
      </c>
      <c r="AB3" s="4">
        <f t="shared" si="2"/>
        <v>5.559148201387254E-4</v>
      </c>
      <c r="AC3" s="4">
        <f t="shared" si="2"/>
        <v>3.3200308939719037E-2</v>
      </c>
      <c r="AD3" s="4">
        <f t="shared" si="2"/>
        <v>1.0566771129324443E-2</v>
      </c>
      <c r="AE3" s="4">
        <f t="shared" si="2"/>
        <v>4.8598614641934879E-2</v>
      </c>
      <c r="AF3" s="4">
        <f t="shared" si="2"/>
        <v>9.8515661721120251E-3</v>
      </c>
      <c r="AG3" s="4">
        <f t="shared" si="2"/>
        <v>1.3352115624977179E-3</v>
      </c>
      <c r="AH3" s="4">
        <f t="shared" si="2"/>
        <v>8.6189780436363994E-3</v>
      </c>
    </row>
    <row r="4" spans="1:35" x14ac:dyDescent="0.25">
      <c r="A4" s="516"/>
      <c r="B4">
        <v>1.1000000000000001</v>
      </c>
      <c r="C4">
        <v>1</v>
      </c>
      <c r="D4">
        <v>1.05</v>
      </c>
      <c r="E4">
        <v>1.1000000000000001</v>
      </c>
      <c r="F4">
        <v>1.02</v>
      </c>
      <c r="G4">
        <v>1.05</v>
      </c>
      <c r="H4">
        <v>1.1000000000000001</v>
      </c>
      <c r="I4">
        <v>1.03</v>
      </c>
      <c r="J4">
        <v>1</v>
      </c>
      <c r="K4">
        <v>1.03</v>
      </c>
      <c r="L4">
        <v>1</v>
      </c>
      <c r="M4">
        <v>1</v>
      </c>
      <c r="N4">
        <v>1.03</v>
      </c>
      <c r="O4">
        <v>1.05</v>
      </c>
      <c r="P4">
        <v>1</v>
      </c>
      <c r="T4">
        <f>T1-T2</f>
        <v>7.6916515366925453E-3</v>
      </c>
      <c r="U4">
        <f t="shared" ref="U4:AH4" si="3">U1-U2</f>
        <v>8.1693211590760928E-4</v>
      </c>
      <c r="V4">
        <f t="shared" si="3"/>
        <v>4.3739549185120574E-4</v>
      </c>
      <c r="W4">
        <f t="shared" si="3"/>
        <v>1.1865996193838185E-2</v>
      </c>
      <c r="X4">
        <f t="shared" si="3"/>
        <v>5.1345174995628962E-4</v>
      </c>
      <c r="Y4">
        <f t="shared" si="3"/>
        <v>8.6438509563155352E-4</v>
      </c>
      <c r="Z4">
        <f t="shared" si="3"/>
        <v>8.1593557685231688E-3</v>
      </c>
      <c r="AA4">
        <f t="shared" si="3"/>
        <v>2.0636140615225562E-3</v>
      </c>
      <c r="AB4">
        <f t="shared" si="3"/>
        <v>2.8406394295463488E-3</v>
      </c>
      <c r="AC4">
        <f t="shared" si="3"/>
        <v>6.6334213558097987E-3</v>
      </c>
      <c r="AD4">
        <f t="shared" si="3"/>
        <v>4.1403271028417343E-5</v>
      </c>
      <c r="AE4">
        <f t="shared" si="3"/>
        <v>9.7037661894212035E-3</v>
      </c>
      <c r="AF4">
        <f t="shared" si="3"/>
        <v>9.3332885625183049E-4</v>
      </c>
      <c r="AG4">
        <f t="shared" si="3"/>
        <v>2.6211391825201602E-3</v>
      </c>
      <c r="AH4">
        <f t="shared" si="3"/>
        <v>3.985203527673703E-3</v>
      </c>
    </row>
    <row r="5" spans="1:35" x14ac:dyDescent="0.25">
      <c r="A5" s="516"/>
      <c r="B5">
        <v>1</v>
      </c>
      <c r="C5">
        <v>2</v>
      </c>
      <c r="D5">
        <v>3</v>
      </c>
      <c r="E5">
        <v>4</v>
      </c>
      <c r="F5">
        <v>5</v>
      </c>
      <c r="G5">
        <v>6</v>
      </c>
      <c r="H5">
        <v>7</v>
      </c>
      <c r="I5">
        <v>8</v>
      </c>
      <c r="J5">
        <v>9</v>
      </c>
      <c r="K5">
        <v>10</v>
      </c>
      <c r="L5">
        <v>11</v>
      </c>
      <c r="M5">
        <v>12</v>
      </c>
      <c r="N5">
        <v>13</v>
      </c>
      <c r="O5">
        <v>14</v>
      </c>
      <c r="P5">
        <v>15</v>
      </c>
      <c r="T5" s="520" t="s">
        <v>0</v>
      </c>
      <c r="U5" s="520" t="s">
        <v>23</v>
      </c>
      <c r="V5" s="520" t="s">
        <v>39</v>
      </c>
      <c r="W5" s="520" t="s">
        <v>24</v>
      </c>
      <c r="X5" s="520" t="s">
        <v>40</v>
      </c>
      <c r="Y5" s="520" t="s">
        <v>5</v>
      </c>
      <c r="Z5" s="520" t="s">
        <v>25</v>
      </c>
      <c r="AA5" s="520" t="s">
        <v>26</v>
      </c>
      <c r="AB5" s="538" t="s">
        <v>41</v>
      </c>
      <c r="AC5" s="520" t="s">
        <v>42</v>
      </c>
      <c r="AD5" s="520" t="s">
        <v>4</v>
      </c>
      <c r="AE5" s="520" t="s">
        <v>43</v>
      </c>
      <c r="AF5" s="520" t="s">
        <v>1</v>
      </c>
      <c r="AG5" s="538" t="s">
        <v>2</v>
      </c>
      <c r="AH5" s="520" t="s">
        <v>3</v>
      </c>
    </row>
    <row r="6" spans="1:35" ht="14.4" x14ac:dyDescent="0.25">
      <c r="A6" s="520" t="s">
        <v>690</v>
      </c>
      <c r="B6" s="520" t="s">
        <v>0</v>
      </c>
      <c r="C6" s="520" t="s">
        <v>23</v>
      </c>
      <c r="D6" s="520" t="s">
        <v>39</v>
      </c>
      <c r="E6" s="520" t="s">
        <v>24</v>
      </c>
      <c r="F6" s="520" t="s">
        <v>40</v>
      </c>
      <c r="G6" s="520" t="s">
        <v>5</v>
      </c>
      <c r="H6" s="520" t="s">
        <v>25</v>
      </c>
      <c r="I6" s="520" t="s">
        <v>26</v>
      </c>
      <c r="J6" s="538" t="s">
        <v>41</v>
      </c>
      <c r="K6" s="520" t="s">
        <v>42</v>
      </c>
      <c r="L6" s="520" t="s">
        <v>956</v>
      </c>
      <c r="M6" s="520" t="s">
        <v>43</v>
      </c>
      <c r="N6" s="520" t="s">
        <v>1</v>
      </c>
      <c r="O6" s="538" t="s">
        <v>2</v>
      </c>
      <c r="P6" s="520" t="s">
        <v>3</v>
      </c>
      <c r="Q6" s="520"/>
      <c r="T6" s="769" t="s">
        <v>228</v>
      </c>
      <c r="U6" s="769"/>
      <c r="V6" s="769"/>
      <c r="W6" s="769"/>
      <c r="X6" s="769"/>
      <c r="Y6" s="769"/>
      <c r="Z6" s="769"/>
      <c r="AA6" s="769"/>
      <c r="AB6" s="769"/>
      <c r="AC6" s="605"/>
      <c r="AD6" s="605"/>
      <c r="AE6" s="605"/>
      <c r="AF6" s="605"/>
      <c r="AG6" s="605"/>
      <c r="AH6" s="605"/>
      <c r="AI6" s="605"/>
    </row>
    <row r="7" spans="1:35" x14ac:dyDescent="0.25">
      <c r="A7" s="542">
        <v>1</v>
      </c>
      <c r="B7" s="4">
        <f>'adjust para'!B62</f>
        <v>0.31590040067192166</v>
      </c>
      <c r="C7" s="4">
        <f>'adjust para'!C62</f>
        <v>0.52190418009305106</v>
      </c>
      <c r="D7" s="4">
        <f>'adjust para'!D62</f>
        <v>0.26274549699103</v>
      </c>
      <c r="E7" s="4">
        <f>'adjust para'!E62</f>
        <v>0.30459727529878367</v>
      </c>
      <c r="F7" s="4">
        <f>'adjust para'!F62</f>
        <v>0.29323623632260892</v>
      </c>
      <c r="G7" s="4">
        <f>'adjust para'!G62</f>
        <v>0.18623734740511408</v>
      </c>
      <c r="H7" s="4">
        <f>'adjust para'!H62</f>
        <v>0.57453528805100229</v>
      </c>
      <c r="I7" s="4">
        <f>'adjust para'!I62</f>
        <v>0.30104248771725278</v>
      </c>
      <c r="J7" s="4">
        <f>'adjust para'!J62</f>
        <v>0.17392124557846697</v>
      </c>
      <c r="K7" s="4">
        <f>'adjust para'!K62</f>
        <v>0.69963952124255724</v>
      </c>
      <c r="L7" s="4">
        <f>'adjust para'!L62</f>
        <v>0.26025041966252693</v>
      </c>
      <c r="M7" s="4">
        <f>'adjust para'!M62</f>
        <v>0.42700220985473109</v>
      </c>
      <c r="N7" s="4">
        <f>'adjust para'!N62</f>
        <v>0.25003938637268042</v>
      </c>
      <c r="O7" s="4">
        <f>'adjust para'!O62</f>
        <v>0.29405463382306019</v>
      </c>
      <c r="P7" s="4">
        <f>'adjust para'!P62</f>
        <v>0.22818703937187013</v>
      </c>
      <c r="Q7" s="4">
        <v>6</v>
      </c>
      <c r="R7">
        <v>2015</v>
      </c>
      <c r="U7" s="66"/>
      <c r="V7" s="66"/>
      <c r="W7" s="66"/>
      <c r="X7" s="66"/>
      <c r="Y7" s="752" t="s">
        <v>223</v>
      </c>
      <c r="Z7" s="752"/>
      <c r="AA7" s="752"/>
      <c r="AB7" s="28"/>
      <c r="AC7" s="28"/>
      <c r="AD7" s="28"/>
      <c r="AE7" s="28"/>
      <c r="AF7" s="28"/>
      <c r="AG7" s="66"/>
      <c r="AH7" s="66"/>
      <c r="AI7" s="66"/>
    </row>
    <row r="8" spans="1:35" x14ac:dyDescent="0.25">
      <c r="A8" s="542">
        <v>2</v>
      </c>
      <c r="B8" s="4">
        <f t="shared" ref="B8:P36" si="4">B$2*EXP(B$3*$Q8)+B$1</f>
        <v>0.28092200054068611</v>
      </c>
      <c r="C8" s="4">
        <f t="shared" ref="C8:P20" si="5">C$2*EXP(C$3*$Q8)+C$1</f>
        <v>0.4791587820775256</v>
      </c>
      <c r="D8" s="4">
        <f t="shared" si="5"/>
        <v>0.25438085057284521</v>
      </c>
      <c r="E8" s="4">
        <f t="shared" si="5"/>
        <v>0.26051704625667271</v>
      </c>
      <c r="F8" s="4">
        <f t="shared" si="5"/>
        <v>0.25955600174125171</v>
      </c>
      <c r="G8" s="4">
        <f t="shared" si="5"/>
        <v>0.16584707503466961</v>
      </c>
      <c r="H8" s="4">
        <f t="shared" si="5"/>
        <v>0.52797193285318145</v>
      </c>
      <c r="I8" s="4">
        <f t="shared" si="5"/>
        <v>0.28105354532715465</v>
      </c>
      <c r="J8" s="4">
        <f t="shared" si="5"/>
        <v>0.17052227899868505</v>
      </c>
      <c r="K8" s="4">
        <f t="shared" si="5"/>
        <v>0.657903254887653</v>
      </c>
      <c r="L8" s="4">
        <f t="shared" si="5"/>
        <v>0.24911712564196198</v>
      </c>
      <c r="M8" s="4">
        <f t="shared" si="5"/>
        <v>0.35858932694391732</v>
      </c>
      <c r="N8" s="4">
        <f t="shared" si="5"/>
        <v>0.23879243655762117</v>
      </c>
      <c r="O8" s="4">
        <f t="shared" si="5"/>
        <v>0.29009167752318082</v>
      </c>
      <c r="P8" s="4">
        <f t="shared" si="5"/>
        <v>0.21519155247880589</v>
      </c>
      <c r="Q8" s="4">
        <v>7</v>
      </c>
      <c r="R8">
        <v>2020</v>
      </c>
      <c r="T8" t="s">
        <v>150</v>
      </c>
      <c r="U8" s="109">
        <v>2005</v>
      </c>
      <c r="V8" s="109">
        <v>2010</v>
      </c>
      <c r="W8" s="109">
        <v>2015</v>
      </c>
      <c r="X8" s="109"/>
      <c r="Y8" s="109">
        <v>2005</v>
      </c>
      <c r="Z8" s="109">
        <v>2010</v>
      </c>
      <c r="AA8" s="109">
        <v>2015</v>
      </c>
      <c r="AB8" s="112"/>
      <c r="AC8" s="112"/>
      <c r="AD8" s="112"/>
      <c r="AE8" s="112"/>
      <c r="AF8" s="112"/>
      <c r="AG8" s="112"/>
      <c r="AH8" s="112"/>
      <c r="AI8" s="112"/>
    </row>
    <row r="9" spans="1:35" x14ac:dyDescent="0.25">
      <c r="A9" s="542">
        <v>3</v>
      </c>
      <c r="B9" s="4">
        <f t="shared" si="4"/>
        <v>0.25363525194614311</v>
      </c>
      <c r="C9" s="4">
        <f t="shared" si="5"/>
        <v>0.43723031617790775</v>
      </c>
      <c r="D9" s="4">
        <f t="shared" si="5"/>
        <v>0.24645359964651162</v>
      </c>
      <c r="E9" s="4">
        <f t="shared" si="5"/>
        <v>0.22830281340839995</v>
      </c>
      <c r="F9" s="4">
        <f t="shared" si="5"/>
        <v>0.22638921890985078</v>
      </c>
      <c r="G9" s="4">
        <f t="shared" si="5"/>
        <v>0.1463211877598567</v>
      </c>
      <c r="H9" s="4">
        <f t="shared" si="5"/>
        <v>0.48956793342388377</v>
      </c>
      <c r="I9" s="4">
        <f t="shared" si="5"/>
        <v>0.26312821699857908</v>
      </c>
      <c r="J9" s="4">
        <f t="shared" si="5"/>
        <v>0.16996395184844948</v>
      </c>
      <c r="K9" s="4">
        <f t="shared" si="5"/>
        <v>0.62280040988855856</v>
      </c>
      <c r="L9" s="4">
        <f t="shared" si="5"/>
        <v>0.23802523489242544</v>
      </c>
      <c r="M9" s="4">
        <f t="shared" si="5"/>
        <v>0.29988021022252476</v>
      </c>
      <c r="N9" s="4">
        <f t="shared" si="5"/>
        <v>0.22847881559881375</v>
      </c>
      <c r="O9" s="4">
        <f t="shared" si="5"/>
        <v>0.28874986040582162</v>
      </c>
      <c r="P9" s="4">
        <f t="shared" si="5"/>
        <v>0.20618126911341536</v>
      </c>
      <c r="Q9" s="4">
        <v>8</v>
      </c>
      <c r="R9">
        <v>2025</v>
      </c>
      <c r="T9" s="61" t="s">
        <v>0</v>
      </c>
      <c r="U9" s="216">
        <v>5.7946350000000004</v>
      </c>
      <c r="V9" s="216">
        <v>5.7738814319888849</v>
      </c>
      <c r="W9" s="216">
        <v>5.7544635115011777</v>
      </c>
      <c r="Y9" s="66">
        <f t="shared" ref="Y9:Y23" si="6">U9-U26</f>
        <v>0</v>
      </c>
      <c r="Z9" s="66">
        <f t="shared" ref="Z9:Z23" si="7">V9-V26</f>
        <v>1.7184020222480862</v>
      </c>
      <c r="AA9" s="66">
        <f t="shared" ref="AA9:AA23" si="8">W9-W26</f>
        <v>1.5568539594267179</v>
      </c>
      <c r="AB9" t="s">
        <v>0</v>
      </c>
      <c r="AC9" s="103"/>
      <c r="AD9" s="103" t="e">
        <f>no</f>
        <v>#NAME?</v>
      </c>
      <c r="AE9" s="103"/>
      <c r="AF9" s="103"/>
      <c r="AG9" s="103"/>
      <c r="AH9" s="103"/>
      <c r="AI9" s="103"/>
    </row>
    <row r="10" spans="1:35" x14ac:dyDescent="0.25">
      <c r="A10" s="542">
        <v>4</v>
      </c>
      <c r="B10" s="4">
        <f t="shared" si="4"/>
        <v>0.22943165672757182</v>
      </c>
      <c r="C10" s="4">
        <f t="shared" si="5"/>
        <v>0.39902919087632965</v>
      </c>
      <c r="D10" s="4">
        <f t="shared" si="5"/>
        <v>0.23879471544154521</v>
      </c>
      <c r="E10" s="4">
        <f t="shared" si="5"/>
        <v>0.20024809761506399</v>
      </c>
      <c r="F10" s="4">
        <f t="shared" si="5"/>
        <v>0.19789877134453815</v>
      </c>
      <c r="G10" s="4">
        <f t="shared" si="5"/>
        <v>0.12916101541003241</v>
      </c>
      <c r="H10" s="4">
        <f t="shared" si="5"/>
        <v>0.45445703404181825</v>
      </c>
      <c r="I10" s="4">
        <f t="shared" si="5"/>
        <v>0.24635506180732708</v>
      </c>
      <c r="J10" s="4">
        <f t="shared" si="5"/>
        <v>0.16940803702831075</v>
      </c>
      <c r="K10" s="4">
        <f t="shared" si="5"/>
        <v>0.58960010094883952</v>
      </c>
      <c r="L10" s="4">
        <f t="shared" si="5"/>
        <v>0.227458463763101</v>
      </c>
      <c r="M10" s="4">
        <f t="shared" si="5"/>
        <v>0.25128159558058988</v>
      </c>
      <c r="N10" s="4">
        <f t="shared" si="5"/>
        <v>0.21862724942670173</v>
      </c>
      <c r="O10" s="4">
        <f t="shared" si="5"/>
        <v>0.28741464884332391</v>
      </c>
      <c r="P10" s="4">
        <f t="shared" si="5"/>
        <v>0.19756229106977896</v>
      </c>
      <c r="Q10" s="4">
        <v>9</v>
      </c>
      <c r="R10">
        <v>2030</v>
      </c>
      <c r="T10" s="61" t="s">
        <v>23</v>
      </c>
      <c r="U10" s="216">
        <v>1.6149430000000002</v>
      </c>
      <c r="V10" s="216">
        <v>1.763160912363809</v>
      </c>
      <c r="W10" s="216">
        <v>1.8157403490565569</v>
      </c>
      <c r="Y10" s="66">
        <f t="shared" si="6"/>
        <v>0</v>
      </c>
      <c r="Z10" s="66">
        <f t="shared" si="7"/>
        <v>0.45541894753195256</v>
      </c>
      <c r="AA10" s="66">
        <f t="shared" si="8"/>
        <v>0.44748688850567842</v>
      </c>
      <c r="AB10" t="s">
        <v>23</v>
      </c>
      <c r="AC10" s="103"/>
      <c r="AD10" s="103"/>
      <c r="AE10" s="103"/>
      <c r="AF10" s="103"/>
      <c r="AG10" s="103"/>
      <c r="AH10" s="103"/>
      <c r="AI10" s="103"/>
    </row>
    <row r="11" spans="1:35" x14ac:dyDescent="0.25">
      <c r="A11" s="542">
        <v>5</v>
      </c>
      <c r="B11" s="4">
        <f t="shared" si="4"/>
        <v>0.20796284671253018</v>
      </c>
      <c r="C11" s="4">
        <f t="shared" si="5"/>
        <v>0.36422405448520384</v>
      </c>
      <c r="D11" s="4">
        <f t="shared" si="5"/>
        <v>0.23139511275327587</v>
      </c>
      <c r="E11" s="4">
        <f t="shared" si="5"/>
        <v>0.17581582005775281</v>
      </c>
      <c r="F11" s="4">
        <f t="shared" si="5"/>
        <v>0.1734253213087591</v>
      </c>
      <c r="G11" s="4">
        <f t="shared" si="5"/>
        <v>0.11407993300229352</v>
      </c>
      <c r="H11" s="4">
        <f t="shared" si="5"/>
        <v>0.42235685505689013</v>
      </c>
      <c r="I11" s="4">
        <f t="shared" si="5"/>
        <v>0.23066002236856104</v>
      </c>
      <c r="J11" s="4">
        <f t="shared" si="5"/>
        <v>0.1688545241154612</v>
      </c>
      <c r="K11" s="4">
        <f t="shared" si="5"/>
        <v>0.55819921268120154</v>
      </c>
      <c r="L11" s="4">
        <f t="shared" si="5"/>
        <v>0.21739195169398504</v>
      </c>
      <c r="M11" s="4">
        <f t="shared" si="5"/>
        <v>0.21105231813593903</v>
      </c>
      <c r="N11" s="4">
        <f t="shared" si="5"/>
        <v>0.20921703778220427</v>
      </c>
      <c r="O11" s="4">
        <f t="shared" si="5"/>
        <v>0.28608601031757885</v>
      </c>
      <c r="P11" s="4">
        <f t="shared" si="5"/>
        <v>0.18931762444785785</v>
      </c>
      <c r="Q11" s="4">
        <v>10</v>
      </c>
      <c r="R11">
        <v>2035</v>
      </c>
      <c r="T11" s="61" t="s">
        <v>39</v>
      </c>
      <c r="U11" s="216">
        <v>1.2391426666666665</v>
      </c>
      <c r="V11" s="216">
        <v>1.2528394597292536</v>
      </c>
      <c r="W11" s="216">
        <v>1.2743074151367646</v>
      </c>
      <c r="Y11" s="66">
        <f t="shared" si="6"/>
        <v>0</v>
      </c>
      <c r="Z11" s="66">
        <f t="shared" si="7"/>
        <v>0.25734530890678708</v>
      </c>
      <c r="AA11" s="66">
        <f t="shared" si="8"/>
        <v>0.26277249348596099</v>
      </c>
      <c r="AB11" t="s">
        <v>39</v>
      </c>
      <c r="AC11" s="103"/>
      <c r="AD11" s="103"/>
      <c r="AE11" s="103"/>
      <c r="AF11" s="103"/>
      <c r="AG11" s="103"/>
      <c r="AH11" s="103"/>
      <c r="AI11" s="103"/>
    </row>
    <row r="12" spans="1:35" x14ac:dyDescent="0.25">
      <c r="A12" s="542">
        <v>6</v>
      </c>
      <c r="B12" s="4">
        <f t="shared" si="4"/>
        <v>0.18891981615034759</v>
      </c>
      <c r="C12" s="4">
        <f t="shared" si="5"/>
        <v>0.33251301169152925</v>
      </c>
      <c r="D12" s="4">
        <f t="shared" si="5"/>
        <v>0.22424601394476565</v>
      </c>
      <c r="E12" s="4">
        <f t="shared" si="5"/>
        <v>0.15453824978989478</v>
      </c>
      <c r="F12" s="4">
        <f t="shared" si="5"/>
        <v>0.15240249408638151</v>
      </c>
      <c r="G12" s="4">
        <f t="shared" si="5"/>
        <v>0.10082604242634362</v>
      </c>
      <c r="H12" s="4">
        <f t="shared" si="5"/>
        <v>0.3930092305585341</v>
      </c>
      <c r="I12" s="4">
        <f t="shared" si="5"/>
        <v>0.21597380142946801</v>
      </c>
      <c r="J12" s="4">
        <f t="shared" si="5"/>
        <v>0.16830340273212635</v>
      </c>
      <c r="K12" s="4">
        <f t="shared" si="5"/>
        <v>0.52850021844030526</v>
      </c>
      <c r="L12" s="4">
        <f t="shared" si="5"/>
        <v>0.20780201509013094</v>
      </c>
      <c r="M12" s="4">
        <f t="shared" si="5"/>
        <v>0.17775106509317826</v>
      </c>
      <c r="N12" s="4">
        <f t="shared" si="5"/>
        <v>0.20022840778701531</v>
      </c>
      <c r="O12" s="4">
        <f t="shared" si="5"/>
        <v>0.28476391247055916</v>
      </c>
      <c r="P12" s="4">
        <f t="shared" si="5"/>
        <v>0.18143101337140813</v>
      </c>
      <c r="Q12" s="4">
        <v>11</v>
      </c>
      <c r="R12">
        <v>2040</v>
      </c>
      <c r="T12" s="61" t="s">
        <v>24</v>
      </c>
      <c r="U12" s="216">
        <v>0.55170866666666674</v>
      </c>
      <c r="V12" s="216">
        <v>0.53483748961940691</v>
      </c>
      <c r="W12" s="216">
        <v>0.52946708863735492</v>
      </c>
      <c r="Y12" s="66">
        <f t="shared" si="6"/>
        <v>0</v>
      </c>
      <c r="Z12" s="66">
        <f t="shared" si="7"/>
        <v>0.10453237440961671</v>
      </c>
      <c r="AA12" s="66">
        <f t="shared" si="8"/>
        <v>7.2470267335995153E-2</v>
      </c>
      <c r="AB12" t="s">
        <v>24</v>
      </c>
      <c r="AC12" s="103"/>
      <c r="AD12" s="103"/>
      <c r="AE12" s="103"/>
      <c r="AF12" s="103"/>
      <c r="AG12" s="103"/>
      <c r="AH12" s="103"/>
      <c r="AI12" s="103"/>
    </row>
    <row r="13" spans="1:35" x14ac:dyDescent="0.25">
      <c r="A13" s="542">
        <v>7</v>
      </c>
      <c r="B13" s="4">
        <f t="shared" si="4"/>
        <v>0.17202847411796907</v>
      </c>
      <c r="C13" s="4">
        <f t="shared" si="5"/>
        <v>0.30362100495545863</v>
      </c>
      <c r="D13" s="4">
        <f t="shared" si="5"/>
        <v>0.21733893853450517</v>
      </c>
      <c r="E13" s="4">
        <f t="shared" si="5"/>
        <v>0.13600804950702516</v>
      </c>
      <c r="F13" s="4">
        <f t="shared" si="5"/>
        <v>0.13434377070345779</v>
      </c>
      <c r="G13" s="4">
        <f t="shared" si="5"/>
        <v>8.9177965010553514E-2</v>
      </c>
      <c r="H13" s="4">
        <f t="shared" si="5"/>
        <v>0.36617813207460032</v>
      </c>
      <c r="I13" s="4">
        <f t="shared" si="5"/>
        <v>0.20223155590575675</v>
      </c>
      <c r="J13" s="4">
        <f t="shared" si="5"/>
        <v>0.1677546625453703</v>
      </c>
      <c r="K13" s="4">
        <f t="shared" si="5"/>
        <v>0.50041087741902557</v>
      </c>
      <c r="L13" s="4">
        <f t="shared" si="5"/>
        <v>0.19866609160099163</v>
      </c>
      <c r="M13" s="4">
        <f t="shared" si="5"/>
        <v>0.15018473716835404</v>
      </c>
      <c r="N13" s="4">
        <f t="shared" si="5"/>
        <v>0.1916424723965339</v>
      </c>
      <c r="O13" s="4">
        <f t="shared" si="5"/>
        <v>0.28344832310353107</v>
      </c>
      <c r="P13" s="4">
        <f t="shared" si="5"/>
        <v>0.17388690793653164</v>
      </c>
      <c r="Q13" s="4">
        <v>12</v>
      </c>
      <c r="R13">
        <v>2045</v>
      </c>
      <c r="T13" s="61" t="s">
        <v>40</v>
      </c>
      <c r="U13" s="216">
        <v>0.804122</v>
      </c>
      <c r="V13" s="216">
        <v>0.80927342103615274</v>
      </c>
      <c r="W13" s="216">
        <v>0.77277391086253566</v>
      </c>
      <c r="Y13" s="66">
        <f t="shared" si="6"/>
        <v>0</v>
      </c>
      <c r="Z13" s="66">
        <f t="shared" si="7"/>
        <v>8.9988254917574673E-2</v>
      </c>
      <c r="AA13" s="66">
        <f t="shared" si="8"/>
        <v>4.270244063939721E-3</v>
      </c>
      <c r="AB13" t="s">
        <v>40</v>
      </c>
      <c r="AC13" s="103"/>
      <c r="AD13" s="103"/>
      <c r="AE13" s="103"/>
      <c r="AF13" s="103"/>
      <c r="AG13" s="103"/>
      <c r="AH13" s="103"/>
      <c r="AI13" s="103"/>
    </row>
    <row r="14" spans="1:35" x14ac:dyDescent="0.25">
      <c r="A14" s="542">
        <v>8</v>
      </c>
      <c r="B14" s="4">
        <f t="shared" si="4"/>
        <v>0.15704569946331895</v>
      </c>
      <c r="C14" s="4">
        <f t="shared" si="5"/>
        <v>0.27729742869628693</v>
      </c>
      <c r="D14" s="4">
        <f t="shared" si="5"/>
        <v>0.21066569313660499</v>
      </c>
      <c r="E14" s="4">
        <f t="shared" si="5"/>
        <v>0.11987047749101566</v>
      </c>
      <c r="F14" s="4">
        <f t="shared" si="5"/>
        <v>0.11883122870464316</v>
      </c>
      <c r="G14" s="4">
        <f t="shared" si="5"/>
        <v>7.8941143851758364E-2</v>
      </c>
      <c r="H14" s="4">
        <f t="shared" si="5"/>
        <v>0.34164777031074162</v>
      </c>
      <c r="I14" s="4">
        <f t="shared" si="5"/>
        <v>0.18937261058434551</v>
      </c>
      <c r="J14" s="4">
        <f t="shared" si="5"/>
        <v>0.16720829326690217</v>
      </c>
      <c r="K14" s="4">
        <f t="shared" si="5"/>
        <v>0.47384394816176267</v>
      </c>
      <c r="L14" s="4">
        <f t="shared" si="5"/>
        <v>0.18996268703772654</v>
      </c>
      <c r="M14" s="4">
        <f t="shared" si="5"/>
        <v>0.12736570287306226</v>
      </c>
      <c r="N14" s="4">
        <f t="shared" si="5"/>
        <v>0.18344119071412207</v>
      </c>
      <c r="O14" s="4">
        <f t="shared" si="5"/>
        <v>0.28213921017627008</v>
      </c>
      <c r="P14" s="4">
        <f t="shared" si="5"/>
        <v>0.16667043355218136</v>
      </c>
      <c r="Q14" s="4">
        <v>13</v>
      </c>
      <c r="R14">
        <v>2050</v>
      </c>
      <c r="T14" s="61" t="s">
        <v>5</v>
      </c>
      <c r="U14" s="216">
        <v>4.0280899999999997</v>
      </c>
      <c r="V14" s="216">
        <v>3.8579042750753905</v>
      </c>
      <c r="W14" s="216">
        <v>3.7055462268161827</v>
      </c>
      <c r="Y14" s="66">
        <f t="shared" si="6"/>
        <v>0</v>
      </c>
      <c r="Z14" s="66">
        <f t="shared" si="7"/>
        <v>0.43030193650288151</v>
      </c>
      <c r="AA14" s="66">
        <f t="shared" si="8"/>
        <v>0.14615263548216051</v>
      </c>
      <c r="AB14" t="s">
        <v>5</v>
      </c>
      <c r="AC14" s="103"/>
      <c r="AD14" s="103"/>
      <c r="AE14" s="103"/>
      <c r="AF14" s="103"/>
      <c r="AG14" s="103"/>
      <c r="AH14" s="103"/>
      <c r="AI14" s="103"/>
    </row>
    <row r="15" spans="1:35" x14ac:dyDescent="0.25">
      <c r="A15" s="542">
        <v>9</v>
      </c>
      <c r="B15" s="4">
        <f t="shared" si="4"/>
        <v>0.14375584150403303</v>
      </c>
      <c r="C15" s="4">
        <f t="shared" si="5"/>
        <v>0.25331395557161374</v>
      </c>
      <c r="D15" s="4">
        <f t="shared" si="5"/>
        <v>0.20421836174154831</v>
      </c>
      <c r="E15" s="4">
        <f t="shared" si="5"/>
        <v>0.10581659644297105</v>
      </c>
      <c r="F15" s="4">
        <f t="shared" si="5"/>
        <v>0.10550587041865621</v>
      </c>
      <c r="G15" s="4">
        <f t="shared" si="5"/>
        <v>6.9944594146903225E-2</v>
      </c>
      <c r="H15" s="4">
        <f t="shared" si="5"/>
        <v>0.31922085966352787</v>
      </c>
      <c r="I15" s="4">
        <f t="shared" si="5"/>
        <v>0.17734019022817155</v>
      </c>
      <c r="J15" s="4">
        <f t="shared" si="5"/>
        <v>0.16666428465288297</v>
      </c>
      <c r="K15" s="4">
        <f t="shared" si="5"/>
        <v>0.44871691760502175</v>
      </c>
      <c r="L15" s="4">
        <f t="shared" si="5"/>
        <v>0.18167132480358414</v>
      </c>
      <c r="M15" s="4">
        <f t="shared" si="5"/>
        <v>0.10847641418761535</v>
      </c>
      <c r="N15" s="4">
        <f t="shared" si="5"/>
        <v>0.17560733008330118</v>
      </c>
      <c r="O15" s="4">
        <f t="shared" si="5"/>
        <v>0.28083654180628065</v>
      </c>
      <c r="P15" s="4">
        <f t="shared" si="5"/>
        <v>0.15976736161216987</v>
      </c>
      <c r="Q15" s="4">
        <v>14</v>
      </c>
      <c r="R15">
        <v>2055</v>
      </c>
      <c r="T15" s="61" t="s">
        <v>25</v>
      </c>
      <c r="U15" s="216">
        <v>5.7894906666666675</v>
      </c>
      <c r="V15" s="216">
        <v>8.3597370481386388</v>
      </c>
      <c r="W15" s="216">
        <v>11.278248428730929</v>
      </c>
      <c r="Y15" s="66">
        <f t="shared" si="6"/>
        <v>0</v>
      </c>
      <c r="Z15" s="66">
        <f t="shared" si="7"/>
        <v>0.64077300304210461</v>
      </c>
      <c r="AA15" s="66">
        <f t="shared" si="8"/>
        <v>0.65299604651771759</v>
      </c>
      <c r="AB15" t="s">
        <v>25</v>
      </c>
      <c r="AC15" s="103"/>
      <c r="AD15" s="103"/>
      <c r="AE15" s="103"/>
      <c r="AF15" s="103"/>
      <c r="AG15" s="103"/>
      <c r="AH15" s="103"/>
      <c r="AI15" s="103"/>
    </row>
    <row r="16" spans="1:35" x14ac:dyDescent="0.25">
      <c r="A16" s="542">
        <v>10</v>
      </c>
      <c r="B16" s="4">
        <f t="shared" si="4"/>
        <v>0.13196761611527447</v>
      </c>
      <c r="C16" s="4">
        <f t="shared" si="5"/>
        <v>0.23146255599510263</v>
      </c>
      <c r="D16" s="4">
        <f t="shared" si="5"/>
        <v>0.19798929632597662</v>
      </c>
      <c r="E16" s="4">
        <f t="shared" si="5"/>
        <v>9.3577359194849483E-2</v>
      </c>
      <c r="F16" s="4">
        <f t="shared" si="5"/>
        <v>9.4059314885495432E-2</v>
      </c>
      <c r="G16" s="4">
        <f t="shared" si="5"/>
        <v>6.2038047247586756E-2</v>
      </c>
      <c r="H16" s="4">
        <f t="shared" si="5"/>
        <v>0.29871703154962093</v>
      </c>
      <c r="I16" s="4">
        <f t="shared" si="5"/>
        <v>0.16608116890030256</v>
      </c>
      <c r="J16" s="4">
        <f t="shared" si="5"/>
        <v>0.16612262650373361</v>
      </c>
      <c r="K16" s="4">
        <f t="shared" si="5"/>
        <v>0.42495174480369824</v>
      </c>
      <c r="L16" s="4">
        <f t="shared" si="5"/>
        <v>0.17377249771838518</v>
      </c>
      <c r="M16" s="4">
        <f t="shared" si="5"/>
        <v>9.2840115892740896E-2</v>
      </c>
      <c r="N16" s="4">
        <f t="shared" si="5"/>
        <v>0.16812442987823492</v>
      </c>
      <c r="O16" s="4">
        <f t="shared" si="5"/>
        <v>0.27954028626801997</v>
      </c>
      <c r="P16" s="4">
        <f t="shared" si="5"/>
        <v>0.15316408144085614</v>
      </c>
      <c r="Q16" s="4">
        <v>15</v>
      </c>
      <c r="R16">
        <v>2060</v>
      </c>
      <c r="T16" s="61" t="s">
        <v>26</v>
      </c>
      <c r="U16" s="216">
        <v>1.2224520000000001</v>
      </c>
      <c r="V16" s="216">
        <v>1.6819108255222082</v>
      </c>
      <c r="W16" s="216">
        <v>2.163992553212077</v>
      </c>
      <c r="Y16" s="66">
        <f t="shared" si="6"/>
        <v>0</v>
      </c>
      <c r="Z16" s="66">
        <f t="shared" si="7"/>
        <v>5.4297040542677699E-2</v>
      </c>
      <c r="AA16" s="66">
        <f t="shared" si="8"/>
        <v>-1.8273903774941314E-2</v>
      </c>
      <c r="AB16" t="s">
        <v>26</v>
      </c>
      <c r="AC16" s="103"/>
      <c r="AD16" s="103"/>
      <c r="AE16" s="103"/>
      <c r="AF16" s="103"/>
      <c r="AG16" s="103"/>
      <c r="AH16" s="103"/>
      <c r="AI16" s="103"/>
    </row>
    <row r="17" spans="1:35" x14ac:dyDescent="0.25">
      <c r="A17" s="542">
        <v>11</v>
      </c>
      <c r="B17" s="4">
        <f t="shared" si="4"/>
        <v>0.12151135253127761</v>
      </c>
      <c r="C17" s="4">
        <f t="shared" si="5"/>
        <v>0.21155369371438759</v>
      </c>
      <c r="D17" s="4">
        <f t="shared" si="5"/>
        <v>0.19197110778036819</v>
      </c>
      <c r="E17" s="4">
        <f t="shared" si="5"/>
        <v>8.2918458076809282E-2</v>
      </c>
      <c r="F17" s="4">
        <f t="shared" si="5"/>
        <v>8.4226661176550199E-2</v>
      </c>
      <c r="G17" s="4">
        <f t="shared" si="5"/>
        <v>5.5089440734875067E-2</v>
      </c>
      <c r="H17" s="4">
        <f t="shared" si="5"/>
        <v>0.27997138379020159</v>
      </c>
      <c r="I17" s="4">
        <f t="shared" si="5"/>
        <v>0.15554583540055802</v>
      </c>
      <c r="J17" s="4">
        <f t="shared" si="5"/>
        <v>0.16558330866394383</v>
      </c>
      <c r="K17" s="4">
        <f t="shared" si="5"/>
        <v>0.40247461854711974</v>
      </c>
      <c r="L17" s="4">
        <f t="shared" si="5"/>
        <v>0.16624762212376265</v>
      </c>
      <c r="M17" s="4">
        <f t="shared" si="5"/>
        <v>7.9896599149589936E-2</v>
      </c>
      <c r="N17" s="4">
        <f t="shared" si="5"/>
        <v>0.16097676691641472</v>
      </c>
      <c r="O17" s="4">
        <f t="shared" si="5"/>
        <v>0.27825041199212475</v>
      </c>
      <c r="P17" s="4">
        <f t="shared" si="5"/>
        <v>0.14684757345719565</v>
      </c>
      <c r="Q17" s="4">
        <v>16</v>
      </c>
      <c r="R17">
        <v>2065</v>
      </c>
      <c r="T17" s="61" t="s">
        <v>41</v>
      </c>
      <c r="U17" s="216">
        <v>0.34727733333333338</v>
      </c>
      <c r="V17" s="216">
        <v>0.40688158633266397</v>
      </c>
      <c r="W17" s="216">
        <v>0.46984773989154244</v>
      </c>
      <c r="Y17" s="66">
        <f t="shared" si="6"/>
        <v>0</v>
      </c>
      <c r="Z17" s="66">
        <f t="shared" si="7"/>
        <v>5.0836421307084267E-2</v>
      </c>
      <c r="AA17" s="66">
        <f t="shared" si="8"/>
        <v>6.3568536087421523E-2</v>
      </c>
      <c r="AB17" t="s">
        <v>41</v>
      </c>
      <c r="AC17" s="103"/>
      <c r="AD17" s="103"/>
      <c r="AE17" s="103"/>
      <c r="AF17" s="103"/>
      <c r="AG17" s="103"/>
      <c r="AH17" s="103"/>
      <c r="AI17" s="103"/>
    </row>
    <row r="18" spans="1:35" x14ac:dyDescent="0.25">
      <c r="A18" s="542">
        <v>12</v>
      </c>
      <c r="B18" s="4">
        <f t="shared" si="4"/>
        <v>0.11223655123317207</v>
      </c>
      <c r="C18" s="4">
        <f t="shared" si="5"/>
        <v>0.19341468179779875</v>
      </c>
      <c r="D18" s="4">
        <f t="shared" si="5"/>
        <v>0.18615665714384866</v>
      </c>
      <c r="E18" s="4">
        <f t="shared" si="5"/>
        <v>7.3635839336691697E-2</v>
      </c>
      <c r="F18" s="4">
        <f t="shared" si="5"/>
        <v>7.5780357947605168E-2</v>
      </c>
      <c r="G18" s="4">
        <f t="shared" si="5"/>
        <v>4.8982712591306661E-2</v>
      </c>
      <c r="H18" s="4">
        <f t="shared" si="5"/>
        <v>0.26283315438406046</v>
      </c>
      <c r="I18" s="4">
        <f t="shared" si="5"/>
        <v>0.14568767377898764</v>
      </c>
      <c r="J18" s="4">
        <f t="shared" si="5"/>
        <v>0.16504632102188149</v>
      </c>
      <c r="K18" s="4">
        <f t="shared" si="5"/>
        <v>0.38121572811203619</v>
      </c>
      <c r="L18" s="4">
        <f t="shared" si="5"/>
        <v>0.15907899416118218</v>
      </c>
      <c r="M18" s="4">
        <f t="shared" si="5"/>
        <v>6.9182130640432229E-2</v>
      </c>
      <c r="N18" s="4">
        <f t="shared" si="5"/>
        <v>0.15414932242087173</v>
      </c>
      <c r="O18" s="4">
        <f t="shared" si="5"/>
        <v>0.27696688756464305</v>
      </c>
      <c r="P18" s="4">
        <f t="shared" si="5"/>
        <v>0.14080538350424249</v>
      </c>
      <c r="Q18" s="4">
        <v>17</v>
      </c>
      <c r="R18">
        <v>2070</v>
      </c>
      <c r="T18" s="61" t="s">
        <v>42</v>
      </c>
      <c r="U18" s="216">
        <v>0.41687799999999997</v>
      </c>
      <c r="V18" s="216">
        <v>0.46880856746576149</v>
      </c>
      <c r="W18" s="216">
        <v>0.51967177396076192</v>
      </c>
      <c r="Y18" s="66">
        <f t="shared" si="6"/>
        <v>0</v>
      </c>
      <c r="Z18" s="66">
        <f t="shared" si="7"/>
        <v>4.9166358113127862E-2</v>
      </c>
      <c r="AA18" s="66">
        <f t="shared" si="8"/>
        <v>3.9994196570335483E-2</v>
      </c>
      <c r="AB18" t="s">
        <v>42</v>
      </c>
      <c r="AC18" s="103"/>
      <c r="AD18" s="103"/>
      <c r="AE18" s="103"/>
      <c r="AF18" s="103"/>
      <c r="AG18" s="103"/>
      <c r="AH18" s="103"/>
      <c r="AI18" s="103"/>
    </row>
    <row r="19" spans="1:35" x14ac:dyDescent="0.25">
      <c r="A19" s="542">
        <v>13</v>
      </c>
      <c r="B19" s="4">
        <f t="shared" si="4"/>
        <v>0.10400971777317825</v>
      </c>
      <c r="C19" s="4">
        <f t="shared" si="5"/>
        <v>0.17688818476994683</v>
      </c>
      <c r="D19" s="4">
        <f t="shared" si="5"/>
        <v>0.18053904713573549</v>
      </c>
      <c r="E19" s="4">
        <f t="shared" si="5"/>
        <v>6.5551796739791682E-2</v>
      </c>
      <c r="F19" s="4">
        <f t="shared" si="5"/>
        <v>6.8524937351394644E-2</v>
      </c>
      <c r="G19" s="4">
        <f t="shared" si="5"/>
        <v>4.3615862626320355E-2</v>
      </c>
      <c r="H19" s="4">
        <f t="shared" si="5"/>
        <v>0.24716450900316494</v>
      </c>
      <c r="I19" s="4">
        <f t="shared" si="5"/>
        <v>0.13646315795712408</v>
      </c>
      <c r="J19" s="4">
        <f t="shared" si="5"/>
        <v>0.16451165350960334</v>
      </c>
      <c r="K19" s="4">
        <f t="shared" si="5"/>
        <v>0.3611090464405472</v>
      </c>
      <c r="L19" s="4">
        <f t="shared" si="5"/>
        <v>0.15224974811987682</v>
      </c>
      <c r="M19" s="4">
        <f t="shared" si="5"/>
        <v>6.0312838182145834E-2</v>
      </c>
      <c r="N19" s="4">
        <f t="shared" si="5"/>
        <v>0.14762775046249704</v>
      </c>
      <c r="O19" s="4">
        <f t="shared" si="5"/>
        <v>0.27568968172626862</v>
      </c>
      <c r="P19" s="4">
        <f t="shared" si="5"/>
        <v>0.13502559829348884</v>
      </c>
      <c r="Q19" s="4">
        <v>18</v>
      </c>
      <c r="R19">
        <v>2075</v>
      </c>
      <c r="T19" s="61" t="s">
        <v>4</v>
      </c>
      <c r="U19" s="216">
        <v>0.32927033333333328</v>
      </c>
      <c r="V19" s="216">
        <v>0.39917671169811969</v>
      </c>
      <c r="W19" s="216">
        <v>0.46690360991042668</v>
      </c>
      <c r="Y19" s="66">
        <f t="shared" si="6"/>
        <v>0</v>
      </c>
      <c r="Z19" s="66">
        <f t="shared" si="7"/>
        <v>4.5598174808400782E-2</v>
      </c>
      <c r="AA19" s="66">
        <f t="shared" si="8"/>
        <v>4.1051397907771792E-2</v>
      </c>
      <c r="AB19" t="s">
        <v>4</v>
      </c>
      <c r="AC19" s="103"/>
      <c r="AD19" s="103"/>
      <c r="AE19" s="103"/>
      <c r="AF19" s="103"/>
      <c r="AG19" s="103"/>
      <c r="AH19" s="103"/>
      <c r="AI19" s="103"/>
    </row>
    <row r="20" spans="1:35" x14ac:dyDescent="0.25">
      <c r="A20" s="542">
        <v>14</v>
      </c>
      <c r="B20" s="4">
        <f t="shared" si="4"/>
        <v>9.6712441356884712E-2</v>
      </c>
      <c r="C20" s="4">
        <f t="shared" si="5"/>
        <v>0.16183085390388041</v>
      </c>
      <c r="D20" s="4">
        <f t="shared" si="5"/>
        <v>0.17511161397377067</v>
      </c>
      <c r="E20" s="4">
        <f t="shared" si="5"/>
        <v>5.8511569564882848E-2</v>
      </c>
      <c r="F20" s="4">
        <f t="shared" si="5"/>
        <v>6.2292491439730258E-2</v>
      </c>
      <c r="G20" s="4">
        <f t="shared" si="5"/>
        <v>3.8899248775250396E-2</v>
      </c>
      <c r="H20" s="4">
        <f t="shared" si="5"/>
        <v>0.23283943245912675</v>
      </c>
      <c r="I20" s="4">
        <f t="shared" si="5"/>
        <v>0.12783155955021377</v>
      </c>
      <c r="J20" s="4">
        <f t="shared" si="5"/>
        <v>0.16397929610266596</v>
      </c>
      <c r="K20" s="4">
        <f t="shared" si="5"/>
        <v>0.34209212506955178</v>
      </c>
      <c r="L20" s="4">
        <f t="shared" si="5"/>
        <v>0.14574381675670198</v>
      </c>
      <c r="M20" s="4">
        <f t="shared" si="5"/>
        <v>5.2970957561246979E-2</v>
      </c>
      <c r="N20" s="4">
        <f t="shared" si="5"/>
        <v>0.14139834781615937</v>
      </c>
      <c r="O20" s="4">
        <f t="shared" si="5"/>
        <v>0.27441876337158</v>
      </c>
      <c r="P20" s="4">
        <f t="shared" si="5"/>
        <v>0.12949682191562617</v>
      </c>
      <c r="Q20" s="4">
        <v>19</v>
      </c>
      <c r="R20">
        <v>2080</v>
      </c>
      <c r="T20" s="61" t="s">
        <v>43</v>
      </c>
      <c r="U20" s="216">
        <v>0.40582300000000004</v>
      </c>
      <c r="V20" s="216">
        <v>0.46165805180279185</v>
      </c>
      <c r="W20" s="216">
        <v>0.51289743623822381</v>
      </c>
      <c r="Y20" s="66">
        <f t="shared" si="6"/>
        <v>0</v>
      </c>
      <c r="Z20" s="66">
        <f t="shared" si="7"/>
        <v>9.8904943815402713E-3</v>
      </c>
      <c r="AA20" s="66">
        <f t="shared" si="8"/>
        <v>-5.2756555778513348E-2</v>
      </c>
      <c r="AB20" t="s">
        <v>43</v>
      </c>
      <c r="AC20" s="103"/>
      <c r="AD20" s="103"/>
      <c r="AE20" s="103"/>
      <c r="AF20" s="103"/>
      <c r="AG20" s="103"/>
      <c r="AH20" s="103"/>
      <c r="AI20" s="103"/>
    </row>
    <row r="21" spans="1:35" x14ac:dyDescent="0.25">
      <c r="A21" s="542">
        <v>15</v>
      </c>
      <c r="B21" s="4">
        <f t="shared" si="4"/>
        <v>9.023969052817965E-2</v>
      </c>
      <c r="C21" s="4">
        <f t="shared" si="4"/>
        <v>0.14811208383251556</v>
      </c>
      <c r="D21" s="4">
        <f t="shared" si="4"/>
        <v>0.16986791946933688</v>
      </c>
      <c r="E21" s="4">
        <f t="shared" si="4"/>
        <v>5.2380379868612367E-2</v>
      </c>
      <c r="F21" s="4">
        <f t="shared" si="4"/>
        <v>5.693878636822694E-2</v>
      </c>
      <c r="G21" s="4">
        <f t="shared" si="4"/>
        <v>3.4754089815107594E-2</v>
      </c>
      <c r="H21" s="4">
        <f t="shared" si="4"/>
        <v>0.2197427152251813</v>
      </c>
      <c r="I21" s="4">
        <f t="shared" si="4"/>
        <v>0.11975476804191704</v>
      </c>
      <c r="J21" s="4">
        <f t="shared" si="4"/>
        <v>0.16344923881993795</v>
      </c>
      <c r="K21" s="4">
        <f t="shared" si="4"/>
        <v>0.32410590017479812</v>
      </c>
      <c r="L21" s="4">
        <f t="shared" si="4"/>
        <v>0.13954589349455343</v>
      </c>
      <c r="M21" s="4">
        <f t="shared" si="4"/>
        <v>4.6893447849503368E-2</v>
      </c>
      <c r="N21" s="4">
        <f t="shared" si="4"/>
        <v>0.13544802516728227</v>
      </c>
      <c r="O21" s="4">
        <f t="shared" si="4"/>
        <v>0.27315410154828285</v>
      </c>
      <c r="P21" s="4">
        <f t="shared" si="4"/>
        <v>0.12420815337141461</v>
      </c>
      <c r="Q21" s="4">
        <v>20</v>
      </c>
      <c r="R21">
        <v>2085</v>
      </c>
      <c r="T21" s="61" t="s">
        <v>1</v>
      </c>
      <c r="U21" s="216">
        <v>1.907422</v>
      </c>
      <c r="V21" s="216">
        <v>2.3606223802595863</v>
      </c>
      <c r="W21" s="216">
        <v>2.8406704518352983</v>
      </c>
      <c r="Y21" s="66">
        <f t="shared" si="6"/>
        <v>0</v>
      </c>
      <c r="Z21" s="66">
        <f t="shared" si="7"/>
        <v>0.13968492361888352</v>
      </c>
      <c r="AA21" s="66">
        <f t="shared" si="8"/>
        <v>0.16079743538929403</v>
      </c>
      <c r="AB21" t="s">
        <v>1</v>
      </c>
      <c r="AC21" s="103"/>
      <c r="AD21" s="103"/>
      <c r="AE21" s="103"/>
      <c r="AF21" s="103"/>
      <c r="AG21" s="103"/>
      <c r="AH21" s="103"/>
      <c r="AI21" s="103"/>
    </row>
    <row r="22" spans="1:35" x14ac:dyDescent="0.25">
      <c r="A22" s="542">
        <v>16</v>
      </c>
      <c r="B22" s="4">
        <f t="shared" si="4"/>
        <v>8.449830142621903E-2</v>
      </c>
      <c r="C22" s="4">
        <f t="shared" si="4"/>
        <v>0.13561287969434255</v>
      </c>
      <c r="D22" s="4">
        <f t="shared" si="4"/>
        <v>0.16480174339027945</v>
      </c>
      <c r="E22" s="4">
        <f t="shared" si="4"/>
        <v>4.7040852299725378E-2</v>
      </c>
      <c r="F22" s="4">
        <f t="shared" si="4"/>
        <v>5.2339924476943203E-2</v>
      </c>
      <c r="G22" s="4">
        <f t="shared" si="4"/>
        <v>3.1111149488128237E-2</v>
      </c>
      <c r="H22" s="4">
        <f t="shared" si="4"/>
        <v>0.20776902686277549</v>
      </c>
      <c r="I22" s="4">
        <f t="shared" si="4"/>
        <v>0.11219712251750653</v>
      </c>
      <c r="J22" s="4">
        <f t="shared" si="4"/>
        <v>0.16292147172341281</v>
      </c>
      <c r="K22" s="4">
        <f t="shared" si="4"/>
        <v>0.30709450912713554</v>
      </c>
      <c r="L22" s="4">
        <f t="shared" si="4"/>
        <v>0.13364139641041325</v>
      </c>
      <c r="M22" s="4">
        <f t="shared" si="4"/>
        <v>4.1862567315815821E-2</v>
      </c>
      <c r="N22" s="4">
        <f t="shared" si="4"/>
        <v>0.12976427960837933</v>
      </c>
      <c r="O22" s="4">
        <f t="shared" si="4"/>
        <v>0.27189566545645599</v>
      </c>
      <c r="P22" s="4">
        <f t="shared" si="4"/>
        <v>0.11914916507835838</v>
      </c>
      <c r="Q22" s="4">
        <v>21</v>
      </c>
      <c r="R22">
        <v>2090</v>
      </c>
      <c r="T22" s="61" t="s">
        <v>2</v>
      </c>
      <c r="U22" s="216">
        <v>2.0099775770083315</v>
      </c>
      <c r="V22" s="216">
        <v>2.5307061265116682</v>
      </c>
      <c r="W22" s="216">
        <v>3.1198070709429824</v>
      </c>
      <c r="Y22" s="66">
        <f t="shared" si="6"/>
        <v>0</v>
      </c>
      <c r="Z22" s="66">
        <f t="shared" si="7"/>
        <v>8.6609192757745035E-2</v>
      </c>
      <c r="AA22" s="66">
        <f t="shared" si="8"/>
        <v>4.5837662470296969E-2</v>
      </c>
      <c r="AB22" t="s">
        <v>2</v>
      </c>
      <c r="AC22" s="103"/>
      <c r="AD22" s="103"/>
      <c r="AE22" s="103"/>
      <c r="AF22" s="103"/>
      <c r="AG22" s="103"/>
      <c r="AH22" s="103"/>
      <c r="AI22" s="103"/>
    </row>
    <row r="23" spans="1:35" x14ac:dyDescent="0.25">
      <c r="A23" s="542">
        <v>17</v>
      </c>
      <c r="B23" s="4">
        <f t="shared" si="4"/>
        <v>7.9405636855550354E-2</v>
      </c>
      <c r="C23" s="4">
        <f t="shared" si="4"/>
        <v>0.12422482498717762</v>
      </c>
      <c r="D23" s="4">
        <f t="shared" si="4"/>
        <v>0.15990707608227517</v>
      </c>
      <c r="E23" s="4">
        <f t="shared" si="4"/>
        <v>4.2390767068102728E-2</v>
      </c>
      <c r="F23" s="4">
        <f t="shared" si="4"/>
        <v>4.8389476999424058E-2</v>
      </c>
      <c r="G23" s="4">
        <f t="shared" si="4"/>
        <v>2.7909580054111829E-2</v>
      </c>
      <c r="H23" s="4">
        <f t="shared" si="4"/>
        <v>0.19682206890078985</v>
      </c>
      <c r="I23" s="4">
        <f t="shared" si="4"/>
        <v>0.10512525421262725</v>
      </c>
      <c r="J23" s="4">
        <f t="shared" si="4"/>
        <v>0.16239598491802262</v>
      </c>
      <c r="K23" s="4">
        <f t="shared" si="4"/>
        <v>0.29100511699121778</v>
      </c>
      <c r="L23" s="4">
        <f t="shared" si="4"/>
        <v>0.1280164339282972</v>
      </c>
      <c r="M23" s="4">
        <f t="shared" si="4"/>
        <v>3.7698072293236039E-2</v>
      </c>
      <c r="N23" s="4">
        <f t="shared" si="4"/>
        <v>0.12433516836775693</v>
      </c>
      <c r="O23" s="4">
        <f t="shared" si="4"/>
        <v>0.27064342444780159</v>
      </c>
      <c r="P23" s="4">
        <f t="shared" si="4"/>
        <v>0.11430988231080966</v>
      </c>
      <c r="Q23" s="4">
        <v>22</v>
      </c>
      <c r="R23">
        <v>2095</v>
      </c>
      <c r="T23" s="61" t="s">
        <v>3</v>
      </c>
      <c r="U23" s="216">
        <v>1.0852453333333334</v>
      </c>
      <c r="V23" s="216">
        <v>1.2046302184586084</v>
      </c>
      <c r="W23" s="216">
        <v>1.3543556144965225</v>
      </c>
      <c r="Y23" s="66">
        <f t="shared" si="6"/>
        <v>0</v>
      </c>
      <c r="Z23" s="66">
        <f t="shared" si="7"/>
        <v>7.6225294145690903E-2</v>
      </c>
      <c r="AA23" s="66">
        <f t="shared" si="8"/>
        <v>5.9666506228255534E-2</v>
      </c>
      <c r="AB23" t="s">
        <v>3</v>
      </c>
      <c r="AC23" s="103"/>
      <c r="AD23" s="103"/>
      <c r="AE23" s="103"/>
      <c r="AF23" s="103"/>
      <c r="AG23" s="103"/>
      <c r="AH23" s="103"/>
      <c r="AI23" s="103"/>
    </row>
    <row r="24" spans="1:35" x14ac:dyDescent="0.25">
      <c r="A24" s="542">
        <v>18</v>
      </c>
      <c r="B24" s="543">
        <f t="shared" si="4"/>
        <v>7.4888396869065732E-2</v>
      </c>
      <c r="C24" s="543">
        <f t="shared" si="4"/>
        <v>0.11384914117725316</v>
      </c>
      <c r="D24" s="543">
        <f t="shared" si="4"/>
        <v>0.15517811133999498</v>
      </c>
      <c r="E24" s="543">
        <f t="shared" si="4"/>
        <v>3.8341103051504635E-2</v>
      </c>
      <c r="F24" s="543">
        <f t="shared" si="4"/>
        <v>4.4996021044111351E-2</v>
      </c>
      <c r="G24" s="543">
        <f t="shared" si="4"/>
        <v>2.5095905955495115E-2</v>
      </c>
      <c r="H24" s="543">
        <f t="shared" si="4"/>
        <v>0.18681380035442169</v>
      </c>
      <c r="I24" s="543">
        <f t="shared" si="4"/>
        <v>9.8507939182433751E-2</v>
      </c>
      <c r="J24" s="543">
        <f t="shared" si="4"/>
        <v>0.16187276855145236</v>
      </c>
      <c r="K24" s="543">
        <f t="shared" si="4"/>
        <v>0.27578775242778908</v>
      </c>
      <c r="L24" s="543">
        <f t="shared" si="4"/>
        <v>0.1226577721363894</v>
      </c>
      <c r="M24" s="543">
        <f t="shared" si="4"/>
        <v>3.425075950634713E-2</v>
      </c>
      <c r="N24" s="543">
        <f t="shared" si="4"/>
        <v>0.11914928371518252</v>
      </c>
      <c r="O24" s="543">
        <f t="shared" si="4"/>
        <v>0.26939734802489834</v>
      </c>
      <c r="P24" s="543">
        <f t="shared" si="4"/>
        <v>0.10968076353296283</v>
      </c>
      <c r="Q24" s="543">
        <v>23</v>
      </c>
      <c r="R24" s="384">
        <v>2100</v>
      </c>
      <c r="S24">
        <f>H24/H7-1</f>
        <v>-0.67484364452503742</v>
      </c>
      <c r="T24" s="1"/>
      <c r="U24" s="28"/>
      <c r="V24" s="28"/>
      <c r="W24" s="28"/>
      <c r="X24" s="28"/>
      <c r="Y24" s="753" t="s">
        <v>222</v>
      </c>
      <c r="Z24" s="753"/>
      <c r="AA24" s="753"/>
      <c r="AB24" s="111"/>
      <c r="AC24" s="111"/>
      <c r="AD24" s="111"/>
      <c r="AE24" s="111"/>
      <c r="AF24" s="111"/>
      <c r="AG24" s="111"/>
      <c r="AH24" s="111"/>
      <c r="AI24" s="111"/>
    </row>
    <row r="25" spans="1:35" x14ac:dyDescent="0.25">
      <c r="A25" s="542">
        <v>19</v>
      </c>
      <c r="B25" s="4">
        <f t="shared" si="4"/>
        <v>7.0881563744217585E-2</v>
      </c>
      <c r="C25" s="4">
        <f t="shared" si="4"/>
        <v>0.10439583090681731</v>
      </c>
      <c r="D25" s="4">
        <f t="shared" si="4"/>
        <v>0.15060923951960414</v>
      </c>
      <c r="E25" s="4">
        <f t="shared" si="4"/>
        <v>3.4814333577301557E-2</v>
      </c>
      <c r="F25" s="4">
        <f t="shared" si="4"/>
        <v>4.2081023847925642E-2</v>
      </c>
      <c r="G25" s="4">
        <f t="shared" si="4"/>
        <v>2.2623130619401612E-2</v>
      </c>
      <c r="H25" s="4">
        <f t="shared" si="4"/>
        <v>0.17766372965495836</v>
      </c>
      <c r="I25" s="4">
        <f t="shared" si="4"/>
        <v>9.2315960440605041E-2</v>
      </c>
      <c r="J25" s="4">
        <f t="shared" si="4"/>
        <v>0.16135181281395539</v>
      </c>
      <c r="K25" s="4">
        <f t="shared" si="4"/>
        <v>0.26139515248988665</v>
      </c>
      <c r="L25" s="4">
        <f t="shared" si="4"/>
        <v>0.11755280365147065</v>
      </c>
      <c r="M25" s="4">
        <f t="shared" si="4"/>
        <v>3.1397120497004286E-2</v>
      </c>
      <c r="N25" s="4">
        <f t="shared" si="4"/>
        <v>0.1141957289917904</v>
      </c>
      <c r="O25" s="4">
        <f t="shared" si="4"/>
        <v>0.26815740584045922</v>
      </c>
      <c r="P25" s="4">
        <f t="shared" si="4"/>
        <v>0.1052526815859621</v>
      </c>
      <c r="Q25" s="4">
        <v>24</v>
      </c>
      <c r="R25">
        <v>2105</v>
      </c>
      <c r="T25" s="10" t="s">
        <v>570</v>
      </c>
      <c r="U25" s="109">
        <v>2005</v>
      </c>
      <c r="V25" s="109">
        <v>2010</v>
      </c>
      <c r="W25" s="109">
        <v>2015</v>
      </c>
      <c r="X25" s="278"/>
      <c r="Y25" s="109">
        <v>2005</v>
      </c>
      <c r="Z25" s="109">
        <v>2010</v>
      </c>
      <c r="AA25" s="109">
        <v>2015</v>
      </c>
      <c r="AB25" s="82" t="s">
        <v>225</v>
      </c>
      <c r="AH25" s="119"/>
      <c r="AI25" s="119"/>
    </row>
    <row r="26" spans="1:35" x14ac:dyDescent="0.25">
      <c r="A26" s="544">
        <v>20</v>
      </c>
      <c r="B26" s="4">
        <f t="shared" si="4"/>
        <v>6.7327466167286687E-2</v>
      </c>
      <c r="C26" s="4">
        <f t="shared" si="4"/>
        <v>9.5782897368533307E-2</v>
      </c>
      <c r="D26" s="4">
        <f t="shared" si="4"/>
        <v>0.14619504088442967</v>
      </c>
      <c r="E26" s="4">
        <f t="shared" si="4"/>
        <v>3.1742942253677811E-2</v>
      </c>
      <c r="F26" s="4">
        <f t="shared" si="4"/>
        <v>3.9577025338539483E-2</v>
      </c>
      <c r="G26" s="4">
        <f t="shared" si="4"/>
        <v>2.0449951477652946E-2</v>
      </c>
      <c r="H26" s="4">
        <f t="shared" si="4"/>
        <v>0.1692982672957814</v>
      </c>
      <c r="I26" s="4">
        <f t="shared" si="4"/>
        <v>8.6521978959548412E-2</v>
      </c>
      <c r="J26" s="4">
        <f t="shared" si="4"/>
        <v>0.16083310793816935</v>
      </c>
      <c r="K26" s="4">
        <f t="shared" si="4"/>
        <v>0.24778261583092157</v>
      </c>
      <c r="L26" s="4">
        <f t="shared" si="4"/>
        <v>0.11268951795738782</v>
      </c>
      <c r="M26" s="4">
        <f t="shared" si="4"/>
        <v>2.9034916630092535E-2</v>
      </c>
      <c r="N26" s="4">
        <f t="shared" si="4"/>
        <v>0.1094640957138578</v>
      </c>
      <c r="O26" s="4">
        <f t="shared" si="4"/>
        <v>0.26692356769659192</v>
      </c>
      <c r="P26" s="4">
        <f t="shared" si="4"/>
        <v>0.10101690569202965</v>
      </c>
      <c r="Q26" s="4">
        <v>25</v>
      </c>
      <c r="R26">
        <v>2110</v>
      </c>
      <c r="T26" s="8" t="s">
        <v>11</v>
      </c>
      <c r="U26" s="131">
        <v>5.7946350000000004</v>
      </c>
      <c r="V26" s="131">
        <v>4.0554794097407987</v>
      </c>
      <c r="W26" s="131">
        <v>4.1976095520744598</v>
      </c>
      <c r="X26" s="279" t="s">
        <v>0</v>
      </c>
      <c r="Y26" s="110">
        <f t="shared" ref="Y26:Y40" si="9">Y9/U26</f>
        <v>0</v>
      </c>
      <c r="Z26" s="110">
        <f t="shared" ref="Z26:Z40" si="10">Z9/V26</f>
        <v>0.42372352282708692</v>
      </c>
      <c r="AA26" s="110">
        <f t="shared" ref="AA26:AA40" si="11">AA9/W26</f>
        <v>0.37089060812178687</v>
      </c>
      <c r="AB26" s="130">
        <f t="shared" ref="AB26:AB40" si="12">AVERAGE(Y26:AA26)</f>
        <v>0.26487137698295793</v>
      </c>
      <c r="AC26" s="114"/>
      <c r="AD26" s="114"/>
      <c r="AE26" s="1"/>
      <c r="AF26" s="116"/>
      <c r="AH26" s="120"/>
      <c r="AI26" s="120"/>
    </row>
    <row r="27" spans="1:35" x14ac:dyDescent="0.25">
      <c r="A27" s="542">
        <v>21</v>
      </c>
      <c r="B27" s="4">
        <f t="shared" si="4"/>
        <v>6.4174949156280719E-2</v>
      </c>
      <c r="C27" s="4">
        <f t="shared" si="4"/>
        <v>8.7935633075633235E-2</v>
      </c>
      <c r="D27" s="4">
        <f t="shared" si="4"/>
        <v>0.14193027917590148</v>
      </c>
      <c r="E27" s="4">
        <f t="shared" si="4"/>
        <v>2.9068130437415605E-2</v>
      </c>
      <c r="F27" s="4">
        <f t="shared" si="4"/>
        <v>3.7426076945445863E-2</v>
      </c>
      <c r="G27" s="4">
        <f t="shared" si="4"/>
        <v>1.8540070093284067E-2</v>
      </c>
      <c r="H27" s="4">
        <f t="shared" si="4"/>
        <v>0.16165013398825279</v>
      </c>
      <c r="I27" s="4">
        <f t="shared" si="4"/>
        <v>8.1100412962228363E-2</v>
      </c>
      <c r="J27" s="4">
        <f t="shared" si="4"/>
        <v>0.16031664419893332</v>
      </c>
      <c r="K27" s="4">
        <f t="shared" si="4"/>
        <v>0.2349078638687217</v>
      </c>
      <c r="L27" s="4">
        <f t="shared" si="4"/>
        <v>0.10805647314777876</v>
      </c>
      <c r="M27" s="4">
        <f t="shared" si="4"/>
        <v>2.7079516143000873E-2</v>
      </c>
      <c r="N27" s="4">
        <f t="shared" si="4"/>
        <v>0.10494444170234268</v>
      </c>
      <c r="O27" s="4">
        <f t="shared" si="4"/>
        <v>0.26569580354406375</v>
      </c>
      <c r="P27" s="4">
        <f t="shared" si="4"/>
        <v>9.6965084240131727E-2</v>
      </c>
      <c r="Q27" s="4">
        <v>26</v>
      </c>
      <c r="R27">
        <v>2115</v>
      </c>
      <c r="T27" s="8" t="s">
        <v>12</v>
      </c>
      <c r="U27" s="131">
        <v>1.6149430000000002</v>
      </c>
      <c r="V27" s="131">
        <v>1.3077419648318565</v>
      </c>
      <c r="W27" s="131">
        <v>1.3682534605508785</v>
      </c>
      <c r="X27" s="279" t="s">
        <v>23</v>
      </c>
      <c r="Y27" s="110">
        <f t="shared" si="9"/>
        <v>0</v>
      </c>
      <c r="Z27" s="110">
        <f t="shared" si="10"/>
        <v>0.34824832404189787</v>
      </c>
      <c r="AA27" s="110">
        <f t="shared" si="11"/>
        <v>0.3270497034412862</v>
      </c>
      <c r="AB27" s="130">
        <f t="shared" si="12"/>
        <v>0.2250993424943947</v>
      </c>
      <c r="AC27" s="114"/>
      <c r="AD27" s="114"/>
      <c r="AE27" s="1"/>
      <c r="AF27" s="116"/>
      <c r="AH27" s="110"/>
      <c r="AI27" s="110"/>
    </row>
    <row r="28" spans="1:35" x14ac:dyDescent="0.25">
      <c r="A28" s="542">
        <v>22</v>
      </c>
      <c r="B28" s="4">
        <f t="shared" si="4"/>
        <v>6.1378637774963975E-2</v>
      </c>
      <c r="C28" s="4">
        <f t="shared" si="4"/>
        <v>8.0785971858707867E-2</v>
      </c>
      <c r="D28" s="4">
        <f t="shared" si="4"/>
        <v>0.13780989540214109</v>
      </c>
      <c r="E28" s="4">
        <f t="shared" si="4"/>
        <v>2.6738691594053045E-2</v>
      </c>
      <c r="F28" s="4">
        <f t="shared" si="4"/>
        <v>3.5578400530140712E-2</v>
      </c>
      <c r="G28" s="4">
        <f t="shared" si="4"/>
        <v>1.6861585870660948E-2</v>
      </c>
      <c r="H28" s="4">
        <f t="shared" si="4"/>
        <v>0.15465781956757291</v>
      </c>
      <c r="I28" s="4">
        <f t="shared" si="4"/>
        <v>7.6027324972665705E-2</v>
      </c>
      <c r="J28" s="4">
        <f t="shared" si="4"/>
        <v>0.15980241191310512</v>
      </c>
      <c r="K28" s="4">
        <f t="shared" si="4"/>
        <v>0.22273090947433249</v>
      </c>
      <c r="L28" s="4">
        <f t="shared" si="4"/>
        <v>0.10364276900657188</v>
      </c>
      <c r="M28" s="4">
        <f t="shared" si="4"/>
        <v>2.5460862004602083E-2</v>
      </c>
      <c r="N28" s="4">
        <f t="shared" si="4"/>
        <v>0.10062727019222727</v>
      </c>
      <c r="O28" s="4">
        <f t="shared" si="4"/>
        <v>0.26447408348156953</v>
      </c>
      <c r="P28" s="4">
        <f t="shared" si="4"/>
        <v>9.3089228319242018E-2</v>
      </c>
      <c r="Q28" s="4">
        <v>27</v>
      </c>
      <c r="R28">
        <v>2120</v>
      </c>
      <c r="T28" s="8" t="s">
        <v>34</v>
      </c>
      <c r="U28" s="131">
        <v>1.2391426666666667</v>
      </c>
      <c r="V28" s="131">
        <v>0.99549415082246651</v>
      </c>
      <c r="W28" s="131">
        <v>1.0115349216508036</v>
      </c>
      <c r="X28" s="279" t="s">
        <v>39</v>
      </c>
      <c r="Y28" s="110">
        <f t="shared" si="9"/>
        <v>0</v>
      </c>
      <c r="Z28" s="110">
        <f t="shared" si="10"/>
        <v>0.25851011650261446</v>
      </c>
      <c r="AA28" s="110">
        <f t="shared" si="11"/>
        <v>0.25977599770566678</v>
      </c>
      <c r="AB28" s="130">
        <f t="shared" si="12"/>
        <v>0.17276203806942711</v>
      </c>
      <c r="AC28" s="114"/>
      <c r="AD28" s="114"/>
      <c r="AE28" s="1"/>
      <c r="AF28" s="116"/>
      <c r="AH28" s="110"/>
      <c r="AI28" s="110"/>
    </row>
    <row r="29" spans="1:35" x14ac:dyDescent="0.25">
      <c r="A29" s="542">
        <v>23</v>
      </c>
      <c r="B29" s="4">
        <f t="shared" si="4"/>
        <v>5.8898284040477297E-2</v>
      </c>
      <c r="C29" s="4">
        <f t="shared" si="4"/>
        <v>7.4271898468436542E-2</v>
      </c>
      <c r="D29" s="4">
        <f t="shared" si="4"/>
        <v>0.13382900183682928</v>
      </c>
      <c r="E29" s="4">
        <f t="shared" si="4"/>
        <v>2.4710031001193462E-2</v>
      </c>
      <c r="F29" s="4">
        <f t="shared" si="4"/>
        <v>3.3991236399826652E-2</v>
      </c>
      <c r="G29" s="4">
        <f t="shared" si="4"/>
        <v>1.5386463222389412E-2</v>
      </c>
      <c r="H29" s="4">
        <f t="shared" si="4"/>
        <v>0.1482650882968562</v>
      </c>
      <c r="I29" s="4">
        <f t="shared" si="4"/>
        <v>7.1280316126408588E-2</v>
      </c>
      <c r="J29" s="4">
        <f t="shared" si="4"/>
        <v>0.15929040143937995</v>
      </c>
      <c r="K29" s="4">
        <f t="shared" si="4"/>
        <v>0.21121393277774222</v>
      </c>
      <c r="L29" s="4">
        <f t="shared" si="4"/>
        <v>9.9438021362926593E-2</v>
      </c>
      <c r="M29" s="4">
        <f t="shared" si="4"/>
        <v>2.4120961949829975E-2</v>
      </c>
      <c r="N29" s="4">
        <f t="shared" si="4"/>
        <v>9.6503509877772509E-2</v>
      </c>
      <c r="O29" s="4">
        <f t="shared" si="4"/>
        <v>0.2632583777550036</v>
      </c>
      <c r="P29" s="4">
        <f t="shared" si="4"/>
        <v>8.9381695966734412E-2</v>
      </c>
      <c r="Q29" s="4">
        <v>28</v>
      </c>
      <c r="R29">
        <v>2125</v>
      </c>
      <c r="T29" s="8" t="s">
        <v>32</v>
      </c>
      <c r="U29" s="131">
        <v>0.55170866666666674</v>
      </c>
      <c r="V29" s="131">
        <v>0.4303051152097902</v>
      </c>
      <c r="W29" s="131">
        <v>0.45699682130135977</v>
      </c>
      <c r="X29" s="279" t="s">
        <v>24</v>
      </c>
      <c r="Y29" s="110">
        <f t="shared" si="9"/>
        <v>0</v>
      </c>
      <c r="Z29" s="110">
        <f t="shared" si="10"/>
        <v>0.2429261719527856</v>
      </c>
      <c r="AA29" s="110">
        <f t="shared" si="11"/>
        <v>0.15857936851645127</v>
      </c>
      <c r="AB29" s="130">
        <f t="shared" si="12"/>
        <v>0.1338351801564123</v>
      </c>
      <c r="AC29" s="114"/>
      <c r="AD29" s="114"/>
      <c r="AE29" s="1"/>
      <c r="AF29" s="116"/>
      <c r="AH29" s="110"/>
      <c r="AI29" s="110"/>
    </row>
    <row r="30" spans="1:35" x14ac:dyDescent="0.25">
      <c r="A30" s="542">
        <v>24</v>
      </c>
      <c r="B30" s="4">
        <f t="shared" si="4"/>
        <v>5.6698187624431844E-2</v>
      </c>
      <c r="C30" s="4">
        <f t="shared" si="4"/>
        <v>6.8336910663225753E-2</v>
      </c>
      <c r="D30" s="4">
        <f t="shared" si="4"/>
        <v>0.1299828762212345</v>
      </c>
      <c r="E30" s="4">
        <f t="shared" si="4"/>
        <v>2.294331202818934E-2</v>
      </c>
      <c r="F30" s="4">
        <f t="shared" si="4"/>
        <v>3.2627853744893763E-2</v>
      </c>
      <c r="G30" s="4">
        <f t="shared" si="4"/>
        <v>1.4090063293146691E-2</v>
      </c>
      <c r="H30" s="4">
        <f t="shared" si="4"/>
        <v>0.14242052659083015</v>
      </c>
      <c r="I30" s="4">
        <f t="shared" si="4"/>
        <v>6.6838427274331771E-2</v>
      </c>
      <c r="J30" s="4">
        <f t="shared" si="4"/>
        <v>0.15878060317810969</v>
      </c>
      <c r="K30" s="4">
        <f t="shared" si="4"/>
        <v>0.20032116370480227</v>
      </c>
      <c r="L30" s="4">
        <f t="shared" si="4"/>
        <v>9.543233766027899E-2</v>
      </c>
      <c r="M30" s="4">
        <f t="shared" si="4"/>
        <v>2.3011810764170089E-2</v>
      </c>
      <c r="N30" s="4">
        <f t="shared" si="4"/>
        <v>9.2564495851753997E-2</v>
      </c>
      <c r="O30" s="4">
        <f t="shared" si="4"/>
        <v>0.26204865675673505</v>
      </c>
      <c r="P30" s="4">
        <f t="shared" si="4"/>
        <v>8.5835177100848606E-2</v>
      </c>
      <c r="Q30" s="4">
        <v>29</v>
      </c>
      <c r="R30">
        <v>2130</v>
      </c>
      <c r="T30" s="8" t="s">
        <v>35</v>
      </c>
      <c r="U30" s="131">
        <v>0.804122</v>
      </c>
      <c r="V30" s="131">
        <v>0.71928516611857807</v>
      </c>
      <c r="W30" s="131">
        <v>0.76850366679859594</v>
      </c>
      <c r="X30" s="279" t="s">
        <v>40</v>
      </c>
      <c r="Y30" s="110">
        <f t="shared" si="9"/>
        <v>0</v>
      </c>
      <c r="Z30" s="110">
        <f t="shared" si="10"/>
        <v>0.12510789761336413</v>
      </c>
      <c r="AA30" s="110">
        <f t="shared" si="11"/>
        <v>5.556569536913916E-3</v>
      </c>
      <c r="AB30" s="130">
        <f t="shared" si="12"/>
        <v>4.3554822383426013E-2</v>
      </c>
      <c r="AC30" s="114"/>
      <c r="AD30" s="114"/>
      <c r="AE30" s="1"/>
      <c r="AF30" s="116"/>
      <c r="AH30" s="110"/>
      <c r="AI30" s="110"/>
    </row>
    <row r="31" spans="1:35" x14ac:dyDescent="0.25">
      <c r="A31" s="542">
        <v>25</v>
      </c>
      <c r="B31" s="4">
        <f t="shared" si="4"/>
        <v>5.4746682009488658E-2</v>
      </c>
      <c r="C31" s="4">
        <f t="shared" si="4"/>
        <v>6.2929529115973326E-2</v>
      </c>
      <c r="D31" s="4">
        <f t="shared" si="4"/>
        <v>0.12626695616252387</v>
      </c>
      <c r="E31" s="4">
        <f t="shared" si="4"/>
        <v>2.1404712648599195E-2</v>
      </c>
      <c r="F31" s="4">
        <f t="shared" si="4"/>
        <v>3.1456700599312014E-2</v>
      </c>
      <c r="G31" s="4">
        <f t="shared" si="4"/>
        <v>1.2950732418856465E-2</v>
      </c>
      <c r="H31" s="4">
        <f t="shared" si="4"/>
        <v>0.13707712952172166</v>
      </c>
      <c r="I31" s="4">
        <f t="shared" si="4"/>
        <v>6.2682046443113995E-2</v>
      </c>
      <c r="J31" s="4">
        <f t="shared" si="4"/>
        <v>0.15827300757112273</v>
      </c>
      <c r="K31" s="4">
        <f t="shared" si="4"/>
        <v>0.19001877088051833</v>
      </c>
      <c r="L31" s="4">
        <f t="shared" si="4"/>
        <v>9.1616293682013974E-2</v>
      </c>
      <c r="M31" s="4">
        <f t="shared" si="4"/>
        <v>2.2093670378796369E-2</v>
      </c>
      <c r="N31" s="4">
        <f t="shared" si="4"/>
        <v>8.8801951398628592E-2</v>
      </c>
      <c r="O31" s="4">
        <f t="shared" si="4"/>
        <v>0.26084489102488684</v>
      </c>
      <c r="P31" s="4">
        <f t="shared" si="4"/>
        <v>8.244267910751972E-2</v>
      </c>
      <c r="Q31" s="4">
        <v>30</v>
      </c>
      <c r="R31">
        <v>2135</v>
      </c>
      <c r="T31" s="8" t="s">
        <v>28</v>
      </c>
      <c r="U31" s="131">
        <v>4.0280899999999997</v>
      </c>
      <c r="V31" s="131">
        <v>3.427602338572509</v>
      </c>
      <c r="W31" s="131">
        <v>3.5593935913340222</v>
      </c>
      <c r="X31" s="279" t="s">
        <v>5</v>
      </c>
      <c r="Y31" s="110">
        <f t="shared" si="9"/>
        <v>0</v>
      </c>
      <c r="Z31" s="110">
        <f t="shared" si="10"/>
        <v>0.12554021557882616</v>
      </c>
      <c r="AA31" s="110">
        <f t="shared" si="11"/>
        <v>4.1061105419191384E-2</v>
      </c>
      <c r="AB31" s="130">
        <f t="shared" si="12"/>
        <v>5.5533773666005849E-2</v>
      </c>
      <c r="AC31" s="114"/>
      <c r="AD31" s="114"/>
      <c r="AE31" s="1"/>
      <c r="AF31" s="116"/>
      <c r="AH31" s="110"/>
      <c r="AI31" s="110"/>
    </row>
    <row r="32" spans="1:35" x14ac:dyDescent="0.25">
      <c r="A32" s="542">
        <v>26</v>
      </c>
      <c r="B32" s="4">
        <f t="shared" si="4"/>
        <v>5.3015678705551607E-2</v>
      </c>
      <c r="C32" s="4">
        <f t="shared" si="4"/>
        <v>5.800285088895258E-2</v>
      </c>
      <c r="D32" s="4">
        <f t="shared" si="4"/>
        <v>0.12267683372171201</v>
      </c>
      <c r="E32" s="4">
        <f t="shared" si="4"/>
        <v>2.0064777952109321E-2</v>
      </c>
      <c r="F32" s="4">
        <f t="shared" si="4"/>
        <v>3.0450673651966451E-2</v>
      </c>
      <c r="G32" s="4">
        <f t="shared" si="4"/>
        <v>1.1949440447273901E-2</v>
      </c>
      <c r="H32" s="4">
        <f t="shared" si="4"/>
        <v>0.13219192278180153</v>
      </c>
      <c r="I32" s="4">
        <f t="shared" si="4"/>
        <v>5.8792822243810251E-2</v>
      </c>
      <c r="J32" s="4">
        <f t="shared" si="4"/>
        <v>0.15776760510154497</v>
      </c>
      <c r="K32" s="4">
        <f t="shared" si="4"/>
        <v>0.18027475655366268</v>
      </c>
      <c r="L32" s="4">
        <f t="shared" si="4"/>
        <v>8.7980911379005974E-2</v>
      </c>
      <c r="M32" s="4">
        <f t="shared" si="4"/>
        <v>2.13336461565325E-2</v>
      </c>
      <c r="N32" s="4">
        <f t="shared" si="4"/>
        <v>8.5207970603375094E-2</v>
      </c>
      <c r="O32" s="4">
        <f t="shared" si="4"/>
        <v>0.25964705124261783</v>
      </c>
      <c r="P32" s="4">
        <f t="shared" si="4"/>
        <v>7.9197513053153909E-2</v>
      </c>
      <c r="Q32" s="4">
        <v>31</v>
      </c>
      <c r="R32">
        <v>2140</v>
      </c>
      <c r="T32" s="252" t="s">
        <v>16</v>
      </c>
      <c r="U32" s="253">
        <v>5.7894906666666666</v>
      </c>
      <c r="V32" s="253">
        <v>7.7189640450965342</v>
      </c>
      <c r="W32" s="253">
        <v>10.625252382213212</v>
      </c>
      <c r="X32" s="280" t="s">
        <v>25</v>
      </c>
      <c r="Y32" s="254">
        <f t="shared" si="9"/>
        <v>0</v>
      </c>
      <c r="Z32" s="254">
        <f t="shared" si="10"/>
        <v>8.301282390985551E-2</v>
      </c>
      <c r="AA32" s="254">
        <f t="shared" si="11"/>
        <v>6.1456991610932467E-2</v>
      </c>
      <c r="AB32" s="255">
        <f t="shared" si="12"/>
        <v>4.815660517359599E-2</v>
      </c>
      <c r="AC32" s="114"/>
      <c r="AD32" s="114"/>
      <c r="AE32" s="1"/>
      <c r="AF32" s="116"/>
      <c r="AH32" s="110"/>
      <c r="AI32" s="110"/>
    </row>
    <row r="33" spans="1:35" x14ac:dyDescent="0.25">
      <c r="A33" s="542">
        <v>27</v>
      </c>
      <c r="B33" s="4">
        <f t="shared" si="4"/>
        <v>5.1480262965367715E-2</v>
      </c>
      <c r="C33" s="4">
        <f t="shared" si="4"/>
        <v>5.3514142603713545E-2</v>
      </c>
      <c r="D33" s="4">
        <f t="shared" si="4"/>
        <v>0.119208250184828</v>
      </c>
      <c r="E33" s="4">
        <f t="shared" si="4"/>
        <v>1.8897856260423944E-2</v>
      </c>
      <c r="F33" s="4">
        <f t="shared" si="4"/>
        <v>2.9586491010606848E-2</v>
      </c>
      <c r="G33" s="4">
        <f t="shared" si="4"/>
        <v>1.1069462878878517E-2</v>
      </c>
      <c r="H33" s="4">
        <f t="shared" si="4"/>
        <v>0.12772561706221883</v>
      </c>
      <c r="I33" s="4">
        <f t="shared" si="4"/>
        <v>5.5153582846197598E-2</v>
      </c>
      <c r="J33" s="4">
        <f t="shared" si="4"/>
        <v>0.15726438629362127</v>
      </c>
      <c r="K33" s="4">
        <f t="shared" si="4"/>
        <v>0.17105885721635825</v>
      </c>
      <c r="L33" s="4">
        <f t="shared" si="4"/>
        <v>8.4517637746862856E-2</v>
      </c>
      <c r="M33" s="4">
        <f t="shared" si="4"/>
        <v>2.0704508360581311E-2</v>
      </c>
      <c r="N33" s="4">
        <f t="shared" si="4"/>
        <v>8.1775001739466599E-2</v>
      </c>
      <c r="O33" s="4">
        <f t="shared" si="4"/>
        <v>0.2584551082374093</v>
      </c>
      <c r="P33" s="4">
        <f t="shared" si="4"/>
        <v>7.6093280496165885E-2</v>
      </c>
      <c r="Q33" s="4">
        <v>32</v>
      </c>
      <c r="R33">
        <v>2145</v>
      </c>
      <c r="T33" s="132" t="s">
        <v>17</v>
      </c>
      <c r="U33" s="131">
        <v>1.2224520000000001</v>
      </c>
      <c r="V33" s="131">
        <v>1.6276137849795305</v>
      </c>
      <c r="W33" s="131">
        <v>2.1822664569870183</v>
      </c>
      <c r="X33" s="281" t="s">
        <v>26</v>
      </c>
      <c r="Y33" s="134">
        <f t="shared" si="9"/>
        <v>0</v>
      </c>
      <c r="Z33" s="134">
        <f t="shared" si="10"/>
        <v>3.3359904569351236E-2</v>
      </c>
      <c r="AA33" s="134">
        <f t="shared" si="11"/>
        <v>-8.3738187499667101E-3</v>
      </c>
      <c r="AB33" s="135">
        <f t="shared" si="12"/>
        <v>8.3286952731281751E-3</v>
      </c>
      <c r="AC33" s="136"/>
      <c r="AD33" s="136"/>
      <c r="AE33" s="137"/>
      <c r="AF33" s="138"/>
      <c r="AG33" s="121"/>
      <c r="AH33" s="134"/>
      <c r="AI33" s="134"/>
    </row>
    <row r="34" spans="1:35" x14ac:dyDescent="0.25">
      <c r="A34" s="542">
        <v>28</v>
      </c>
      <c r="B34" s="4">
        <f t="shared" si="4"/>
        <v>5.0118335180572363E-2</v>
      </c>
      <c r="C34" s="4">
        <f t="shared" si="4"/>
        <v>4.9424469777210003E-2</v>
      </c>
      <c r="D34" s="4">
        <f t="shared" si="4"/>
        <v>0.11585709101109737</v>
      </c>
      <c r="E34" s="4">
        <f t="shared" si="4"/>
        <v>1.7881608052139591E-2</v>
      </c>
      <c r="F34" s="4">
        <f t="shared" si="4"/>
        <v>2.8844153402655347E-2</v>
      </c>
      <c r="G34" s="4">
        <f t="shared" si="4"/>
        <v>1.029610151889962E-2</v>
      </c>
      <c r="H34" s="4">
        <f t="shared" si="4"/>
        <v>0.12364229206846361</v>
      </c>
      <c r="I34" s="4">
        <f t="shared" si="4"/>
        <v>5.1748260161147176E-2</v>
      </c>
      <c r="J34" s="4">
        <f t="shared" si="4"/>
        <v>0.1567633417125377</v>
      </c>
      <c r="K34" s="4">
        <f t="shared" si="4"/>
        <v>0.16234244960997329</v>
      </c>
      <c r="L34" s="4">
        <f t="shared" si="4"/>
        <v>8.1218324703177344E-2</v>
      </c>
      <c r="M34" s="4">
        <f t="shared" si="4"/>
        <v>2.0183716582241253E-2</v>
      </c>
      <c r="N34" s="4">
        <f t="shared" si="4"/>
        <v>7.8495831401069222E-2</v>
      </c>
      <c r="O34" s="4">
        <f t="shared" si="4"/>
        <v>0.2572690329803542</v>
      </c>
      <c r="P34" s="4">
        <f t="shared" si="4"/>
        <v>7.3123860871274718E-2</v>
      </c>
      <c r="Q34" s="4">
        <v>33</v>
      </c>
      <c r="R34">
        <v>2150</v>
      </c>
      <c r="T34" s="8" t="s">
        <v>18</v>
      </c>
      <c r="U34" s="131">
        <v>0.34727733333333333</v>
      </c>
      <c r="V34" s="131">
        <v>0.3560451650255797</v>
      </c>
      <c r="W34" s="131">
        <v>0.40627920380412091</v>
      </c>
      <c r="X34" s="279" t="s">
        <v>41</v>
      </c>
      <c r="Y34" s="110">
        <f t="shared" si="9"/>
        <v>0</v>
      </c>
      <c r="Z34" s="110">
        <f t="shared" si="10"/>
        <v>0.1427808219314872</v>
      </c>
      <c r="AA34" s="110">
        <f t="shared" si="11"/>
        <v>0.15646514882427942</v>
      </c>
      <c r="AB34" s="130">
        <f t="shared" si="12"/>
        <v>9.9748656918588877E-2</v>
      </c>
      <c r="AC34" s="114"/>
      <c r="AD34" s="114"/>
      <c r="AE34" s="1"/>
      <c r="AF34" s="116"/>
      <c r="AH34" s="110"/>
      <c r="AI34" s="110"/>
    </row>
    <row r="35" spans="1:35" x14ac:dyDescent="0.25">
      <c r="A35" s="542">
        <v>29</v>
      </c>
      <c r="B35" s="4">
        <f t="shared" si="4"/>
        <v>4.8910292796706049E-2</v>
      </c>
      <c r="C35" s="4">
        <f t="shared" si="4"/>
        <v>4.5698359109060234E-2</v>
      </c>
      <c r="D35" s="4">
        <f t="shared" si="4"/>
        <v>0.11261938095214699</v>
      </c>
      <c r="E35" s="4">
        <f t="shared" si="4"/>
        <v>1.6996578295473106E-2</v>
      </c>
      <c r="F35" s="4">
        <f t="shared" si="4"/>
        <v>2.8206481343757965E-2</v>
      </c>
      <c r="G35" s="4">
        <f t="shared" si="4"/>
        <v>9.6164389745474789E-3</v>
      </c>
      <c r="H35" s="4">
        <f t="shared" si="4"/>
        <v>0.11990910763115106</v>
      </c>
      <c r="I35" s="4">
        <f t="shared" si="4"/>
        <v>4.8561818896270155E-2</v>
      </c>
      <c r="J35" s="4">
        <f t="shared" si="4"/>
        <v>0.15626446196424487</v>
      </c>
      <c r="K35" s="4">
        <f t="shared" si="4"/>
        <v>0.15409846182539452</v>
      </c>
      <c r="L35" s="4">
        <f t="shared" si="4"/>
        <v>7.8075209917442864E-2</v>
      </c>
      <c r="M35" s="4">
        <f t="shared" si="4"/>
        <v>1.9752612175333799E-2</v>
      </c>
      <c r="N35" s="4">
        <f t="shared" si="4"/>
        <v>7.536356934612512E-2</v>
      </c>
      <c r="O35" s="4">
        <f t="shared" si="4"/>
        <v>0.25608879658545031</v>
      </c>
      <c r="P35" s="4">
        <f t="shared" si="4"/>
        <v>7.0283399421684045E-2</v>
      </c>
      <c r="Q35" s="4">
        <v>34</v>
      </c>
      <c r="R35">
        <v>2155</v>
      </c>
      <c r="T35" s="8" t="s">
        <v>9</v>
      </c>
      <c r="U35" s="131">
        <v>0.41687799999999997</v>
      </c>
      <c r="V35" s="131">
        <v>0.41964220935263363</v>
      </c>
      <c r="W35" s="131">
        <v>0.47967757739042644</v>
      </c>
      <c r="X35" s="279" t="s">
        <v>42</v>
      </c>
      <c r="Y35" s="110">
        <f t="shared" si="9"/>
        <v>0</v>
      </c>
      <c r="Z35" s="110">
        <f t="shared" si="10"/>
        <v>0.11716256615123385</v>
      </c>
      <c r="AA35" s="110">
        <f t="shared" si="11"/>
        <v>8.3377248500783679E-2</v>
      </c>
      <c r="AB35" s="130">
        <f t="shared" si="12"/>
        <v>6.6846604884005845E-2</v>
      </c>
      <c r="AC35" s="114"/>
      <c r="AD35" s="114"/>
      <c r="AE35" s="1"/>
      <c r="AF35" s="116"/>
      <c r="AH35" s="110"/>
      <c r="AI35" s="110"/>
    </row>
    <row r="36" spans="1:35" x14ac:dyDescent="0.25">
      <c r="A36" s="542">
        <v>30</v>
      </c>
      <c r="B36" s="4">
        <f t="shared" si="4"/>
        <v>4.7838748168929274E-2</v>
      </c>
      <c r="C36" s="4">
        <f t="shared" si="4"/>
        <v>4.2303490790664783E-2</v>
      </c>
      <c r="D36" s="4">
        <f t="shared" si="4"/>
        <v>0.1094912793364429</v>
      </c>
      <c r="E36" s="4">
        <f t="shared" si="4"/>
        <v>1.6225824001591022E-2</v>
      </c>
      <c r="F36" s="4">
        <f t="shared" si="4"/>
        <v>2.765871756304299E-2</v>
      </c>
      <c r="G36" s="4">
        <f t="shared" si="4"/>
        <v>9.0191228968372755E-3</v>
      </c>
      <c r="H36" s="4">
        <f t="shared" si="4"/>
        <v>0.11649603958873309</v>
      </c>
      <c r="I36" s="4">
        <f t="shared" si="4"/>
        <v>4.5580190171601857E-2</v>
      </c>
      <c r="J36" s="4">
        <f t="shared" si="4"/>
        <v>0.15576773769528168</v>
      </c>
      <c r="K36" s="4">
        <f t="shared" si="4"/>
        <v>0.14630128922156871</v>
      </c>
      <c r="L36" s="4">
        <f t="shared" si="4"/>
        <v>7.5080898548532227E-2</v>
      </c>
      <c r="M36" s="4">
        <f t="shared" si="4"/>
        <v>1.9395749764319171E-2</v>
      </c>
      <c r="N36" s="4">
        <f t="shared" si="4"/>
        <v>7.23716340184722E-2</v>
      </c>
      <c r="O36" s="4">
        <f t="shared" si="4"/>
        <v>0.25491437030889641</v>
      </c>
      <c r="P36" s="4">
        <f t="shared" si="4"/>
        <v>6.7566295655352437E-2</v>
      </c>
      <c r="Q36" s="4">
        <v>35</v>
      </c>
      <c r="R36">
        <v>2160</v>
      </c>
      <c r="T36" s="8" t="s">
        <v>38</v>
      </c>
      <c r="U36" s="131">
        <v>0.32927033333333328</v>
      </c>
      <c r="V36" s="131">
        <v>0.35357853688971891</v>
      </c>
      <c r="W36" s="131">
        <v>0.42585221200265488</v>
      </c>
      <c r="X36" s="279" t="s">
        <v>4</v>
      </c>
      <c r="Y36" s="110">
        <f t="shared" si="9"/>
        <v>0</v>
      </c>
      <c r="Z36" s="110">
        <f t="shared" si="10"/>
        <v>0.12896194211760892</v>
      </c>
      <c r="AA36" s="110">
        <f t="shared" si="11"/>
        <v>9.6398226311234625E-2</v>
      </c>
      <c r="AB36" s="130">
        <f t="shared" si="12"/>
        <v>7.5120056142947852E-2</v>
      </c>
      <c r="AC36" s="114"/>
      <c r="AD36" s="114"/>
      <c r="AE36" s="1"/>
      <c r="AF36" s="116"/>
      <c r="AH36" s="110"/>
      <c r="AI36" s="110"/>
    </row>
    <row r="37" spans="1:35" x14ac:dyDescent="0.25">
      <c r="A37" s="542">
        <v>31</v>
      </c>
      <c r="B37" s="4">
        <f t="shared" ref="B37:P53" si="13">B$2*EXP(B$3*$Q37)+B$1</f>
        <v>4.6888278297464621E-2</v>
      </c>
      <c r="C37" s="4">
        <f t="shared" si="13"/>
        <v>3.9210418167309788E-2</v>
      </c>
      <c r="D37" s="4">
        <f t="shared" si="13"/>
        <v>0.10646907551336719</v>
      </c>
      <c r="E37" s="4">
        <f t="shared" si="13"/>
        <v>1.555458986843008E-2</v>
      </c>
      <c r="F37" s="4">
        <f t="shared" si="13"/>
        <v>2.7188185484246903E-2</v>
      </c>
      <c r="G37" s="4">
        <f t="shared" si="13"/>
        <v>8.4941763632141922E-3</v>
      </c>
      <c r="H37" s="4">
        <f t="shared" si="13"/>
        <v>0.1133756383179722</v>
      </c>
      <c r="I37" s="4">
        <f t="shared" si="13"/>
        <v>4.2790209402221405E-2</v>
      </c>
      <c r="J37" s="4">
        <f t="shared" si="13"/>
        <v>0.15527315959259991</v>
      </c>
      <c r="K37" s="4">
        <f t="shared" si="13"/>
        <v>0.13892671490116792</v>
      </c>
      <c r="L37" s="4">
        <f t="shared" si="13"/>
        <v>7.222834584677261E-2</v>
      </c>
      <c r="M37" s="4">
        <f t="shared" si="13"/>
        <v>1.9100343875734713E-2</v>
      </c>
      <c r="N37" s="4">
        <f t="shared" si="13"/>
        <v>6.9513738718579299E-2</v>
      </c>
      <c r="O37" s="4">
        <f t="shared" si="13"/>
        <v>0.25374572554839281</v>
      </c>
      <c r="P37" s="4">
        <f t="shared" si="13"/>
        <v>6.4967192302593596E-2</v>
      </c>
      <c r="Q37" s="4">
        <v>36</v>
      </c>
      <c r="R37">
        <v>2165</v>
      </c>
      <c r="T37" s="8" t="s">
        <v>29</v>
      </c>
      <c r="U37" s="131">
        <v>0.40582299999999999</v>
      </c>
      <c r="V37" s="131">
        <v>0.45176755742125158</v>
      </c>
      <c r="W37" s="131">
        <v>0.56565399201673716</v>
      </c>
      <c r="X37" s="279" t="s">
        <v>43</v>
      </c>
      <c r="Y37" s="110">
        <f t="shared" si="9"/>
        <v>0</v>
      </c>
      <c r="Z37" s="110">
        <f t="shared" si="10"/>
        <v>2.189288322958937E-2</v>
      </c>
      <c r="AA37" s="110">
        <f t="shared" si="11"/>
        <v>-9.3266478311978984E-2</v>
      </c>
      <c r="AB37" s="130">
        <f t="shared" si="12"/>
        <v>-2.3791198360796535E-2</v>
      </c>
      <c r="AC37" s="114"/>
      <c r="AD37" s="114"/>
      <c r="AE37" s="1"/>
      <c r="AF37" s="116"/>
      <c r="AH37" s="110"/>
      <c r="AI37" s="110"/>
    </row>
    <row r="38" spans="1:35" x14ac:dyDescent="0.25">
      <c r="A38" s="542">
        <v>32</v>
      </c>
      <c r="B38" s="4">
        <f t="shared" si="13"/>
        <v>4.6045202840648239E-2</v>
      </c>
      <c r="C38" s="4">
        <f t="shared" si="13"/>
        <v>3.6392312321640342E-2</v>
      </c>
      <c r="D38" s="4">
        <f t="shared" si="13"/>
        <v>0.1035491844515298</v>
      </c>
      <c r="E38" s="4">
        <f t="shared" si="13"/>
        <v>1.4970025805541768E-2</v>
      </c>
      <c r="F38" s="4">
        <f t="shared" si="13"/>
        <v>2.6783995859136642E-2</v>
      </c>
      <c r="G38" s="4">
        <f t="shared" si="13"/>
        <v>8.0328312338159048E-3</v>
      </c>
      <c r="H38" s="4">
        <f t="shared" si="13"/>
        <v>0.11052280797015761</v>
      </c>
      <c r="I38" s="4">
        <f t="shared" si="13"/>
        <v>4.0179558173544842E-2</v>
      </c>
      <c r="J38" s="4">
        <f t="shared" si="13"/>
        <v>0.15478071838338969</v>
      </c>
      <c r="K38" s="4">
        <f t="shared" si="13"/>
        <v>0.13195183449638764</v>
      </c>
      <c r="L38" s="4">
        <f t="shared" si="13"/>
        <v>6.951084057968461E-2</v>
      </c>
      <c r="M38" s="4">
        <f t="shared" si="13"/>
        <v>1.8855810867166332E-2</v>
      </c>
      <c r="N38" s="4">
        <f t="shared" si="13"/>
        <v>6.6783878393838578E-2</v>
      </c>
      <c r="O38" s="4">
        <f t="shared" si="13"/>
        <v>0.25258283384244423</v>
      </c>
      <c r="P38" s="4">
        <f t="shared" si="13"/>
        <v>6.248096475323401E-2</v>
      </c>
      <c r="Q38" s="4">
        <v>37</v>
      </c>
      <c r="R38">
        <v>2170</v>
      </c>
      <c r="T38" s="8" t="s">
        <v>30</v>
      </c>
      <c r="U38" s="131">
        <v>1.9074220000000004</v>
      </c>
      <c r="V38" s="131">
        <v>2.2209374566407027</v>
      </c>
      <c r="W38" s="131">
        <v>2.6798730164460043</v>
      </c>
      <c r="X38" s="279" t="s">
        <v>1</v>
      </c>
      <c r="Y38" s="110">
        <f t="shared" si="9"/>
        <v>0</v>
      </c>
      <c r="Z38" s="110">
        <f t="shared" si="10"/>
        <v>6.289457778345775E-2</v>
      </c>
      <c r="AA38" s="110">
        <f t="shared" si="11"/>
        <v>6.0001886060459864E-2</v>
      </c>
      <c r="AB38" s="130">
        <f t="shared" si="12"/>
        <v>4.0965487947972536E-2</v>
      </c>
      <c r="AC38" s="114"/>
      <c r="AD38" s="114"/>
      <c r="AE38" s="1"/>
      <c r="AF38" s="116"/>
      <c r="AH38" s="110"/>
      <c r="AI38" s="110"/>
    </row>
    <row r="39" spans="1:35" x14ac:dyDescent="0.25">
      <c r="A39" s="542">
        <v>33</v>
      </c>
      <c r="B39" s="4">
        <f t="shared" si="13"/>
        <v>4.5297387210479073E-2</v>
      </c>
      <c r="C39" s="4">
        <f t="shared" si="13"/>
        <v>3.3824729363053981E-2</v>
      </c>
      <c r="D39" s="4">
        <f t="shared" si="13"/>
        <v>0.10072814248609376</v>
      </c>
      <c r="E39" s="4">
        <f t="shared" si="13"/>
        <v>1.4460940932263197E-2</v>
      </c>
      <c r="F39" s="4">
        <f t="shared" si="13"/>
        <v>2.6436794764017318E-2</v>
      </c>
      <c r="G39" s="4">
        <f t="shared" si="13"/>
        <v>7.6273816979354724E-3</v>
      </c>
      <c r="H39" s="4">
        <f t="shared" si="13"/>
        <v>0.10791460463756908</v>
      </c>
      <c r="I39" s="4">
        <f t="shared" si="13"/>
        <v>3.7736709852656945E-2</v>
      </c>
      <c r="J39" s="4">
        <f t="shared" si="13"/>
        <v>0.15429040483490561</v>
      </c>
      <c r="K39" s="4">
        <f t="shared" si="13"/>
        <v>0.12535498503127249</v>
      </c>
      <c r="L39" s="4">
        <f t="shared" si="13"/>
        <v>6.692198924239097E-2</v>
      </c>
      <c r="M39" s="4">
        <f t="shared" si="13"/>
        <v>1.8653389742231956E-2</v>
      </c>
      <c r="N39" s="4">
        <f t="shared" si="13"/>
        <v>6.4176317020658499E-2</v>
      </c>
      <c r="O39" s="4">
        <f t="shared" si="13"/>
        <v>0.251425666869667</v>
      </c>
      <c r="P39" s="4">
        <f t="shared" si="13"/>
        <v>6.010271095250181E-2</v>
      </c>
      <c r="Q39" s="4">
        <v>38</v>
      </c>
      <c r="R39">
        <v>2175</v>
      </c>
      <c r="T39" s="8" t="s">
        <v>21</v>
      </c>
      <c r="U39" s="131">
        <v>2.0099775770083315</v>
      </c>
      <c r="V39" s="131">
        <v>2.4440969337539231</v>
      </c>
      <c r="W39" s="131">
        <v>3.0739694084726854</v>
      </c>
      <c r="X39" s="279" t="s">
        <v>2</v>
      </c>
      <c r="Y39" s="110">
        <f t="shared" si="9"/>
        <v>0</v>
      </c>
      <c r="Z39" s="110">
        <f t="shared" si="10"/>
        <v>3.543607111552681E-2</v>
      </c>
      <c r="AA39" s="110">
        <f t="shared" si="11"/>
        <v>1.4911554534002863E-2</v>
      </c>
      <c r="AB39" s="130">
        <f t="shared" si="12"/>
        <v>1.6782541883176558E-2</v>
      </c>
      <c r="AC39" s="114"/>
      <c r="AD39" s="114"/>
      <c r="AE39" s="1"/>
      <c r="AF39" s="116"/>
      <c r="AH39" s="110"/>
      <c r="AI39" s="110"/>
    </row>
    <row r="40" spans="1:35" x14ac:dyDescent="0.25">
      <c r="A40" s="542">
        <v>34</v>
      </c>
      <c r="B40" s="4">
        <f t="shared" si="13"/>
        <v>4.4634067916572623E-2</v>
      </c>
      <c r="C40" s="4">
        <f t="shared" si="13"/>
        <v>3.1485398404511866E-2</v>
      </c>
      <c r="D40" s="4">
        <f t="shared" si="13"/>
        <v>9.8002603210068998E-2</v>
      </c>
      <c r="E40" s="4">
        <f t="shared" si="13"/>
        <v>1.401758933976105E-2</v>
      </c>
      <c r="F40" s="4">
        <f t="shared" si="13"/>
        <v>2.6138547127356249E-2</v>
      </c>
      <c r="G40" s="4">
        <f t="shared" si="13"/>
        <v>7.2710555644829164E-3</v>
      </c>
      <c r="H40" s="4">
        <f t="shared" si="13"/>
        <v>0.10553005182694118</v>
      </c>
      <c r="I40" s="4">
        <f t="shared" si="13"/>
        <v>3.5450878695543746E-2</v>
      </c>
      <c r="J40" s="4">
        <f t="shared" si="13"/>
        <v>0.1538022097542936</v>
      </c>
      <c r="K40" s="4">
        <f t="shared" si="13"/>
        <v>0.11911567763962677</v>
      </c>
      <c r="L40" s="4">
        <f t="shared" si="13"/>
        <v>6.4455701015546457E-2</v>
      </c>
      <c r="M40" s="4">
        <f t="shared" si="13"/>
        <v>1.8485828266341313E-2</v>
      </c>
      <c r="N40" s="4">
        <f t="shared" si="13"/>
        <v>6.1685575551844896E-2</v>
      </c>
      <c r="O40" s="4">
        <f t="shared" si="13"/>
        <v>0.25027419644809901</v>
      </c>
      <c r="P40" s="4">
        <f t="shared" si="13"/>
        <v>5.7827741735724338E-2</v>
      </c>
      <c r="Q40" s="4">
        <v>39</v>
      </c>
      <c r="R40">
        <v>2180</v>
      </c>
      <c r="T40" s="8" t="s">
        <v>22</v>
      </c>
      <c r="U40" s="131">
        <v>1.0852453333333334</v>
      </c>
      <c r="V40" s="131">
        <v>1.1284049243129175</v>
      </c>
      <c r="W40" s="131">
        <v>1.294689108268267</v>
      </c>
      <c r="X40" s="279" t="s">
        <v>3</v>
      </c>
      <c r="Y40" s="110">
        <f t="shared" si="9"/>
        <v>0</v>
      </c>
      <c r="Z40" s="110">
        <f t="shared" si="10"/>
        <v>6.7551366095025031E-2</v>
      </c>
      <c r="AA40" s="110">
        <f t="shared" si="11"/>
        <v>4.6085585989105497E-2</v>
      </c>
      <c r="AB40" s="130">
        <f t="shared" si="12"/>
        <v>3.7878984028043509E-2</v>
      </c>
      <c r="AC40" s="114"/>
      <c r="AD40" s="114"/>
      <c r="AE40" s="1"/>
      <c r="AF40" s="116"/>
      <c r="AH40" s="110"/>
      <c r="AI40" s="110"/>
    </row>
    <row r="41" spans="1:35" x14ac:dyDescent="0.25">
      <c r="A41" s="542">
        <v>35</v>
      </c>
      <c r="B41" s="4">
        <f t="shared" si="13"/>
        <v>4.404569764465275E-2</v>
      </c>
      <c r="C41" s="4">
        <f t="shared" si="13"/>
        <v>2.9354028387705629E-2</v>
      </c>
      <c r="D41" s="4">
        <f t="shared" si="13"/>
        <v>9.536933350470142E-2</v>
      </c>
      <c r="E41" s="4">
        <f t="shared" si="13"/>
        <v>1.3631483515582233E-2</v>
      </c>
      <c r="F41" s="4">
        <f t="shared" si="13"/>
        <v>2.5882350778829923E-2</v>
      </c>
      <c r="G41" s="4">
        <f t="shared" si="13"/>
        <v>6.9579011466204413E-3</v>
      </c>
      <c r="H41" s="4">
        <f t="shared" si="13"/>
        <v>0.10334997175587166</v>
      </c>
      <c r="I41" s="4">
        <f t="shared" si="13"/>
        <v>3.3311972225521735E-2</v>
      </c>
      <c r="J41" s="4">
        <f t="shared" si="13"/>
        <v>0.15331612398841865</v>
      </c>
      <c r="K41" s="4">
        <f t="shared" si="13"/>
        <v>0.11321453392954138</v>
      </c>
      <c r="L41" s="4">
        <f t="shared" si="13"/>
        <v>6.2106173435399467E-2</v>
      </c>
      <c r="M41" s="4">
        <f t="shared" si="13"/>
        <v>1.8347123137557181E-2</v>
      </c>
      <c r="N41" s="4">
        <f t="shared" si="13"/>
        <v>5.9306420403944425E-2</v>
      </c>
      <c r="O41" s="4">
        <f t="shared" si="13"/>
        <v>0.24912839453451369</v>
      </c>
      <c r="P41" s="4">
        <f t="shared" si="13"/>
        <v>5.5651571582777788E-2</v>
      </c>
      <c r="Q41" s="4">
        <v>40</v>
      </c>
      <c r="R41">
        <v>2185</v>
      </c>
    </row>
    <row r="42" spans="1:35" x14ac:dyDescent="0.25">
      <c r="A42" s="542">
        <v>36</v>
      </c>
      <c r="B42" s="4">
        <f t="shared" si="13"/>
        <v>4.3523807839759059E-2</v>
      </c>
      <c r="C42" s="4">
        <f t="shared" si="13"/>
        <v>2.741213208100619E-2</v>
      </c>
      <c r="D42" s="4">
        <f t="shared" si="13"/>
        <v>9.2825209704247402E-2</v>
      </c>
      <c r="E42" s="4">
        <f t="shared" si="13"/>
        <v>1.3295231858915228E-2</v>
      </c>
      <c r="F42" s="4">
        <f t="shared" si="13"/>
        <v>2.5662276716439909E-2</v>
      </c>
      <c r="G42" s="4">
        <f t="shared" si="13"/>
        <v>6.6826878512143591E-3</v>
      </c>
      <c r="H42" s="4">
        <f t="shared" si="13"/>
        <v>0.10135683111537434</v>
      </c>
      <c r="I42" s="4">
        <f t="shared" si="13"/>
        <v>3.1310546672603967E-2</v>
      </c>
      <c r="J42" s="4">
        <f t="shared" si="13"/>
        <v>0.15283213842369303</v>
      </c>
      <c r="K42" s="4">
        <f t="shared" si="13"/>
        <v>0.10763322579689377</v>
      </c>
      <c r="L42" s="4">
        <f t="shared" si="13"/>
        <v>5.9867878742270939E-2</v>
      </c>
      <c r="M42" s="4">
        <f t="shared" si="13"/>
        <v>1.8232304903540324E-2</v>
      </c>
      <c r="N42" s="4">
        <f t="shared" si="13"/>
        <v>5.7033852460360371E-2</v>
      </c>
      <c r="O42" s="4">
        <f t="shared" si="13"/>
        <v>0.24798823322373678</v>
      </c>
      <c r="P42" s="4">
        <f t="shared" si="13"/>
        <v>5.3569909774059503E-2</v>
      </c>
      <c r="Q42" s="4">
        <v>41</v>
      </c>
      <c r="R42">
        <v>2190</v>
      </c>
    </row>
    <row r="43" spans="1:35" x14ac:dyDescent="0.25">
      <c r="A43" s="542">
        <v>37</v>
      </c>
      <c r="B43" s="4">
        <f t="shared" si="13"/>
        <v>4.3060886816296697E-2</v>
      </c>
      <c r="C43" s="4">
        <f t="shared" si="13"/>
        <v>2.564286572357494E-2</v>
      </c>
      <c r="D43" s="4">
        <f t="shared" si="13"/>
        <v>9.0367213890585385E-2</v>
      </c>
      <c r="E43" s="4">
        <f t="shared" si="13"/>
        <v>1.3002397175958094E-2</v>
      </c>
      <c r="F43" s="4">
        <f t="shared" si="13"/>
        <v>2.5473231895093176E-2</v>
      </c>
      <c r="G43" s="4">
        <f t="shared" si="13"/>
        <v>6.4408188126573521E-3</v>
      </c>
      <c r="H43" s="4">
        <f t="shared" si="13"/>
        <v>9.9534600058120967E-2</v>
      </c>
      <c r="I43" s="4">
        <f t="shared" si="13"/>
        <v>2.9437765277057003E-2</v>
      </c>
      <c r="J43" s="4">
        <f t="shared" si="13"/>
        <v>0.15235024398590569</v>
      </c>
      <c r="K43" s="4">
        <f t="shared" si="13"/>
        <v>0.10235441850089121</v>
      </c>
      <c r="L43" s="4">
        <f t="shared" si="13"/>
        <v>5.7735550875332768E-2</v>
      </c>
      <c r="M43" s="4">
        <f t="shared" si="13"/>
        <v>1.8137259918698651E-2</v>
      </c>
      <c r="N43" s="4">
        <f t="shared" si="13"/>
        <v>5.4863096567133535E-2</v>
      </c>
      <c r="O43" s="4">
        <f t="shared" si="13"/>
        <v>0.24685368474796682</v>
      </c>
      <c r="P43" s="4">
        <f t="shared" si="13"/>
        <v>5.1578651930545311E-2</v>
      </c>
      <c r="Q43" s="4">
        <v>42</v>
      </c>
      <c r="R43">
        <v>2195</v>
      </c>
    </row>
    <row r="44" spans="1:35" x14ac:dyDescent="0.25">
      <c r="A44" s="542">
        <v>38</v>
      </c>
      <c r="B44" s="4">
        <f t="shared" si="13"/>
        <v>4.2650271640537335E-2</v>
      </c>
      <c r="C44" s="4">
        <f t="shared" si="13"/>
        <v>2.4030882924731031E-2</v>
      </c>
      <c r="D44" s="4">
        <f t="shared" si="13"/>
        <v>8.7992430313268186E-2</v>
      </c>
      <c r="E44" s="4">
        <f t="shared" si="13"/>
        <v>1.274737344643183E-2</v>
      </c>
      <c r="F44" s="4">
        <f t="shared" si="13"/>
        <v>2.5310841361243334E-2</v>
      </c>
      <c r="G44" s="4">
        <f t="shared" si="13"/>
        <v>6.2282541117908057E-3</v>
      </c>
      <c r="H44" s="4">
        <f t="shared" si="13"/>
        <v>9.7868623278283579E-2</v>
      </c>
      <c r="I44" s="4">
        <f t="shared" si="13"/>
        <v>2.7685359273049669E-2</v>
      </c>
      <c r="J44" s="4">
        <f t="shared" si="13"/>
        <v>0.15187043164005187</v>
      </c>
      <c r="K44" s="4">
        <f t="shared" si="13"/>
        <v>9.7361716824857586E-2</v>
      </c>
      <c r="L44" s="4">
        <f t="shared" si="13"/>
        <v>5.5704173083087741E-2</v>
      </c>
      <c r="M44" s="4">
        <f t="shared" si="13"/>
        <v>1.8058582962717708E-2</v>
      </c>
      <c r="N44" s="4">
        <f t="shared" si="13"/>
        <v>5.2789591499316973E-2</v>
      </c>
      <c r="O44" s="4">
        <f t="shared" si="13"/>
        <v>0.24572472147609892</v>
      </c>
      <c r="P44" s="4">
        <f t="shared" si="13"/>
        <v>4.967387192125159E-2</v>
      </c>
      <c r="Q44" s="4">
        <v>43</v>
      </c>
      <c r="R44">
        <v>2200</v>
      </c>
    </row>
    <row r="45" spans="1:35" x14ac:dyDescent="0.25">
      <c r="A45" s="542">
        <v>39</v>
      </c>
      <c r="B45" s="4">
        <f t="shared" si="13"/>
        <v>4.2286052229410079E-2</v>
      </c>
      <c r="C45" s="4">
        <f t="shared" si="13"/>
        <v>2.2562201551316274E-2</v>
      </c>
      <c r="D45" s="4">
        <f t="shared" si="13"/>
        <v>8.5698041930769936E-2</v>
      </c>
      <c r="E45" s="4">
        <f t="shared" si="13"/>
        <v>1.2525278502060075E-2</v>
      </c>
      <c r="F45" s="4">
        <f t="shared" si="13"/>
        <v>2.5171347005903816E-2</v>
      </c>
      <c r="G45" s="4">
        <f t="shared" si="13"/>
        <v>6.0414432974590024E-3</v>
      </c>
      <c r="H45" s="4">
        <f t="shared" si="13"/>
        <v>9.6345502146136491E-2</v>
      </c>
      <c r="I45" s="4">
        <f t="shared" si="13"/>
        <v>2.6045591380126906E-2</v>
      </c>
      <c r="J45" s="4">
        <f t="shared" si="13"/>
        <v>0.15139269239016379</v>
      </c>
      <c r="K45" s="4">
        <f t="shared" si="13"/>
        <v>9.2639614155047081E-2</v>
      </c>
      <c r="L45" s="4">
        <f t="shared" si="13"/>
        <v>5.3768966120402654E-2</v>
      </c>
      <c r="M45" s="4">
        <f t="shared" si="13"/>
        <v>1.7993455240168866E-2</v>
      </c>
      <c r="N45" s="4">
        <f t="shared" si="13"/>
        <v>5.0808980376861435E-2</v>
      </c>
      <c r="O45" s="4">
        <f t="shared" si="13"/>
        <v>0.24460131591305165</v>
      </c>
      <c r="P45" s="4">
        <f t="shared" si="13"/>
        <v>4.7851814122146126E-2</v>
      </c>
      <c r="Q45" s="4">
        <v>44</v>
      </c>
      <c r="R45">
        <v>2205</v>
      </c>
    </row>
    <row r="46" spans="1:35" x14ac:dyDescent="0.25">
      <c r="A46" s="542">
        <v>40</v>
      </c>
      <c r="B46" s="4">
        <f t="shared" si="13"/>
        <v>4.1962986285253079E-2</v>
      </c>
      <c r="C46" s="4">
        <f t="shared" si="13"/>
        <v>2.1224082448455847E-2</v>
      </c>
      <c r="D46" s="4">
        <f t="shared" si="13"/>
        <v>8.348132706882451E-2</v>
      </c>
      <c r="E46" s="4">
        <f t="shared" si="13"/>
        <v>1.2331860562454524E-2</v>
      </c>
      <c r="F46" s="4">
        <f t="shared" si="13"/>
        <v>2.5051520592933339E-2</v>
      </c>
      <c r="G46" s="4">
        <f t="shared" si="13"/>
        <v>5.877266083608142E-3</v>
      </c>
      <c r="H46" s="4">
        <f t="shared" si="13"/>
        <v>9.4952986949484425E-2</v>
      </c>
      <c r="I46" s="4">
        <f t="shared" si="13"/>
        <v>2.4511221641315476E-2</v>
      </c>
      <c r="J46" s="4">
        <f t="shared" si="13"/>
        <v>0.15091701727914203</v>
      </c>
      <c r="K46" s="4">
        <f t="shared" si="13"/>
        <v>8.8173444319330732E-2</v>
      </c>
      <c r="L46" s="4">
        <f t="shared" si="13"/>
        <v>5.1925377004324931E-2</v>
      </c>
      <c r="M46" s="4">
        <f t="shared" si="13"/>
        <v>1.7939543390231179E-2</v>
      </c>
      <c r="N46" s="4">
        <f t="shared" si="13"/>
        <v>4.8917101509873474E-2</v>
      </c>
      <c r="O46" s="4">
        <f t="shared" si="13"/>
        <v>0.24348344069909772</v>
      </c>
      <c r="P46" s="4">
        <f t="shared" si="13"/>
        <v>4.6108886011244729E-2</v>
      </c>
      <c r="Q46" s="4">
        <v>45</v>
      </c>
      <c r="R46">
        <v>2210</v>
      </c>
    </row>
    <row r="47" spans="1:35" x14ac:dyDescent="0.25">
      <c r="A47" s="542">
        <v>41</v>
      </c>
      <c r="B47" s="4">
        <f t="shared" si="13"/>
        <v>4.1676423842161373E-2</v>
      </c>
      <c r="C47" s="4">
        <f t="shared" si="13"/>
        <v>2.0004918941754001E-2</v>
      </c>
      <c r="D47" s="4">
        <f t="shared" si="13"/>
        <v>8.133965619189161E-2</v>
      </c>
      <c r="E47" s="4">
        <f t="shared" si="13"/>
        <v>1.216341683913124E-2</v>
      </c>
      <c r="F47" s="4">
        <f t="shared" si="13"/>
        <v>2.4948589049858177E-2</v>
      </c>
      <c r="G47" s="4">
        <f t="shared" si="13"/>
        <v>5.7329802313985543E-3</v>
      </c>
      <c r="H47" s="4">
        <f t="shared" si="13"/>
        <v>9.3679878375267811E-2</v>
      </c>
      <c r="I47" s="4">
        <f t="shared" si="13"/>
        <v>2.307547545702842E-2</v>
      </c>
      <c r="J47" s="4">
        <f t="shared" si="13"/>
        <v>0.15044339738858764</v>
      </c>
      <c r="K47" s="4">
        <f t="shared" si="13"/>
        <v>8.3949336036174188E-2</v>
      </c>
      <c r="L47" s="4">
        <f t="shared" si="13"/>
        <v>5.0169068302229156E-2</v>
      </c>
      <c r="M47" s="4">
        <f t="shared" si="13"/>
        <v>1.7894915888301808E-2</v>
      </c>
      <c r="N47" s="4">
        <f t="shared" si="13"/>
        <v>4.7109979654010009E-2</v>
      </c>
      <c r="O47" s="4">
        <f t="shared" si="13"/>
        <v>0.24237106860919735</v>
      </c>
      <c r="P47" s="4">
        <f t="shared" si="13"/>
        <v>4.444165108529357E-2</v>
      </c>
      <c r="Q47" s="4">
        <v>46</v>
      </c>
      <c r="R47">
        <v>2215</v>
      </c>
    </row>
    <row r="48" spans="1:35" x14ac:dyDescent="0.25">
      <c r="A48" s="542">
        <v>42</v>
      </c>
      <c r="B48" s="4">
        <f t="shared" si="13"/>
        <v>4.1422240337908187E-2</v>
      </c>
      <c r="C48" s="4">
        <f t="shared" si="13"/>
        <v>1.8894136162481066E-2</v>
      </c>
      <c r="D48" s="4">
        <f t="shared" si="13"/>
        <v>7.9270488783920526E-2</v>
      </c>
      <c r="E48" s="4">
        <f t="shared" si="13"/>
        <v>1.201672264941505E-2</v>
      </c>
      <c r="F48" s="4">
        <f t="shared" si="13"/>
        <v>2.4860170292280544E-2</v>
      </c>
      <c r="G48" s="4">
        <f t="shared" si="13"/>
        <v>5.6061757458092292E-3</v>
      </c>
      <c r="H48" s="4">
        <f t="shared" si="13"/>
        <v>9.2515937439010459E-2</v>
      </c>
      <c r="I48" s="4">
        <f t="shared" si="13"/>
        <v>2.1732013673630882E-2</v>
      </c>
      <c r="J48" s="4">
        <f t="shared" si="13"/>
        <v>0.14997182383863472</v>
      </c>
      <c r="K48" s="4">
        <f t="shared" si="13"/>
        <v>7.9954169832430852E-2</v>
      </c>
      <c r="L48" s="4">
        <f t="shared" si="13"/>
        <v>4.8495907927090895E-2</v>
      </c>
      <c r="M48" s="4">
        <f t="shared" si="13"/>
        <v>1.7857973844377185E-2</v>
      </c>
      <c r="N48" s="4">
        <f t="shared" si="13"/>
        <v>4.5383817657635148E-2</v>
      </c>
      <c r="O48" s="4">
        <f t="shared" si="13"/>
        <v>0.24126417255233543</v>
      </c>
      <c r="P48" s="4">
        <f t="shared" si="13"/>
        <v>4.2846822084071146E-2</v>
      </c>
      <c r="Q48" s="4">
        <v>47</v>
      </c>
      <c r="R48">
        <v>2220</v>
      </c>
    </row>
    <row r="49" spans="1:18" x14ac:dyDescent="0.25">
      <c r="A49" s="542">
        <v>43</v>
      </c>
      <c r="B49" s="4">
        <f t="shared" si="13"/>
        <v>4.119677724812796E-2</v>
      </c>
      <c r="C49" s="4">
        <f t="shared" si="13"/>
        <v>1.7882099322511034E-2</v>
      </c>
      <c r="D49" s="4">
        <f t="shared" si="13"/>
        <v>7.7271370334711736E-2</v>
      </c>
      <c r="E49" s="4">
        <f t="shared" si="13"/>
        <v>1.1888969683190307E-2</v>
      </c>
      <c r="F49" s="4">
        <f t="shared" si="13"/>
        <v>2.4784218096694947E-2</v>
      </c>
      <c r="G49" s="4">
        <f t="shared" si="13"/>
        <v>5.4947346216842061E-3</v>
      </c>
      <c r="H49" s="4">
        <f t="shared" si="13"/>
        <v>9.1451803137716239E-2</v>
      </c>
      <c r="I49" s="4">
        <f t="shared" si="13"/>
        <v>2.0474904594601041E-2</v>
      </c>
      <c r="J49" s="4">
        <f t="shared" si="13"/>
        <v>0.14950228778778413</v>
      </c>
      <c r="K49" s="4">
        <f t="shared" si="13"/>
        <v>7.6175537296144277E-2</v>
      </c>
      <c r="L49" s="4">
        <f t="shared" si="13"/>
        <v>4.690195941587972E-2</v>
      </c>
      <c r="M49" s="4">
        <f t="shared" si="13"/>
        <v>1.7827393718886655E-2</v>
      </c>
      <c r="N49" s="4">
        <f t="shared" si="13"/>
        <v>4.3734988483187916E-2</v>
      </c>
      <c r="O49" s="4">
        <f t="shared" si="13"/>
        <v>0.24016272557086157</v>
      </c>
      <c r="P49" s="4">
        <f t="shared" si="13"/>
        <v>4.13212545089503E-2</v>
      </c>
      <c r="Q49" s="4">
        <v>48</v>
      </c>
      <c r="R49">
        <v>2225</v>
      </c>
    </row>
    <row r="50" spans="1:18" x14ac:dyDescent="0.25">
      <c r="A50" s="542">
        <v>44</v>
      </c>
      <c r="B50" s="4">
        <f t="shared" si="13"/>
        <v>4.0996789428294399E-2</v>
      </c>
      <c r="C50" s="4">
        <f t="shared" si="13"/>
        <v>1.6960030143398499E-2</v>
      </c>
      <c r="D50" s="4">
        <f t="shared" si="13"/>
        <v>7.5339929428301131E-2</v>
      </c>
      <c r="E50" s="4">
        <f t="shared" si="13"/>
        <v>1.1777712240678122E-2</v>
      </c>
      <c r="F50" s="4">
        <f t="shared" si="13"/>
        <v>2.4718974745936397E-2</v>
      </c>
      <c r="G50" s="4">
        <f t="shared" si="13"/>
        <v>5.3967954668622722E-3</v>
      </c>
      <c r="H50" s="4">
        <f t="shared" si="13"/>
        <v>9.0478917163938133E-2</v>
      </c>
      <c r="I50" s="4">
        <f t="shared" si="13"/>
        <v>1.9298597790709148E-2</v>
      </c>
      <c r="J50" s="4">
        <f t="shared" si="13"/>
        <v>0.14903478043273763</v>
      </c>
      <c r="K50" s="4">
        <f t="shared" si="13"/>
        <v>7.260170253780418E-2</v>
      </c>
      <c r="L50" s="4">
        <f t="shared" si="13"/>
        <v>4.5383472668198803E-2</v>
      </c>
      <c r="M50" s="4">
        <f t="shared" si="13"/>
        <v>1.7802079903632563E-2</v>
      </c>
      <c r="N50" s="4">
        <f t="shared" si="13"/>
        <v>4.2160027585996469E-2</v>
      </c>
      <c r="O50" s="4">
        <f t="shared" si="13"/>
        <v>0.23906670083983375</v>
      </c>
      <c r="P50" s="4">
        <f t="shared" si="13"/>
        <v>3.9861940422940938E-2</v>
      </c>
      <c r="Q50" s="4">
        <v>49</v>
      </c>
      <c r="R50">
        <v>2230</v>
      </c>
    </row>
    <row r="51" spans="1:18" x14ac:dyDescent="0.25">
      <c r="A51" s="542">
        <v>45</v>
      </c>
      <c r="B51" s="4">
        <f t="shared" si="13"/>
        <v>4.0819398405574157E-2</v>
      </c>
      <c r="C51" s="4">
        <f t="shared" si="13"/>
        <v>1.6119930714711274E-2</v>
      </c>
      <c r="D51" s="4">
        <f t="shared" si="13"/>
        <v>7.3473874929913252E-2</v>
      </c>
      <c r="E51" s="4">
        <f t="shared" si="13"/>
        <v>1.1680820412017361E-2</v>
      </c>
      <c r="F51" s="4">
        <f t="shared" si="13"/>
        <v>2.4662930351361835E-2</v>
      </c>
      <c r="G51" s="4">
        <f t="shared" si="13"/>
        <v>5.3107224114929286E-3</v>
      </c>
      <c r="H51" s="4">
        <f t="shared" si="13"/>
        <v>8.9589455075531621E-2</v>
      </c>
      <c r="I51" s="4">
        <f t="shared" si="13"/>
        <v>1.819789959358039E-2</v>
      </c>
      <c r="J51" s="4">
        <f t="shared" si="13"/>
        <v>0.14856929300823291</v>
      </c>
      <c r="K51" s="4">
        <f t="shared" si="13"/>
        <v>6.9221565740360619E-2</v>
      </c>
      <c r="L51" s="4">
        <f t="shared" si="13"/>
        <v>4.3936875123381909E-2</v>
      </c>
      <c r="M51" s="4">
        <f t="shared" si="13"/>
        <v>1.7781125468932263E-2</v>
      </c>
      <c r="N51" s="4">
        <f t="shared" si="13"/>
        <v>4.065562563452467E-2</v>
      </c>
      <c r="O51" s="4">
        <f t="shared" si="13"/>
        <v>0.23797607166636495</v>
      </c>
      <c r="P51" s="4">
        <f t="shared" si="13"/>
        <v>3.8466002519989224E-2</v>
      </c>
      <c r="Q51" s="4">
        <v>50</v>
      </c>
      <c r="R51">
        <v>2235</v>
      </c>
    </row>
    <row r="52" spans="1:18" x14ac:dyDescent="0.25">
      <c r="A52" s="542">
        <v>46</v>
      </c>
      <c r="B52" s="4">
        <f t="shared" si="13"/>
        <v>4.0662050948274402E-2</v>
      </c>
      <c r="C52" s="4">
        <f t="shared" si="13"/>
        <v>1.5354514121175535E-2</v>
      </c>
      <c r="D52" s="4">
        <f t="shared" si="13"/>
        <v>7.1670993268146618E-2</v>
      </c>
      <c r="E52" s="4">
        <f t="shared" si="13"/>
        <v>1.1596439302320377E-2</v>
      </c>
      <c r="F52" s="4">
        <f t="shared" si="13"/>
        <v>2.4614787910381863E-2</v>
      </c>
      <c r="G52" s="4">
        <f t="shared" si="13"/>
        <v>5.2350777842334459E-3</v>
      </c>
      <c r="H52" s="4">
        <f t="shared" si="13"/>
        <v>8.8776263367524796E-2</v>
      </c>
      <c r="I52" s="4">
        <f t="shared" si="13"/>
        <v>1.7167950164439904E-2</v>
      </c>
      <c r="J52" s="4">
        <f t="shared" si="13"/>
        <v>0.14810581678687917</v>
      </c>
      <c r="K52" s="4">
        <f t="shared" si="13"/>
        <v>6.6024628684787701E-2</v>
      </c>
      <c r="L52" s="4">
        <f t="shared" si="13"/>
        <v>4.2558763355290317E-2</v>
      </c>
      <c r="M52" s="4">
        <f t="shared" si="13"/>
        <v>1.7763779670631939E-2</v>
      </c>
      <c r="N52" s="4">
        <f t="shared" si="13"/>
        <v>3.921862155675479E-2</v>
      </c>
      <c r="O52" s="4">
        <f t="shared" si="13"/>
        <v>0.2368908114889729</v>
      </c>
      <c r="P52" s="4">
        <f t="shared" si="13"/>
        <v>3.7130688451839589E-2</v>
      </c>
      <c r="Q52" s="4">
        <v>51</v>
      </c>
      <c r="R52">
        <v>2240</v>
      </c>
    </row>
    <row r="53" spans="1:18" x14ac:dyDescent="0.25">
      <c r="A53" s="542">
        <v>47</v>
      </c>
      <c r="B53" s="4">
        <f t="shared" si="13"/>
        <v>4.0522482316564419E-2</v>
      </c>
      <c r="C53" s="4">
        <f t="shared" si="13"/>
        <v>1.4657141236902364E-2</v>
      </c>
      <c r="D53" s="4">
        <f t="shared" si="13"/>
        <v>6.9929145809166982E-2</v>
      </c>
      <c r="E53" s="4">
        <f t="shared" si="13"/>
        <v>1.1522953521608946E-2</v>
      </c>
      <c r="F53" s="4">
        <f t="shared" si="13"/>
        <v>2.4573433290689672E-2</v>
      </c>
      <c r="G53" s="4">
        <f t="shared" si="13"/>
        <v>5.1685980989396888E-3</v>
      </c>
      <c r="H53" s="4">
        <f t="shared" si="13"/>
        <v>8.8032801940005456E-2</v>
      </c>
      <c r="I53" s="4">
        <f t="shared" si="13"/>
        <v>1.620420203679334E-2</v>
      </c>
      <c r="J53" s="4">
        <f t="shared" si="13"/>
        <v>0.14764434307899349</v>
      </c>
      <c r="K53" s="4">
        <f t="shared" si="13"/>
        <v>6.3000962144124262E-2</v>
      </c>
      <c r="L53" s="4">
        <f t="shared" si="13"/>
        <v>4.1245895065034108E-2</v>
      </c>
      <c r="M53" s="4">
        <f t="shared" si="13"/>
        <v>1.7749421052851082E-2</v>
      </c>
      <c r="N53" s="4">
        <f t="shared" si="13"/>
        <v>3.7845995898095564E-2</v>
      </c>
      <c r="O53" s="4">
        <f t="shared" si="13"/>
        <v>0.23581089387693344</v>
      </c>
      <c r="P53" s="4">
        <f t="shared" si="13"/>
        <v>3.5853365401274054E-2</v>
      </c>
      <c r="Q53" s="4">
        <v>52</v>
      </c>
      <c r="R53">
        <v>2245</v>
      </c>
    </row>
    <row r="54" spans="1:18" x14ac:dyDescent="0.25">
      <c r="A54" s="542">
        <v>48</v>
      </c>
      <c r="B54" s="4">
        <f t="shared" ref="B54:P70" si="14">B$2*EXP(B$3*$Q54)+B$1</f>
        <v>4.0398683665530045E-2</v>
      </c>
      <c r="C54" s="4">
        <f t="shared" si="14"/>
        <v>1.4021763138456714E-2</v>
      </c>
      <c r="D54" s="4">
        <f t="shared" si="14"/>
        <v>6.8246266319793983E-2</v>
      </c>
      <c r="E54" s="4">
        <f t="shared" si="14"/>
        <v>1.1458956259826529E-2</v>
      </c>
      <c r="F54" s="4">
        <f t="shared" si="14"/>
        <v>2.4537909446549797E-2</v>
      </c>
      <c r="G54" s="4">
        <f t="shared" si="14"/>
        <v>5.1101729507583554E-3</v>
      </c>
      <c r="H54" s="4">
        <f t="shared" si="14"/>
        <v>8.7353091499322438E-2</v>
      </c>
      <c r="I54" s="4">
        <f t="shared" si="14"/>
        <v>1.5302400038303583E-2</v>
      </c>
      <c r="J54" s="4">
        <f t="shared" si="14"/>
        <v>0.14718486323243796</v>
      </c>
      <c r="K54" s="4">
        <f t="shared" si="14"/>
        <v>6.014117504472228E-2</v>
      </c>
      <c r="L54" s="4">
        <f t="shared" si="14"/>
        <v>3.9995181452779631E-2</v>
      </c>
      <c r="M54" s="4">
        <f t="shared" si="14"/>
        <v>1.77375351827973E-2</v>
      </c>
      <c r="N54" s="4">
        <f t="shared" si="14"/>
        <v>3.6534864476858629E-2</v>
      </c>
      <c r="O54" s="4">
        <f t="shared" si="14"/>
        <v>0.23473629252963668</v>
      </c>
      <c r="P54" s="4">
        <f t="shared" si="14"/>
        <v>3.4631514891029003E-2</v>
      </c>
      <c r="Q54" s="4">
        <v>53</v>
      </c>
      <c r="R54">
        <v>2250</v>
      </c>
    </row>
    <row r="55" spans="1:18" x14ac:dyDescent="0.25">
      <c r="A55" s="542">
        <v>49</v>
      </c>
      <c r="B55" s="4">
        <f t="shared" si="14"/>
        <v>4.0288873131385274E-2</v>
      </c>
      <c r="C55" s="4">
        <f t="shared" si="14"/>
        <v>1.3442868637267211E-2</v>
      </c>
      <c r="D55" s="4">
        <f t="shared" si="14"/>
        <v>6.6620358516471537E-2</v>
      </c>
      <c r="E55" s="4">
        <f t="shared" si="14"/>
        <v>1.1403222354899668E-2</v>
      </c>
      <c r="F55" s="4">
        <f t="shared" si="14"/>
        <v>2.4507394270449352E-2</v>
      </c>
      <c r="G55" s="4">
        <f t="shared" si="14"/>
        <v>5.0588264691237431E-3</v>
      </c>
      <c r="H55" s="4">
        <f t="shared" si="14"/>
        <v>8.6731665469575267E-2</v>
      </c>
      <c r="I55" s="4">
        <f t="shared" si="14"/>
        <v>1.4458562503214386E-2</v>
      </c>
      <c r="J55" s="4">
        <f t="shared" si="14"/>
        <v>0.14672736863245739</v>
      </c>
      <c r="K55" s="4">
        <f t="shared" si="14"/>
        <v>5.7436385298921977E-2</v>
      </c>
      <c r="L55" s="4">
        <f t="shared" si="14"/>
        <v>3.8803679950695689E-2</v>
      </c>
      <c r="M55" s="4">
        <f t="shared" si="14"/>
        <v>1.7727696219946455E-2</v>
      </c>
      <c r="N55" s="4">
        <f t="shared" si="14"/>
        <v>3.5282472323972615E-2</v>
      </c>
      <c r="O55" s="4">
        <f t="shared" si="14"/>
        <v>0.23366698127594648</v>
      </c>
      <c r="P55" s="4">
        <f t="shared" si="14"/>
        <v>3.3462727818154112E-2</v>
      </c>
      <c r="Q55" s="4">
        <v>54</v>
      </c>
      <c r="R55">
        <v>2255</v>
      </c>
    </row>
    <row r="56" spans="1:18" x14ac:dyDescent="0.25">
      <c r="A56" s="542">
        <v>50</v>
      </c>
      <c r="B56" s="4">
        <f t="shared" si="14"/>
        <v>4.0191470184677773E-2</v>
      </c>
      <c r="C56" s="4">
        <f t="shared" si="14"/>
        <v>1.2915436476279506E-2</v>
      </c>
      <c r="D56" s="4">
        <f t="shared" si="14"/>
        <v>6.50494936972148E-2</v>
      </c>
      <c r="E56" s="4">
        <f t="shared" si="14"/>
        <v>1.1354684838264075E-2</v>
      </c>
      <c r="F56" s="4">
        <f t="shared" si="14"/>
        <v>2.4481181567545501E-2</v>
      </c>
      <c r="G56" s="4">
        <f t="shared" si="14"/>
        <v>5.0137010178699284E-3</v>
      </c>
      <c r="H56" s="4">
        <f t="shared" si="14"/>
        <v>8.6163526027639853E-2</v>
      </c>
      <c r="I56" s="4">
        <f t="shared" si="14"/>
        <v>1.3668963692369088E-2</v>
      </c>
      <c r="J56" s="4">
        <f t="shared" si="14"/>
        <v>0.14627185070151791</v>
      </c>
      <c r="K56" s="4">
        <f t="shared" si="14"/>
        <v>5.4878192218564228E-2</v>
      </c>
      <c r="L56" s="4">
        <f t="shared" si="14"/>
        <v>3.7668587299941499E-2</v>
      </c>
      <c r="M56" s="4">
        <f t="shared" si="14"/>
        <v>1.7719551659258655E-2</v>
      </c>
      <c r="N56" s="4">
        <f t="shared" si="14"/>
        <v>3.4086187894200724E-2</v>
      </c>
      <c r="O56" s="4">
        <f t="shared" si="14"/>
        <v>0.23260293407356319</v>
      </c>
      <c r="P56" s="4">
        <f t="shared" si="14"/>
        <v>3.2344699704022983E-2</v>
      </c>
      <c r="Q56" s="4">
        <v>55</v>
      </c>
      <c r="R56">
        <v>2260</v>
      </c>
    </row>
    <row r="57" spans="1:18" x14ac:dyDescent="0.25">
      <c r="A57" s="542">
        <v>51</v>
      </c>
      <c r="B57" s="4">
        <f t="shared" si="14"/>
        <v>4.0105072881348056E-2</v>
      </c>
      <c r="C57" s="4">
        <f t="shared" si="14"/>
        <v>1.2434891776213167E-2</v>
      </c>
      <c r="D57" s="4">
        <f t="shared" si="14"/>
        <v>6.3531808453724303E-2</v>
      </c>
      <c r="E57" s="4">
        <f t="shared" si="14"/>
        <v>1.1312414508843554E-2</v>
      </c>
      <c r="F57" s="4">
        <f t="shared" si="14"/>
        <v>2.445866471261195E-2</v>
      </c>
      <c r="G57" s="4">
        <f t="shared" si="14"/>
        <v>4.9740428702026562E-3</v>
      </c>
      <c r="H57" s="4">
        <f t="shared" si="14"/>
        <v>8.5644103908141561E-2</v>
      </c>
      <c r="I57" s="4">
        <f t="shared" si="14"/>
        <v>1.2930117343204975E-2</v>
      </c>
      <c r="J57" s="4">
        <f t="shared" si="14"/>
        <v>0.14581830089914602</v>
      </c>
      <c r="K57" s="4">
        <f t="shared" si="14"/>
        <v>5.2458650423660727E-2</v>
      </c>
      <c r="L57" s="4">
        <f t="shared" si="14"/>
        <v>3.6587232955408402E-2</v>
      </c>
      <c r="M57" s="4">
        <f t="shared" si="14"/>
        <v>1.7712809701818336E-2</v>
      </c>
      <c r="N57" s="4">
        <f t="shared" si="14"/>
        <v>3.2943497536698209E-2</v>
      </c>
      <c r="O57" s="4">
        <f t="shared" si="14"/>
        <v>0.23154412500838922</v>
      </c>
      <c r="P57" s="4">
        <f t="shared" si="14"/>
        <v>3.127522615062972E-2</v>
      </c>
      <c r="Q57" s="4">
        <v>56</v>
      </c>
      <c r="R57">
        <v>2265</v>
      </c>
    </row>
    <row r="58" spans="1:18" x14ac:dyDescent="0.25">
      <c r="A58" s="542">
        <v>52</v>
      </c>
      <c r="B58" s="4">
        <f t="shared" si="14"/>
        <v>4.0028437684211125E-2</v>
      </c>
      <c r="C58" s="4">
        <f t="shared" si="14"/>
        <v>1.1997066353642423E-2</v>
      </c>
      <c r="D58" s="4">
        <f t="shared" si="14"/>
        <v>6.2065502460953617E-2</v>
      </c>
      <c r="E58" s="4">
        <f t="shared" si="14"/>
        <v>1.1275602144446461E-2</v>
      </c>
      <c r="F58" s="4">
        <f t="shared" si="14"/>
        <v>2.4439322611266724E-2</v>
      </c>
      <c r="G58" s="4">
        <f t="shared" si="14"/>
        <v>4.9391896192611216E-3</v>
      </c>
      <c r="H58" s="4">
        <f t="shared" si="14"/>
        <v>8.5169221655106958E-2</v>
      </c>
      <c r="I58" s="4">
        <f t="shared" si="14"/>
        <v>1.2238761277092431E-2</v>
      </c>
      <c r="J58" s="4">
        <f t="shared" si="14"/>
        <v>0.14536671072176857</v>
      </c>
      <c r="K58" s="4">
        <f t="shared" si="14"/>
        <v>5.0170245165185791E-2</v>
      </c>
      <c r="L58" s="4">
        <f t="shared" si="14"/>
        <v>3.5557072802698701E-2</v>
      </c>
      <c r="M58" s="4">
        <f t="shared" si="14"/>
        <v>1.770722880042053E-2</v>
      </c>
      <c r="N58" s="4">
        <f t="shared" si="14"/>
        <v>3.1852000213291418E-2</v>
      </c>
      <c r="O58" s="4">
        <f t="shared" si="14"/>
        <v>0.23049052829389802</v>
      </c>
      <c r="P58" s="4">
        <f t="shared" si="14"/>
        <v>3.0252198494212967E-2</v>
      </c>
      <c r="Q58" s="4">
        <v>57</v>
      </c>
      <c r="R58">
        <v>2270</v>
      </c>
    </row>
    <row r="59" spans="1:18" x14ac:dyDescent="0.25">
      <c r="A59" s="542">
        <v>53</v>
      </c>
      <c r="B59" s="4">
        <f t="shared" si="14"/>
        <v>3.9960461564426432E-2</v>
      </c>
      <c r="C59" s="4">
        <f t="shared" si="14"/>
        <v>1.1598162566704829E-2</v>
      </c>
      <c r="D59" s="4">
        <f t="shared" si="14"/>
        <v>6.0648836341508208E-2</v>
      </c>
      <c r="E59" s="4">
        <f t="shared" si="14"/>
        <v>1.1243543010035115E-2</v>
      </c>
      <c r="F59" s="4">
        <f t="shared" si="14"/>
        <v>2.4422707640590176E-2</v>
      </c>
      <c r="G59" s="4">
        <f t="shared" si="14"/>
        <v>4.9085591139892866E-3</v>
      </c>
      <c r="H59" s="4">
        <f t="shared" si="14"/>
        <v>8.4735060024745457E-2</v>
      </c>
      <c r="I59" s="4">
        <f t="shared" si="14"/>
        <v>1.1591842996056928E-2</v>
      </c>
      <c r="J59" s="4">
        <f t="shared" si="14"/>
        <v>0.14491707170255325</v>
      </c>
      <c r="K59" s="4">
        <f t="shared" si="14"/>
        <v>4.8005868985346069E-2</v>
      </c>
      <c r="L59" s="4">
        <f t="shared" si="14"/>
        <v>3.4575683172559372E-2</v>
      </c>
      <c r="M59" s="4">
        <f t="shared" si="14"/>
        <v>1.7702609005548233E-2</v>
      </c>
      <c r="N59" s="4">
        <f t="shared" si="14"/>
        <v>3.0809402453380291E-2</v>
      </c>
      <c r="O59" s="4">
        <f t="shared" si="14"/>
        <v>0.22944211827050603</v>
      </c>
      <c r="P59" s="4">
        <f t="shared" si="14"/>
        <v>2.9273599647637559E-2</v>
      </c>
      <c r="Q59" s="4">
        <v>58</v>
      </c>
      <c r="R59">
        <v>2275</v>
      </c>
    </row>
    <row r="60" spans="1:18" x14ac:dyDescent="0.25">
      <c r="A60" s="542">
        <v>54</v>
      </c>
      <c r="B60" s="4">
        <f t="shared" si="14"/>
        <v>3.9900166125338206E-2</v>
      </c>
      <c r="C60" s="4">
        <f t="shared" si="14"/>
        <v>1.1234720374840232E-2</v>
      </c>
      <c r="D60" s="4">
        <f t="shared" si="14"/>
        <v>5.9280129602342357E-2</v>
      </c>
      <c r="E60" s="4">
        <f t="shared" si="14"/>
        <v>1.1215623366294822E-2</v>
      </c>
      <c r="F60" s="4">
        <f t="shared" si="14"/>
        <v>2.4408435290050007E-2</v>
      </c>
      <c r="G60" s="4">
        <f t="shared" si="14"/>
        <v>4.8816397355134662E-3</v>
      </c>
      <c r="H60" s="4">
        <f t="shared" si="14"/>
        <v>8.4338127269154711E-2</v>
      </c>
      <c r="I60" s="4">
        <f t="shared" si="14"/>
        <v>1.0986506205289829E-2</v>
      </c>
      <c r="J60" s="4">
        <f t="shared" si="14"/>
        <v>0.14446937541124982</v>
      </c>
      <c r="K60" s="4">
        <f t="shared" si="14"/>
        <v>4.5958799642838347E-2</v>
      </c>
      <c r="L60" s="4">
        <f t="shared" si="14"/>
        <v>3.3640755138688513E-2</v>
      </c>
      <c r="M60" s="4">
        <f t="shared" si="14"/>
        <v>1.7698784801689245E-2</v>
      </c>
      <c r="N60" s="4">
        <f t="shared" si="14"/>
        <v>2.9813513534863355E-2</v>
      </c>
      <c r="O60" s="4">
        <f t="shared" si="14"/>
        <v>0.22839886940494789</v>
      </c>
      <c r="P60" s="4">
        <f t="shared" si="14"/>
        <v>2.8337500123336329E-2</v>
      </c>
      <c r="Q60" s="4">
        <v>59</v>
      </c>
      <c r="R60">
        <v>2280</v>
      </c>
    </row>
    <row r="61" spans="1:18" x14ac:dyDescent="0.25">
      <c r="A61" s="542">
        <v>55</v>
      </c>
      <c r="B61" s="4">
        <f t="shared" si="14"/>
        <v>3.9846683520176909E-2</v>
      </c>
      <c r="C61" s="4">
        <f t="shared" si="14"/>
        <v>1.0903587326840349E-2</v>
      </c>
      <c r="D61" s="4">
        <f t="shared" si="14"/>
        <v>5.7957758641306478E-2</v>
      </c>
      <c r="E61" s="4">
        <f t="shared" si="14"/>
        <v>1.1191308720222871E-2</v>
      </c>
      <c r="F61" s="4">
        <f t="shared" si="14"/>
        <v>2.4396175262999285E-2</v>
      </c>
      <c r="G61" s="4">
        <f t="shared" si="14"/>
        <v>4.8579818516133015E-3</v>
      </c>
      <c r="H61" s="4">
        <f t="shared" si="14"/>
        <v>8.3975231053914162E-2</v>
      </c>
      <c r="I61" s="4">
        <f t="shared" si="14"/>
        <v>1.0420078201941907E-2</v>
      </c>
      <c r="J61" s="4">
        <f t="shared" si="14"/>
        <v>0.14402361345403228</v>
      </c>
      <c r="K61" s="4">
        <f t="shared" si="14"/>
        <v>4.4022679234534207E-2</v>
      </c>
      <c r="L61" s="4">
        <f t="shared" si="14"/>
        <v>3.275008908549866E-2</v>
      </c>
      <c r="M61" s="4">
        <f t="shared" si="14"/>
        <v>1.769561917733593E-2</v>
      </c>
      <c r="N61" s="4">
        <f t="shared" si="14"/>
        <v>2.8862240880959539E-2</v>
      </c>
      <c r="O61" s="4">
        <f t="shared" si="14"/>
        <v>0.22736075628965438</v>
      </c>
      <c r="P61" s="4">
        <f t="shared" si="14"/>
        <v>2.7442054228970603E-2</v>
      </c>
      <c r="Q61" s="4">
        <v>60</v>
      </c>
      <c r="R61">
        <v>2285</v>
      </c>
    </row>
    <row r="62" spans="1:18" x14ac:dyDescent="0.25">
      <c r="A62" s="542">
        <v>56</v>
      </c>
      <c r="B62" s="4">
        <f t="shared" si="14"/>
        <v>3.9799243960931756E-2</v>
      </c>
      <c r="C62" s="4">
        <f t="shared" si="14"/>
        <v>1.0601891216889134E-2</v>
      </c>
      <c r="D62" s="4">
        <f t="shared" si="14"/>
        <v>5.668015482118012E-2</v>
      </c>
      <c r="E62" s="4">
        <f t="shared" si="14"/>
        <v>1.1170133592807082E-2</v>
      </c>
      <c r="F62" s="4">
        <f t="shared" si="14"/>
        <v>2.4385643832814649E-2</v>
      </c>
      <c r="G62" s="4">
        <f t="shared" si="14"/>
        <v>4.8371903065508332E-3</v>
      </c>
      <c r="H62" s="4">
        <f t="shared" si="14"/>
        <v>8.3643452783713393E-2</v>
      </c>
      <c r="I62" s="4">
        <f t="shared" si="14"/>
        <v>9.8900580745180707E-3</v>
      </c>
      <c r="J62" s="4">
        <f t="shared" si="14"/>
        <v>0.14357977747334111</v>
      </c>
      <c r="K62" s="4">
        <f t="shared" si="14"/>
        <v>4.219149444874689E-2</v>
      </c>
      <c r="L62" s="4">
        <f t="shared" si="14"/>
        <v>3.1901589533056794E-2</v>
      </c>
      <c r="M62" s="4">
        <f t="shared" si="14"/>
        <v>1.7692998716210988E-2</v>
      </c>
      <c r="N62" s="4">
        <f t="shared" si="14"/>
        <v>2.7953585663254343E-2</v>
      </c>
      <c r="O62" s="4">
        <f t="shared" si="14"/>
        <v>0.22632775364213384</v>
      </c>
      <c r="P62" s="4">
        <f t="shared" si="14"/>
        <v>2.6585496428308354E-2</v>
      </c>
      <c r="Q62" s="4">
        <v>61</v>
      </c>
      <c r="R62">
        <v>2290</v>
      </c>
    </row>
    <row r="63" spans="1:18" x14ac:dyDescent="0.25">
      <c r="A63" s="542">
        <v>57</v>
      </c>
      <c r="B63" s="4">
        <f t="shared" si="14"/>
        <v>3.9757164638606526E-2</v>
      </c>
      <c r="C63" s="4">
        <f t="shared" si="14"/>
        <v>1.032701517141593E-2</v>
      </c>
      <c r="D63" s="4">
        <f t="shared" si="14"/>
        <v>5.5445802608906178E-2</v>
      </c>
      <c r="E63" s="4">
        <f t="shared" si="14"/>
        <v>1.1151692607906535E-2</v>
      </c>
      <c r="F63" s="4">
        <f t="shared" si="14"/>
        <v>2.4376597276777288E-2</v>
      </c>
      <c r="G63" s="4">
        <f t="shared" si="14"/>
        <v>4.8189178208158916E-3</v>
      </c>
      <c r="H63" s="4">
        <f t="shared" si="14"/>
        <v>8.3340124129529319E-2</v>
      </c>
      <c r="I63" s="4">
        <f t="shared" si="14"/>
        <v>9.3941056607709239E-3</v>
      </c>
      <c r="J63" s="4">
        <f t="shared" si="14"/>
        <v>0.14313785914772695</v>
      </c>
      <c r="K63" s="4">
        <f t="shared" si="14"/>
        <v>4.0459557888749526E-2</v>
      </c>
      <c r="L63" s="4">
        <f t="shared" si="14"/>
        <v>3.1093260207025325E-2</v>
      </c>
      <c r="M63" s="4">
        <f t="shared" si="14"/>
        <v>1.7690829533850445E-2</v>
      </c>
      <c r="N63" s="4">
        <f t="shared" si="14"/>
        <v>2.7085638601731472E-2</v>
      </c>
      <c r="O63" s="4">
        <f t="shared" si="14"/>
        <v>0.22529983630435632</v>
      </c>
      <c r="P63" s="4">
        <f t="shared" si="14"/>
        <v>2.5766137860144898E-2</v>
      </c>
      <c r="Q63" s="4">
        <v>62</v>
      </c>
      <c r="R63">
        <v>2295</v>
      </c>
    </row>
    <row r="64" spans="1:18" x14ac:dyDescent="0.25">
      <c r="A64" s="542">
        <v>58</v>
      </c>
      <c r="B64" s="4">
        <f t="shared" si="14"/>
        <v>3.9719839895385363E-2</v>
      </c>
      <c r="C64" s="4">
        <f t="shared" si="14"/>
        <v>1.0076574950667955E-2</v>
      </c>
      <c r="D64" s="4">
        <f t="shared" si="14"/>
        <v>5.4253237777818819E-2</v>
      </c>
      <c r="E64" s="4">
        <f t="shared" si="14"/>
        <v>1.1135632731740284E-2</v>
      </c>
      <c r="F64" s="4">
        <f t="shared" si="14"/>
        <v>2.4368826235740864E-2</v>
      </c>
      <c r="G64" s="4">
        <f t="shared" si="14"/>
        <v>4.8028591905442839E-3</v>
      </c>
      <c r="H64" s="4">
        <f t="shared" si="14"/>
        <v>8.3062805568571582E-2</v>
      </c>
      <c r="I64" s="4">
        <f t="shared" si="14"/>
        <v>8.9300312153396712E-3</v>
      </c>
      <c r="J64" s="4">
        <f t="shared" si="14"/>
        <v>0.14269785019169434</v>
      </c>
      <c r="K64" s="4">
        <f t="shared" si="14"/>
        <v>3.8821490408538467E-2</v>
      </c>
      <c r="L64" s="4">
        <f t="shared" si="14"/>
        <v>3.0323199342005312E-2</v>
      </c>
      <c r="M64" s="4">
        <f t="shared" si="14"/>
        <v>1.7689033913961823E-2</v>
      </c>
      <c r="N64" s="4">
        <f t="shared" si="14"/>
        <v>2.6256575952964947E-2</v>
      </c>
      <c r="O64" s="4">
        <f t="shared" si="14"/>
        <v>0.22427697924214082</v>
      </c>
      <c r="P64" s="4">
        <f t="shared" si="14"/>
        <v>2.4982363008402477E-2</v>
      </c>
      <c r="Q64" s="4">
        <v>63</v>
      </c>
      <c r="R64">
        <v>2300</v>
      </c>
    </row>
    <row r="65" spans="1:18" x14ac:dyDescent="0.25">
      <c r="A65" s="542">
        <v>59</v>
      </c>
      <c r="B65" s="4">
        <f t="shared" si="14"/>
        <v>3.9686732507254019E-2</v>
      </c>
      <c r="C65" s="4">
        <f t="shared" si="14"/>
        <v>9.8483982681188496E-3</v>
      </c>
      <c r="D65" s="4">
        <f t="shared" si="14"/>
        <v>5.3101045670732594E-2</v>
      </c>
      <c r="E65" s="4">
        <f t="shared" si="14"/>
        <v>1.1121646514416954E-2</v>
      </c>
      <c r="F65" s="4">
        <f t="shared" si="14"/>
        <v>2.4362150869055417E-2</v>
      </c>
      <c r="G65" s="4">
        <f t="shared" si="14"/>
        <v>4.7887461897221208E-3</v>
      </c>
      <c r="H65" s="4">
        <f t="shared" si="14"/>
        <v>8.2809266764403755E-2</v>
      </c>
      <c r="I65" s="4">
        <f t="shared" si="14"/>
        <v>8.4957857415145742E-3</v>
      </c>
      <c r="J65" s="4">
        <f t="shared" si="14"/>
        <v>0.14225974235554645</v>
      </c>
      <c r="K65" s="4">
        <f t="shared" si="14"/>
        <v>3.727220440597892E-2</v>
      </c>
      <c r="L65" s="4">
        <f t="shared" si="14"/>
        <v>2.9589595207231791E-2</v>
      </c>
      <c r="M65" s="4">
        <f t="shared" si="14"/>
        <v>1.7687547524046873E-2</v>
      </c>
      <c r="N65" s="4">
        <f t="shared" si="14"/>
        <v>2.5464655678042E-2</v>
      </c>
      <c r="O65" s="4">
        <f t="shared" si="14"/>
        <v>0.22325915754454578</v>
      </c>
      <c r="P65" s="4">
        <f t="shared" si="14"/>
        <v>2.4232626516843256E-2</v>
      </c>
      <c r="Q65" s="4">
        <v>64</v>
      </c>
      <c r="R65">
        <v>2305</v>
      </c>
    </row>
    <row r="66" spans="1:18" x14ac:dyDescent="0.25">
      <c r="A66" s="542">
        <v>60</v>
      </c>
      <c r="B66" s="4">
        <f t="shared" si="14"/>
        <v>3.965736595160526E-2</v>
      </c>
      <c r="C66" s="4">
        <f t="shared" si="14"/>
        <v>9.6405059483324427E-3</v>
      </c>
      <c r="D66" s="4">
        <f t="shared" si="14"/>
        <v>5.1987859521832547E-2</v>
      </c>
      <c r="E66" s="4">
        <f t="shared" si="14"/>
        <v>1.1109466204121255E-2</v>
      </c>
      <c r="F66" s="4">
        <f t="shared" si="14"/>
        <v>2.4356416692620588E-2</v>
      </c>
      <c r="G66" s="4">
        <f t="shared" si="14"/>
        <v>4.7763430900282129E-3</v>
      </c>
      <c r="H66" s="4">
        <f t="shared" si="14"/>
        <v>8.2577468629447148E-2</v>
      </c>
      <c r="I66" s="4">
        <f t="shared" si="14"/>
        <v>8.0894519444395224E-3</v>
      </c>
      <c r="J66" s="4">
        <f t="shared" si="14"/>
        <v>0.14182352742523049</v>
      </c>
      <c r="K66" s="4">
        <f t="shared" si="14"/>
        <v>3.5806888021444105E-2</v>
      </c>
      <c r="L66" s="4">
        <f t="shared" si="14"/>
        <v>2.8890721844094691E-2</v>
      </c>
      <c r="M66" s="4">
        <f t="shared" si="14"/>
        <v>1.7686317110531591E-2</v>
      </c>
      <c r="N66" s="4">
        <f t="shared" si="14"/>
        <v>2.4708213782164659E-2</v>
      </c>
      <c r="O66" s="4">
        <f t="shared" si="14"/>
        <v>0.22224634642326233</v>
      </c>
      <c r="P66" s="4">
        <f t="shared" si="14"/>
        <v>2.3515450142115354E-2</v>
      </c>
      <c r="Q66" s="4">
        <v>65</v>
      </c>
      <c r="R66">
        <v>2310</v>
      </c>
    </row>
    <row r="67" spans="1:18" x14ac:dyDescent="0.25">
      <c r="A67" s="542">
        <v>61</v>
      </c>
      <c r="B67" s="4">
        <f t="shared" si="14"/>
        <v>3.9631317548534314E-2</v>
      </c>
      <c r="C67" s="4">
        <f t="shared" si="14"/>
        <v>9.4510947598475149E-3</v>
      </c>
      <c r="D67" s="4">
        <f t="shared" si="14"/>
        <v>5.0912358835374386E-2</v>
      </c>
      <c r="E67" s="4">
        <f t="shared" si="14"/>
        <v>1.1098858621279536E-2</v>
      </c>
      <c r="F67" s="4">
        <f t="shared" si="14"/>
        <v>2.4351491003750576E-2</v>
      </c>
      <c r="G67" s="4">
        <f t="shared" si="14"/>
        <v>4.7654427234828179E-3</v>
      </c>
      <c r="H67" s="4">
        <f t="shared" si="14"/>
        <v>8.2365546925604938E-2</v>
      </c>
      <c r="I67" s="4">
        <f t="shared" si="14"/>
        <v>7.7092357658088886E-3</v>
      </c>
      <c r="J67" s="4">
        <f t="shared" si="14"/>
        <v>0.14138919722218354</v>
      </c>
      <c r="K67" s="4">
        <f t="shared" si="14"/>
        <v>3.4420990192870871E-2</v>
      </c>
      <c r="L67" s="4">
        <f t="shared" si="14"/>
        <v>2.8224935005456784E-2</v>
      </c>
      <c r="M67" s="4">
        <f t="shared" si="14"/>
        <v>1.7685298590825984E-2</v>
      </c>
      <c r="N67" s="4">
        <f t="shared" si="14"/>
        <v>2.3985660818238851E-2</v>
      </c>
      <c r="O67" s="4">
        <f t="shared" si="14"/>
        <v>0.22123852121201038</v>
      </c>
      <c r="P67" s="4">
        <f t="shared" si="14"/>
        <v>2.2829419839124256E-2</v>
      </c>
      <c r="Q67" s="4">
        <v>66</v>
      </c>
      <c r="R67">
        <v>2315</v>
      </c>
    </row>
    <row r="68" spans="1:18" x14ac:dyDescent="0.25">
      <c r="A68" s="542">
        <v>62</v>
      </c>
      <c r="B68" s="4">
        <f t="shared" si="14"/>
        <v>3.9608212377105233E-2</v>
      </c>
      <c r="C68" s="4">
        <f t="shared" si="14"/>
        <v>9.2785217741781466E-3</v>
      </c>
      <c r="D68" s="4">
        <f t="shared" si="14"/>
        <v>4.9873267819271691E-2</v>
      </c>
      <c r="E68" s="4">
        <f t="shared" si="14"/>
        <v>1.1089620694575511E-2</v>
      </c>
      <c r="F68" s="4">
        <f t="shared" si="14"/>
        <v>2.4347259810113632E-2</v>
      </c>
      <c r="G68" s="4">
        <f t="shared" si="14"/>
        <v>4.7558630221374906E-3</v>
      </c>
      <c r="H68" s="4">
        <f t="shared" si="14"/>
        <v>8.2171797271114441E-2</v>
      </c>
      <c r="I68" s="4">
        <f t="shared" si="14"/>
        <v>7.3534584626824516E-3</v>
      </c>
      <c r="J68" s="4">
        <f t="shared" si="14"/>
        <v>0.14095674360317934</v>
      </c>
      <c r="K68" s="4">
        <f t="shared" si="14"/>
        <v>3.3110206520815116E-2</v>
      </c>
      <c r="L68" s="4">
        <f t="shared" si="14"/>
        <v>2.759066828721515E-2</v>
      </c>
      <c r="M68" s="4">
        <f t="shared" si="14"/>
        <v>1.7684455473956879E-2</v>
      </c>
      <c r="N68" s="4">
        <f t="shared" si="14"/>
        <v>2.3295478547104294E-2</v>
      </c>
      <c r="O68" s="4">
        <f t="shared" si="14"/>
        <v>0.22023565736593817</v>
      </c>
      <c r="P68" s="4">
        <f t="shared" si="14"/>
        <v>2.2173182972982895E-2</v>
      </c>
      <c r="Q68" s="4">
        <v>67</v>
      </c>
      <c r="R68">
        <v>2320</v>
      </c>
    </row>
    <row r="69" spans="1:18" x14ac:dyDescent="0.25">
      <c r="A69" s="542">
        <v>63</v>
      </c>
      <c r="B69" s="4">
        <f t="shared" si="14"/>
        <v>3.9587717879023585E-2</v>
      </c>
      <c r="C69" s="4">
        <f t="shared" si="14"/>
        <v>9.1212901152615926E-3</v>
      </c>
      <c r="D69" s="4">
        <f t="shared" si="14"/>
        <v>4.8869353871712047E-2</v>
      </c>
      <c r="E69" s="4">
        <f t="shared" si="14"/>
        <v>1.1081575573357766E-2</v>
      </c>
      <c r="F69" s="4">
        <f t="shared" si="14"/>
        <v>2.4343625191674306E-2</v>
      </c>
      <c r="G69" s="4">
        <f t="shared" si="14"/>
        <v>4.747443977008734E-3</v>
      </c>
      <c r="H69" s="4">
        <f t="shared" si="14"/>
        <v>8.1994661433045027E-2</v>
      </c>
      <c r="I69" s="4">
        <f t="shared" si="14"/>
        <v>7.0205491954445538E-3</v>
      </c>
      <c r="J69" s="4">
        <f t="shared" si="14"/>
        <v>0.14052615846017558</v>
      </c>
      <c r="K69" s="4">
        <f t="shared" si="14"/>
        <v>3.1870465899605849E-2</v>
      </c>
      <c r="L69" s="4">
        <f t="shared" si="14"/>
        <v>2.6986429443004833E-2</v>
      </c>
      <c r="M69" s="4">
        <f t="shared" si="14"/>
        <v>1.7683757553189069E-2</v>
      </c>
      <c r="N69" s="4">
        <f t="shared" si="14"/>
        <v>2.2636216747387455E-2</v>
      </c>
      <c r="O69" s="4">
        <f t="shared" si="14"/>
        <v>0.21923773046102446</v>
      </c>
      <c r="P69" s="4">
        <f t="shared" si="14"/>
        <v>2.154544565204327E-2</v>
      </c>
      <c r="Q69" s="4">
        <v>68</v>
      </c>
      <c r="R69">
        <v>2325</v>
      </c>
    </row>
    <row r="70" spans="1:18" x14ac:dyDescent="0.25">
      <c r="A70" s="542">
        <v>64</v>
      </c>
      <c r="B70" s="4">
        <f t="shared" si="14"/>
        <v>3.9569539072044899E-2</v>
      </c>
      <c r="C70" s="4">
        <f t="shared" si="14"/>
        <v>8.9780359757462968E-3</v>
      </c>
      <c r="D70" s="4">
        <f t="shared" si="14"/>
        <v>4.7899426119006716E-2</v>
      </c>
      <c r="E70" s="4">
        <f t="shared" si="14"/>
        <v>1.1074569242015038E-2</v>
      </c>
      <c r="F70" s="4">
        <f t="shared" si="14"/>
        <v>2.4340503034587443E-2</v>
      </c>
      <c r="G70" s="4">
        <f t="shared" si="14"/>
        <v>4.7400449654607787E-3</v>
      </c>
      <c r="H70" s="4">
        <f t="shared" si="14"/>
        <v>8.183271479519906E-2</v>
      </c>
      <c r="I70" s="4">
        <f t="shared" si="14"/>
        <v>6.7090380921814904E-3</v>
      </c>
      <c r="J70" s="4">
        <f t="shared" si="14"/>
        <v>0.14009743372016184</v>
      </c>
      <c r="K70" s="4">
        <f t="shared" si="14"/>
        <v>3.069791787307612E-2</v>
      </c>
      <c r="L70" s="4">
        <f t="shared" si="14"/>
        <v>2.64107968733742E-2</v>
      </c>
      <c r="M70" s="4">
        <f t="shared" si="14"/>
        <v>1.7683179823794731E-2</v>
      </c>
      <c r="N70" s="4">
        <f t="shared" si="14"/>
        <v>2.2006490168274623E-2</v>
      </c>
      <c r="O70" s="4">
        <f t="shared" si="14"/>
        <v>0.21824471619348348</v>
      </c>
      <c r="P70" s="4">
        <f t="shared" si="14"/>
        <v>2.0944970176751128E-2</v>
      </c>
      <c r="Q70" s="4">
        <v>69</v>
      </c>
      <c r="R70">
        <v>2330</v>
      </c>
    </row>
    <row r="71" spans="1:18" x14ac:dyDescent="0.25">
      <c r="A71" s="542">
        <v>65</v>
      </c>
      <c r="B71" s="4">
        <f t="shared" ref="B71:P86" si="15">B$2*EXP(B$3*$Q71)+B$1</f>
        <v>3.955341430422421E-2</v>
      </c>
      <c r="C71" s="4">
        <f t="shared" si="15"/>
        <v>8.8475167875008837E-3</v>
      </c>
      <c r="D71" s="4">
        <f t="shared" si="15"/>
        <v>4.6962334002939532E-2</v>
      </c>
      <c r="E71" s="4">
        <f t="shared" si="15"/>
        <v>1.1068467571504988E-2</v>
      </c>
      <c r="F71" s="4">
        <f t="shared" si="15"/>
        <v>2.4337821084600735E-2</v>
      </c>
      <c r="G71" s="4">
        <f t="shared" si="15"/>
        <v>4.7335424023969728E-3</v>
      </c>
      <c r="H71" s="4">
        <f t="shared" si="15"/>
        <v>8.1684654900626319E-2</v>
      </c>
      <c r="I71" s="4">
        <f t="shared" si="15"/>
        <v>6.4175497588548416E-3</v>
      </c>
      <c r="J71" s="4">
        <f t="shared" si="15"/>
        <v>0.13967056134500827</v>
      </c>
      <c r="K71" s="4">
        <f t="shared" si="15"/>
        <v>2.9588920675599709E-2</v>
      </c>
      <c r="L71" s="4">
        <f t="shared" si="15"/>
        <v>2.5862416281172099E-2</v>
      </c>
      <c r="M71" s="4">
        <f t="shared" si="15"/>
        <v>1.7682701587197581E-2</v>
      </c>
      <c r="N71" s="4">
        <f t="shared" si="15"/>
        <v>2.1404975618802072E-2</v>
      </c>
      <c r="O71" s="4">
        <f t="shared" si="15"/>
        <v>0.21725659037917325</v>
      </c>
      <c r="P71" s="4">
        <f t="shared" si="15"/>
        <v>2.0370572599293722E-2</v>
      </c>
      <c r="Q71" s="4">
        <v>70</v>
      </c>
      <c r="R71">
        <v>2335</v>
      </c>
    </row>
    <row r="72" spans="1:18" x14ac:dyDescent="0.25">
      <c r="A72" s="542">
        <v>66</v>
      </c>
      <c r="B72" s="4">
        <f t="shared" si="15"/>
        <v>3.95391114878966E-2</v>
      </c>
      <c r="C72" s="4">
        <f t="shared" si="15"/>
        <v>8.7286004437367136E-3</v>
      </c>
      <c r="D72" s="4">
        <f t="shared" si="15"/>
        <v>4.6056965915939302E-2</v>
      </c>
      <c r="E72" s="4">
        <f t="shared" si="15"/>
        <v>1.1063153751590967E-2</v>
      </c>
      <c r="F72" s="4">
        <f t="shared" si="15"/>
        <v>2.4335517274916882E-2</v>
      </c>
      <c r="G72" s="4">
        <f t="shared" si="15"/>
        <v>4.7278276760278175E-3</v>
      </c>
      <c r="H72" s="4">
        <f t="shared" si="15"/>
        <v>8.1549290976604988E-2</v>
      </c>
      <c r="I72" s="4">
        <f t="shared" si="15"/>
        <v>6.1447972066166062E-3</v>
      </c>
      <c r="J72" s="4">
        <f t="shared" si="15"/>
        <v>0.13924553333131495</v>
      </c>
      <c r="K72" s="4">
        <f t="shared" si="15"/>
        <v>2.8540029921290493E-2</v>
      </c>
      <c r="L72" s="4">
        <f t="shared" si="15"/>
        <v>2.5339997485277883E-2</v>
      </c>
      <c r="M72" s="4">
        <f t="shared" si="15"/>
        <v>1.7682305709395451E-2</v>
      </c>
      <c r="N72" s="4">
        <f t="shared" si="15"/>
        <v>2.0830409187547236E-2</v>
      </c>
      <c r="O72" s="4">
        <f t="shared" si="15"/>
        <v>0.21627332895300655</v>
      </c>
      <c r="P72" s="4">
        <f t="shared" si="15"/>
        <v>1.982112038922899E-2</v>
      </c>
      <c r="Q72" s="4">
        <v>71</v>
      </c>
      <c r="R72">
        <v>2340</v>
      </c>
    </row>
    <row r="73" spans="1:18" x14ac:dyDescent="0.25">
      <c r="A73" s="542">
        <v>67</v>
      </c>
      <c r="B73" s="4">
        <f t="shared" si="15"/>
        <v>3.9526424759183588E-2</v>
      </c>
      <c r="C73" s="4">
        <f t="shared" si="15"/>
        <v>8.6202554792580103E-3</v>
      </c>
      <c r="D73" s="4">
        <f t="shared" si="15"/>
        <v>4.5182247882456561E-2</v>
      </c>
      <c r="E73" s="4">
        <f t="shared" si="15"/>
        <v>1.1058526054629597E-2</v>
      </c>
      <c r="F73" s="4">
        <f t="shared" si="15"/>
        <v>2.4333538289818091E-2</v>
      </c>
      <c r="G73" s="4">
        <f t="shared" si="15"/>
        <v>4.7228053337369609E-3</v>
      </c>
      <c r="H73" s="4">
        <f t="shared" si="15"/>
        <v>8.142553435784386E-2</v>
      </c>
      <c r="I73" s="4">
        <f t="shared" si="15"/>
        <v>5.8895761694538508E-3</v>
      </c>
      <c r="J73" s="4">
        <f t="shared" si="15"/>
        <v>0.13882234171026164</v>
      </c>
      <c r="K73" s="4">
        <f t="shared" si="15"/>
        <v>2.7547987906235055E-2</v>
      </c>
      <c r="L73" s="4">
        <f t="shared" si="15"/>
        <v>2.4842311385177951E-2</v>
      </c>
      <c r="M73" s="4">
        <f t="shared" si="15"/>
        <v>1.7681978007092546E-2</v>
      </c>
      <c r="N73" s="4">
        <f t="shared" si="15"/>
        <v>2.0281583586879069E-2</v>
      </c>
      <c r="O73" s="4">
        <f t="shared" si="15"/>
        <v>0.21529490796836473</v>
      </c>
      <c r="P73" s="4">
        <f t="shared" si="15"/>
        <v>1.9295530200493547E-2</v>
      </c>
      <c r="Q73" s="4">
        <v>72</v>
      </c>
      <c r="R73">
        <v>2345</v>
      </c>
    </row>
    <row r="74" spans="1:18" x14ac:dyDescent="0.25">
      <c r="A74" s="542">
        <v>68</v>
      </c>
      <c r="B74" s="4">
        <f t="shared" si="15"/>
        <v>3.9515171514944776E-2</v>
      </c>
      <c r="C74" s="4">
        <f t="shared" si="15"/>
        <v>8.5215421236643427E-3</v>
      </c>
      <c r="D74" s="4">
        <f t="shared" si="15"/>
        <v>4.4337142284980702E-2</v>
      </c>
      <c r="E74" s="4">
        <f t="shared" si="15"/>
        <v>1.1054495888099158E-2</v>
      </c>
      <c r="F74" s="4">
        <f t="shared" si="15"/>
        <v>2.4331838330811626E-2</v>
      </c>
      <c r="G74" s="4">
        <f t="shared" si="15"/>
        <v>4.7183914877437973E-3</v>
      </c>
      <c r="H74" s="4">
        <f t="shared" si="15"/>
        <v>8.1312389730884199E-2</v>
      </c>
      <c r="I74" s="4">
        <f t="shared" si="15"/>
        <v>5.6507597870739026E-3</v>
      </c>
      <c r="J74" s="4">
        <f t="shared" si="15"/>
        <v>0.13840097854745856</v>
      </c>
      <c r="K74" s="4">
        <f t="shared" si="15"/>
        <v>2.6609713490532524E-2</v>
      </c>
      <c r="L74" s="4">
        <f t="shared" si="15"/>
        <v>2.4368187069247246E-2</v>
      </c>
      <c r="M74" s="4">
        <f t="shared" si="15"/>
        <v>1.7681706739547991E-2</v>
      </c>
      <c r="N74" s="4">
        <f t="shared" si="15"/>
        <v>1.975734561618708E-2</v>
      </c>
      <c r="O74" s="4">
        <f t="shared" si="15"/>
        <v>0.21432130359651466</v>
      </c>
      <c r="P74" s="4">
        <f t="shared" si="15"/>
        <v>1.8792765735386723E-2</v>
      </c>
      <c r="Q74" s="4">
        <v>73</v>
      </c>
      <c r="R74">
        <v>2350</v>
      </c>
    </row>
    <row r="75" spans="1:18" x14ac:dyDescent="0.25">
      <c r="A75" s="542">
        <v>69</v>
      </c>
      <c r="B75" s="4">
        <f t="shared" si="15"/>
        <v>3.950518978452687E-2</v>
      </c>
      <c r="C75" s="4">
        <f t="shared" si="15"/>
        <v>8.4316041499020514E-3</v>
      </c>
      <c r="D75" s="4">
        <f t="shared" si="15"/>
        <v>4.3520646633186041E-2</v>
      </c>
      <c r="E75" s="4">
        <f t="shared" si="15"/>
        <v>1.1050986098586433E-2</v>
      </c>
      <c r="F75" s="4">
        <f t="shared" si="15"/>
        <v>2.4330378056742145E-2</v>
      </c>
      <c r="G75" s="4">
        <f t="shared" si="15"/>
        <v>4.7145124139325919E-3</v>
      </c>
      <c r="H75" s="4">
        <f t="shared" si="15"/>
        <v>8.1208947129284434E-2</v>
      </c>
      <c r="I75" s="4">
        <f t="shared" si="15"/>
        <v>5.4272936295538463E-3</v>
      </c>
      <c r="J75" s="4">
        <f t="shared" si="15"/>
        <v>0.1379814359427976</v>
      </c>
      <c r="K75" s="4">
        <f t="shared" si="15"/>
        <v>2.5722292528716974E-2</v>
      </c>
      <c r="L75" s="4">
        <f t="shared" si="15"/>
        <v>2.3916509059932502E-2</v>
      </c>
      <c r="M75" s="4">
        <f t="shared" si="15"/>
        <v>1.7681482187934902E-2</v>
      </c>
      <c r="N75" s="4">
        <f t="shared" si="15"/>
        <v>1.9256593738758859E-2</v>
      </c>
      <c r="O75" s="4">
        <f t="shared" si="15"/>
        <v>0.2133524921260283</v>
      </c>
      <c r="P75" s="4">
        <f t="shared" si="15"/>
        <v>1.8311835701319092E-2</v>
      </c>
      <c r="Q75" s="4">
        <v>74</v>
      </c>
      <c r="R75">
        <v>2355</v>
      </c>
    </row>
    <row r="76" spans="1:18" x14ac:dyDescent="0.25">
      <c r="A76" s="542">
        <v>70</v>
      </c>
      <c r="B76" s="4">
        <f t="shared" si="15"/>
        <v>3.9496335898481089E-2</v>
      </c>
      <c r="C76" s="4">
        <f t="shared" si="15"/>
        <v>8.3496614474600182E-3</v>
      </c>
      <c r="D76" s="4">
        <f t="shared" si="15"/>
        <v>4.2731792374746919E-2</v>
      </c>
      <c r="E76" s="4">
        <f t="shared" si="15"/>
        <v>1.1047929494763593E-2</v>
      </c>
      <c r="F76" s="4">
        <f t="shared" si="15"/>
        <v>2.4329123673342373E-2</v>
      </c>
      <c r="G76" s="4">
        <f t="shared" si="15"/>
        <v>4.7111033204444899E-3</v>
      </c>
      <c r="H76" s="4">
        <f t="shared" si="15"/>
        <v>8.1114374615208804E-2</v>
      </c>
      <c r="I76" s="4">
        <f t="shared" si="15"/>
        <v>5.218191041786932E-3</v>
      </c>
      <c r="J76" s="4">
        <f t="shared" si="15"/>
        <v>0.1375637060303041</v>
      </c>
      <c r="K76" s="4">
        <f t="shared" si="15"/>
        <v>2.4882968818840515E-2</v>
      </c>
      <c r="L76" s="4">
        <f t="shared" si="15"/>
        <v>2.3486214689355762E-2</v>
      </c>
      <c r="M76" s="4">
        <f t="shared" si="15"/>
        <v>1.7681296307139532E-2</v>
      </c>
      <c r="N76" s="4">
        <f t="shared" si="15"/>
        <v>1.877827576721456E-2</v>
      </c>
      <c r="O76" s="4">
        <f t="shared" si="15"/>
        <v>0.21238844996220518</v>
      </c>
      <c r="P76" s="4">
        <f t="shared" si="15"/>
        <v>1.7851791856296848E-2</v>
      </c>
      <c r="Q76" s="4">
        <v>75</v>
      </c>
      <c r="R76">
        <v>2360</v>
      </c>
    </row>
    <row r="77" spans="1:18" x14ac:dyDescent="0.25">
      <c r="A77" s="542">
        <v>71</v>
      </c>
      <c r="B77" s="4">
        <f t="shared" si="15"/>
        <v>3.9488482420694207E-2</v>
      </c>
      <c r="C77" s="4">
        <f t="shared" si="15"/>
        <v>8.275003255790607E-3</v>
      </c>
      <c r="D77" s="4">
        <f t="shared" si="15"/>
        <v>4.1969643746410962E-2</v>
      </c>
      <c r="E77" s="4">
        <f t="shared" si="15"/>
        <v>1.1045267561078986E-2</v>
      </c>
      <c r="F77" s="4">
        <f t="shared" si="15"/>
        <v>2.4328046151152184E-2</v>
      </c>
      <c r="G77" s="4">
        <f t="shared" si="15"/>
        <v>4.7081072654642916E-3</v>
      </c>
      <c r="H77" s="4">
        <f t="shared" si="15"/>
        <v>8.1027911588561485E-2</v>
      </c>
      <c r="I77" s="4">
        <f t="shared" si="15"/>
        <v>5.0225287871706152E-3</v>
      </c>
      <c r="J77" s="4">
        <f t="shared" si="15"/>
        <v>0.13714778097798952</v>
      </c>
      <c r="K77" s="4">
        <f t="shared" si="15"/>
        <v>2.4089135542106135E-2</v>
      </c>
      <c r="L77" s="4">
        <f t="shared" si="15"/>
        <v>2.3076291599163849E-2</v>
      </c>
      <c r="M77" s="4">
        <f t="shared" si="15"/>
        <v>1.768114243752527E-2</v>
      </c>
      <c r="N77" s="4">
        <f t="shared" si="15"/>
        <v>1.8321386652634976E-2</v>
      </c>
      <c r="O77" s="4">
        <f t="shared" si="15"/>
        <v>0.21142915362649792</v>
      </c>
      <c r="P77" s="4">
        <f t="shared" si="15"/>
        <v>1.7411727139288367E-2</v>
      </c>
      <c r="Q77" s="4">
        <v>76</v>
      </c>
      <c r="R77">
        <v>2365</v>
      </c>
    </row>
    <row r="78" spans="1:18" x14ac:dyDescent="0.25">
      <c r="A78" s="542">
        <v>72</v>
      </c>
      <c r="B78" s="4">
        <f t="shared" si="15"/>
        <v>3.9481516314169893E-2</v>
      </c>
      <c r="C78" s="4">
        <f t="shared" si="15"/>
        <v>8.2069819992633478E-3</v>
      </c>
      <c r="D78" s="4">
        <f t="shared" si="15"/>
        <v>4.1233296663968008E-2</v>
      </c>
      <c r="E78" s="4">
        <f t="shared" si="15"/>
        <v>1.1042949337536799E-2</v>
      </c>
      <c r="F78" s="4">
        <f t="shared" si="15"/>
        <v>2.4327120553706807E-2</v>
      </c>
      <c r="G78" s="4">
        <f t="shared" si="15"/>
        <v>4.7054742061258788E-3</v>
      </c>
      <c r="H78" s="4">
        <f t="shared" si="15"/>
        <v>8.0948862669855209E-2</v>
      </c>
      <c r="I78" s="4">
        <f t="shared" si="15"/>
        <v>4.8394429713020173E-3</v>
      </c>
      <c r="J78" s="4">
        <f t="shared" si="15"/>
        <v>0.1367336529877044</v>
      </c>
      <c r="K78" s="4">
        <f t="shared" si="15"/>
        <v>2.3338327166463349E-2</v>
      </c>
      <c r="L78" s="4">
        <f t="shared" si="15"/>
        <v>2.268577535874159E-2</v>
      </c>
      <c r="M78" s="4">
        <f t="shared" si="15"/>
        <v>1.7681015066334793E-2</v>
      </c>
      <c r="N78" s="4">
        <f t="shared" si="15"/>
        <v>1.7884966372737565E-2</v>
      </c>
      <c r="O78" s="4">
        <f t="shared" si="15"/>
        <v>0.21047457975594031</v>
      </c>
      <c r="P78" s="4">
        <f t="shared" si="15"/>
        <v>1.6990773881786599E-2</v>
      </c>
      <c r="Q78" s="4">
        <v>77</v>
      </c>
      <c r="R78">
        <v>2370</v>
      </c>
    </row>
    <row r="79" spans="1:18" x14ac:dyDescent="0.25">
      <c r="A79" s="542">
        <v>73</v>
      </c>
      <c r="B79" s="4">
        <f t="shared" si="15"/>
        <v>3.9475337314060013E-2</v>
      </c>
      <c r="C79" s="4">
        <f t="shared" si="15"/>
        <v>8.1450076701765229E-3</v>
      </c>
      <c r="D79" s="4">
        <f t="shared" si="15"/>
        <v>4.0521877649797373E-2</v>
      </c>
      <c r="E79" s="4">
        <f t="shared" si="15"/>
        <v>1.1040930444120097E-2</v>
      </c>
      <c r="F79" s="4">
        <f t="shared" si="15"/>
        <v>2.432632546044684E-2</v>
      </c>
      <c r="G79" s="4">
        <f t="shared" si="15"/>
        <v>4.7031601626502323E-3</v>
      </c>
      <c r="H79" s="4">
        <f t="shared" si="15"/>
        <v>8.0876592107616829E-2</v>
      </c>
      <c r="I79" s="4">
        <f t="shared" si="15"/>
        <v>4.6681252276830369E-3</v>
      </c>
      <c r="J79" s="4">
        <f t="shared" si="15"/>
        <v>0.13632131429499234</v>
      </c>
      <c r="K79" s="4">
        <f t="shared" si="15"/>
        <v>2.2628211789019963E-2</v>
      </c>
      <c r="L79" s="4">
        <f t="shared" si="15"/>
        <v>2.2313747196185209E-2</v>
      </c>
      <c r="M79" s="4">
        <f t="shared" si="15"/>
        <v>1.7680909630181978E-2</v>
      </c>
      <c r="N79" s="4">
        <f t="shared" si="15"/>
        <v>1.746809791466325E-2</v>
      </c>
      <c r="O79" s="4">
        <f t="shared" si="15"/>
        <v>0.20952470510257831</v>
      </c>
      <c r="P79" s="4">
        <f t="shared" si="15"/>
        <v>1.6588102097041049E-2</v>
      </c>
      <c r="Q79" s="4">
        <v>78</v>
      </c>
      <c r="R79">
        <v>2375</v>
      </c>
    </row>
    <row r="80" spans="1:18" x14ac:dyDescent="0.25">
      <c r="A80" s="542">
        <v>74</v>
      </c>
      <c r="B80" s="4">
        <f t="shared" si="15"/>
        <v>3.946985648452854E-2</v>
      </c>
      <c r="C80" s="4">
        <f t="shared" si="15"/>
        <v>8.0885427111056351E-3</v>
      </c>
      <c r="D80" s="4">
        <f t="shared" si="15"/>
        <v>3.9834542796721856E-2</v>
      </c>
      <c r="E80" s="4">
        <f t="shared" si="15"/>
        <v>1.1039172231180823E-2</v>
      </c>
      <c r="F80" s="4">
        <f t="shared" si="15"/>
        <v>2.4325642470994779E-2</v>
      </c>
      <c r="G80" s="4">
        <f t="shared" si="15"/>
        <v>4.7011264837547133E-3</v>
      </c>
      <c r="H80" s="4">
        <f t="shared" si="15"/>
        <v>8.0810518665351841E-2</v>
      </c>
      <c r="I80" s="4">
        <f t="shared" si="15"/>
        <v>4.5078191485940708E-3</v>
      </c>
      <c r="J80" s="4">
        <f t="shared" si="15"/>
        <v>0.13591075716894438</v>
      </c>
      <c r="K80" s="4">
        <f t="shared" si="15"/>
        <v>2.1956583893486877E-2</v>
      </c>
      <c r="L80" s="4">
        <f t="shared" si="15"/>
        <v>2.1959331836697404E-2</v>
      </c>
      <c r="M80" s="4">
        <f t="shared" si="15"/>
        <v>1.7680822351557355E-2</v>
      </c>
      <c r="N80" s="4">
        <f t="shared" si="15"/>
        <v>1.7069905348135163E-2</v>
      </c>
      <c r="O80" s="4">
        <f t="shared" si="15"/>
        <v>0.20857950653290397</v>
      </c>
      <c r="P80" s="4">
        <f t="shared" si="15"/>
        <v>1.6202917843586292E-2</v>
      </c>
      <c r="Q80" s="4">
        <v>79</v>
      </c>
      <c r="R80">
        <v>2380</v>
      </c>
    </row>
    <row r="81" spans="1:18" x14ac:dyDescent="0.25">
      <c r="A81" s="542">
        <v>75</v>
      </c>
      <c r="B81" s="4">
        <f t="shared" si="15"/>
        <v>3.9464994938676626E-2</v>
      </c>
      <c r="C81" s="4">
        <f t="shared" si="15"/>
        <v>8.0370973521988812E-3</v>
      </c>
      <c r="D81" s="4">
        <f t="shared" si="15"/>
        <v>3.917047676693898E-2</v>
      </c>
      <c r="E81" s="4">
        <f t="shared" si="15"/>
        <v>1.1037641039531846E-2</v>
      </c>
      <c r="F81" s="4">
        <f t="shared" si="15"/>
        <v>2.4325055779325876E-2</v>
      </c>
      <c r="G81" s="4">
        <f t="shared" si="15"/>
        <v>4.699339201063784E-3</v>
      </c>
      <c r="H81" s="4">
        <f t="shared" si="15"/>
        <v>8.0750110946945744E-2</v>
      </c>
      <c r="I81" s="4">
        <f t="shared" si="15"/>
        <v>4.3578169453778572E-3</v>
      </c>
      <c r="J81" s="4">
        <f t="shared" si="15"/>
        <v>0.13550197391205399</v>
      </c>
      <c r="K81" s="4">
        <f t="shared" si="15"/>
        <v>2.1321357500161585E-2</v>
      </c>
      <c r="L81" s="4">
        <f t="shared" si="15"/>
        <v>2.1621695443318632E-2</v>
      </c>
      <c r="M81" s="4">
        <f t="shared" si="15"/>
        <v>1.7680750103489573E-2</v>
      </c>
      <c r="N81" s="4">
        <f t="shared" si="15"/>
        <v>1.6689551984940765E-2</v>
      </c>
      <c r="O81" s="4">
        <f t="shared" si="15"/>
        <v>0.2076389610272919</v>
      </c>
      <c r="P81" s="4">
        <f t="shared" si="15"/>
        <v>1.5834461659840381E-2</v>
      </c>
      <c r="Q81" s="4">
        <v>80</v>
      </c>
      <c r="R81">
        <v>2385</v>
      </c>
    </row>
    <row r="82" spans="1:18" x14ac:dyDescent="0.25">
      <c r="A82" s="542">
        <v>76</v>
      </c>
      <c r="B82" s="4">
        <f t="shared" si="15"/>
        <v>3.9460682703104537E-2</v>
      </c>
      <c r="C82" s="4">
        <f t="shared" si="15"/>
        <v>7.9902253629759341E-3</v>
      </c>
      <c r="D82" s="4">
        <f t="shared" si="15"/>
        <v>3.8528891824842149E-2</v>
      </c>
      <c r="E82" s="4">
        <f t="shared" si="15"/>
        <v>1.1036307556076271E-2</v>
      </c>
      <c r="F82" s="4">
        <f t="shared" si="15"/>
        <v>2.4324551807978548E-2</v>
      </c>
      <c r="G82" s="4">
        <f t="shared" si="15"/>
        <v>4.6977684617379575E-3</v>
      </c>
      <c r="H82" s="4">
        <f t="shared" si="15"/>
        <v>8.0694883122907221E-2</v>
      </c>
      <c r="I82" s="4">
        <f t="shared" si="15"/>
        <v>4.217456323387778E-3</v>
      </c>
      <c r="J82" s="4">
        <f t="shared" si="15"/>
        <v>0.13509495686007275</v>
      </c>
      <c r="K82" s="4">
        <f t="shared" si="15"/>
        <v>2.0720559687174993E-2</v>
      </c>
      <c r="L82" s="4">
        <f t="shared" si="15"/>
        <v>2.1300043655149592E-2</v>
      </c>
      <c r="M82" s="4">
        <f t="shared" si="15"/>
        <v>1.7680690297513926E-2</v>
      </c>
      <c r="N82" s="4">
        <f t="shared" si="15"/>
        <v>1.6326238620870015E-2</v>
      </c>
      <c r="O82" s="4">
        <f t="shared" si="15"/>
        <v>0.20670304567943876</v>
      </c>
      <c r="P82" s="4">
        <f t="shared" si="15"/>
        <v>1.5482007066686707E-2</v>
      </c>
      <c r="Q82" s="4">
        <v>81</v>
      </c>
      <c r="R82">
        <v>2390</v>
      </c>
    </row>
    <row r="83" spans="1:18" x14ac:dyDescent="0.25">
      <c r="A83" s="542">
        <v>77</v>
      </c>
      <c r="B83" s="4">
        <f t="shared" si="15"/>
        <v>3.9456857710767602E-2</v>
      </c>
      <c r="C83" s="4">
        <f t="shared" si="15"/>
        <v>7.9475201817816865E-3</v>
      </c>
      <c r="D83" s="4">
        <f t="shared" si="15"/>
        <v>3.7909026902584367E-2</v>
      </c>
      <c r="E83" s="4">
        <f t="shared" si="15"/>
        <v>1.1035146252638208E-2</v>
      </c>
      <c r="F83" s="4">
        <f t="shared" si="15"/>
        <v>2.4324118893839172E-2</v>
      </c>
      <c r="G83" s="4">
        <f t="shared" si="15"/>
        <v>4.6963880298442114E-3</v>
      </c>
      <c r="H83" s="4">
        <f t="shared" si="15"/>
        <v>8.0644391023081075E-2</v>
      </c>
      <c r="I83" s="4">
        <f t="shared" si="15"/>
        <v>4.0861175578028163E-3</v>
      </c>
      <c r="J83" s="4">
        <f t="shared" si="15"/>
        <v>0.13468969838186678</v>
      </c>
      <c r="K83" s="4">
        <f t="shared" si="15"/>
        <v>2.0152324462879737E-2</v>
      </c>
      <c r="L83" s="4">
        <f t="shared" si="15"/>
        <v>2.099361971844951E-2</v>
      </c>
      <c r="M83" s="4">
        <f t="shared" si="15"/>
        <v>1.7680640790934267E-2</v>
      </c>
      <c r="N83" s="4">
        <f t="shared" si="15"/>
        <v>1.5979201856415416E-2</v>
      </c>
      <c r="O83" s="4">
        <f t="shared" si="15"/>
        <v>0.20577173769580534</v>
      </c>
      <c r="P83" s="4">
        <f t="shared" si="15"/>
        <v>1.5144859135086817E-2</v>
      </c>
      <c r="Q83" s="4">
        <v>82</v>
      </c>
      <c r="R83">
        <v>2395</v>
      </c>
    </row>
    <row r="84" spans="1:18" x14ac:dyDescent="0.25">
      <c r="A84" s="542">
        <v>78</v>
      </c>
      <c r="B84" s="4">
        <f t="shared" si="15"/>
        <v>3.9453464907630333E-2</v>
      </c>
      <c r="C84" s="4">
        <f t="shared" si="15"/>
        <v>7.9086113893223151E-3</v>
      </c>
      <c r="D84" s="4">
        <f t="shared" si="15"/>
        <v>3.7310146697276093E-2</v>
      </c>
      <c r="E84" s="4">
        <f t="shared" si="15"/>
        <v>1.1034134897251968E-2</v>
      </c>
      <c r="F84" s="4">
        <f t="shared" si="15"/>
        <v>2.4323747018229442E-2</v>
      </c>
      <c r="G84" s="4">
        <f t="shared" si="15"/>
        <v>4.6951748481393052E-3</v>
      </c>
      <c r="H84" s="4">
        <f t="shared" si="15"/>
        <v>8.0598228564406738E-2</v>
      </c>
      <c r="I84" s="4">
        <f t="shared" si="15"/>
        <v>3.9632207573982066E-3</v>
      </c>
      <c r="J84" s="4">
        <f t="shared" si="15"/>
        <v>0.13428619087927346</v>
      </c>
      <c r="K84" s="4">
        <f t="shared" si="15"/>
        <v>1.9614886970348293E-2</v>
      </c>
      <c r="L84" s="4">
        <f t="shared" si="15"/>
        <v>2.0701702706213191E-2</v>
      </c>
      <c r="M84" s="4">
        <f t="shared" si="15"/>
        <v>1.7680599810055632E-2</v>
      </c>
      <c r="N84" s="4">
        <f t="shared" si="15"/>
        <v>1.5647712492705516E-2</v>
      </c>
      <c r="O84" s="4">
        <f t="shared" si="15"/>
        <v>0.20484501439506145</v>
      </c>
      <c r="P84" s="4">
        <f t="shared" si="15"/>
        <v>1.4822353115900046E-2</v>
      </c>
      <c r="Q84" s="4">
        <v>83</v>
      </c>
      <c r="R84">
        <v>2400</v>
      </c>
    </row>
    <row r="85" spans="1:18" x14ac:dyDescent="0.25">
      <c r="A85" s="542">
        <v>79</v>
      </c>
      <c r="B85" s="4">
        <f t="shared" si="15"/>
        <v>3.9450455460260443E-2</v>
      </c>
      <c r="C85" s="4">
        <f t="shared" si="15"/>
        <v>7.8731614956955836E-3</v>
      </c>
      <c r="D85" s="4">
        <f t="shared" si="15"/>
        <v>3.6731540798746271E-2</v>
      </c>
      <c r="E85" s="4">
        <f t="shared" si="15"/>
        <v>1.1033254128553839E-2</v>
      </c>
      <c r="F85" s="4">
        <f t="shared" si="15"/>
        <v>2.4323427575049992E-2</v>
      </c>
      <c r="G85" s="4">
        <f t="shared" si="15"/>
        <v>4.6941086529464909E-3</v>
      </c>
      <c r="H85" s="4">
        <f t="shared" si="15"/>
        <v>8.0556024484992356E-2</v>
      </c>
      <c r="I85" s="4">
        <f t="shared" si="15"/>
        <v>3.8482233041906844E-3</v>
      </c>
      <c r="J85" s="4">
        <f t="shared" si="15"/>
        <v>0.13388442678695922</v>
      </c>
      <c r="K85" s="4">
        <f t="shared" si="15"/>
        <v>1.9106578005981104E-2</v>
      </c>
      <c r="L85" s="4">
        <f t="shared" si="15"/>
        <v>2.0423605822038032E-2</v>
      </c>
      <c r="M85" s="4">
        <f t="shared" si="15"/>
        <v>1.7680565886637266E-2</v>
      </c>
      <c r="N85" s="4">
        <f t="shared" si="15"/>
        <v>1.533107399930126E-2</v>
      </c>
      <c r="O85" s="4">
        <f t="shared" si="15"/>
        <v>0.20392285320753345</v>
      </c>
      <c r="P85" s="4">
        <f t="shared" si="15"/>
        <v>1.4513853129208354E-2</v>
      </c>
      <c r="Q85" s="4">
        <v>84</v>
      </c>
      <c r="R85">
        <v>2405</v>
      </c>
    </row>
    <row r="86" spans="1:18" x14ac:dyDescent="0.25">
      <c r="A86" s="542">
        <v>80</v>
      </c>
      <c r="B86" s="4">
        <f t="shared" si="15"/>
        <v>3.9447786052957477E-2</v>
      </c>
      <c r="C86" s="4">
        <f t="shared" si="15"/>
        <v>7.8408630130464788E-3</v>
      </c>
      <c r="D86" s="4">
        <f t="shared" si="15"/>
        <v>3.6172522846831895E-2</v>
      </c>
      <c r="E86" s="4">
        <f t="shared" si="15"/>
        <v>1.103248708512859E-2</v>
      </c>
      <c r="F86" s="4">
        <f t="shared" si="15"/>
        <v>2.4323153171614466E-2</v>
      </c>
      <c r="G86" s="4">
        <f t="shared" si="15"/>
        <v>4.6931716356929465E-3</v>
      </c>
      <c r="H86" s="4">
        <f t="shared" si="15"/>
        <v>8.0517439358238588E-2</v>
      </c>
      <c r="I86" s="4">
        <f t="shared" si="15"/>
        <v>3.7406174576537707E-3</v>
      </c>
      <c r="J86" s="4">
        <f t="shared" si="15"/>
        <v>0.13348439857227751</v>
      </c>
      <c r="K86" s="4">
        <f t="shared" si="15"/>
        <v>1.8625818835200082E-2</v>
      </c>
      <c r="L86" s="4">
        <f t="shared" si="15"/>
        <v>2.0158674784290478E-2</v>
      </c>
      <c r="M86" s="4">
        <f t="shared" si="15"/>
        <v>1.7680537805289283E-2</v>
      </c>
      <c r="N86" s="4">
        <f t="shared" si="15"/>
        <v>1.5028621050635731E-2</v>
      </c>
      <c r="O86" s="4">
        <f t="shared" si="15"/>
        <v>0.20300523167465476</v>
      </c>
      <c r="P86" s="4">
        <f t="shared" si="15"/>
        <v>1.4218750910562142E-2</v>
      </c>
      <c r="Q86" s="4">
        <v>85</v>
      </c>
      <c r="R86">
        <v>2410</v>
      </c>
    </row>
  </sheetData>
  <mergeCells count="3">
    <mergeCell ref="Y24:AA24"/>
    <mergeCell ref="Y7:AA7"/>
    <mergeCell ref="T6:AB6"/>
  </mergeCells>
  <phoneticPr fontId="1" type="noConversion"/>
  <conditionalFormatting sqref="AC9:AI23">
    <cfRule type="cellIs" dxfId="13" priority="10" operator="lessThan">
      <formula>0</formula>
    </cfRule>
  </conditionalFormatting>
  <conditionalFormatting sqref="AH26:AI40">
    <cfRule type="top10" dxfId="12" priority="11" percent="1" bottom="1" rank="10"/>
    <cfRule type="top10" dxfId="11" priority="12" percent="1" rank="10"/>
    <cfRule type="cellIs" dxfId="10" priority="13" operator="greaterThan">
      <formula>0.1</formula>
    </cfRule>
  </conditionalFormatting>
  <conditionalFormatting sqref="AF26:AF40">
    <cfRule type="cellIs" dxfId="9" priority="6" operator="equal">
      <formula>"b--   斜率减小"</formula>
    </cfRule>
    <cfRule type="cellIs" dxfId="8" priority="8" operator="equal">
      <formula>"b--    斜率增加"</formula>
    </cfRule>
    <cfRule type="cellIs" dxfId="7" priority="9" operator="equal">
      <formula>"b++   斜率减小"</formula>
    </cfRule>
  </conditionalFormatting>
  <conditionalFormatting sqref="AG26:AG40">
    <cfRule type="cellIs" dxfId="6" priority="7" operator="equal">
      <formula>"work on it"</formula>
    </cfRule>
  </conditionalFormatting>
  <conditionalFormatting sqref="AF27:AF40">
    <cfRule type="cellIs" dxfId="5" priority="5" operator="equal">
      <formula>"b++    斜率增加"</formula>
    </cfRule>
  </conditionalFormatting>
  <conditionalFormatting sqref="AC26:AD40">
    <cfRule type="cellIs" dxfId="4" priority="4" operator="equal">
      <formula>1</formula>
    </cfRule>
  </conditionalFormatting>
  <conditionalFormatting sqref="Y26:AA40">
    <cfRule type="cellIs" dxfId="3" priority="2" operator="lessThan">
      <formula>-0.1</formula>
    </cfRule>
    <cfRule type="cellIs" dxfId="2" priority="3" operator="greaterThan">
      <formula>0.2</formula>
    </cfRule>
  </conditionalFormatting>
  <conditionalFormatting sqref="T4:AH4">
    <cfRule type="cellIs" dxfId="1" priority="1" operator="lessThan">
      <formula>0</formula>
    </cfRule>
  </conditionalFormatting>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0.499984740745262"/>
  </sheetPr>
  <dimension ref="A1:AV106"/>
  <sheetViews>
    <sheetView zoomScale="70" zoomScaleNormal="70" workbookViewId="0">
      <selection activeCell="L6" sqref="L6"/>
    </sheetView>
  </sheetViews>
  <sheetFormatPr defaultRowHeight="13.8" x14ac:dyDescent="0.25"/>
  <cols>
    <col min="1" max="1" width="9" style="4"/>
    <col min="15" max="16" width="9" style="65"/>
    <col min="19" max="19" width="10" customWidth="1"/>
    <col min="20" max="21" width="9.109375" bestFit="1" customWidth="1"/>
    <col min="22" max="22" width="10.21875" bestFit="1" customWidth="1"/>
    <col min="23" max="23" width="9.33203125" bestFit="1" customWidth="1"/>
    <col min="24" max="26" width="9.109375" bestFit="1" customWidth="1"/>
    <col min="27" max="27" width="9.33203125" bestFit="1" customWidth="1"/>
    <col min="28" max="28" width="10.21875" bestFit="1" customWidth="1"/>
    <col min="29" max="29" width="9.33203125" bestFit="1" customWidth="1"/>
    <col min="30" max="30" width="10.21875" bestFit="1" customWidth="1"/>
    <col min="31" max="31" width="9.33203125" bestFit="1" customWidth="1"/>
    <col min="32" max="33" width="9.109375" bestFit="1" customWidth="1"/>
  </cols>
  <sheetData>
    <row r="1" spans="1:39" x14ac:dyDescent="0.25">
      <c r="A1" s="4" t="str">
        <f>R24</f>
        <v>a</v>
      </c>
      <c r="B1" s="104">
        <f t="shared" ref="B1:P2" si="0">S31</f>
        <v>2.0000000000000002E-5</v>
      </c>
      <c r="C1" s="104">
        <f t="shared" si="0"/>
        <v>5.8490000000000002</v>
      </c>
      <c r="D1" s="104">
        <f t="shared" si="0"/>
        <v>5.6099999999999997E-2</v>
      </c>
      <c r="E1" s="104">
        <f t="shared" si="0"/>
        <v>2.12E-6</v>
      </c>
      <c r="F1" s="104">
        <f t="shared" si="0"/>
        <v>1.7399999999999999E-5</v>
      </c>
      <c r="G1" s="104">
        <f t="shared" si="0"/>
        <v>0.151</v>
      </c>
      <c r="H1" s="104">
        <f t="shared" si="0"/>
        <v>85.17</v>
      </c>
      <c r="I1" s="104">
        <f t="shared" si="0"/>
        <v>1.05E-4</v>
      </c>
      <c r="J1" s="104">
        <f t="shared" si="0"/>
        <v>4.4199999999999997E-5</v>
      </c>
      <c r="K1" s="104">
        <f t="shared" si="0"/>
        <v>3.32E-6</v>
      </c>
      <c r="L1" s="104">
        <f t="shared" si="0"/>
        <v>1.3699999999999999E-5</v>
      </c>
      <c r="M1" s="104">
        <f t="shared" si="0"/>
        <v>7.5900000000000002E-6</v>
      </c>
      <c r="N1" s="104">
        <f t="shared" si="0"/>
        <v>7.7799999999999994E-5</v>
      </c>
      <c r="O1" s="295">
        <f t="shared" si="0"/>
        <v>5.0800000000000002E-5</v>
      </c>
      <c r="P1" s="295">
        <f t="shared" si="0"/>
        <v>2.9799999999999999E-5</v>
      </c>
    </row>
    <row r="2" spans="1:39" x14ac:dyDescent="0.25">
      <c r="A2" s="4" t="str">
        <f>R25</f>
        <v>b'</v>
      </c>
      <c r="B2" s="104">
        <f t="shared" si="0"/>
        <v>-4.3368145754263973E-4</v>
      </c>
      <c r="C2" s="104">
        <f t="shared" si="0"/>
        <v>46.943981723275783</v>
      </c>
      <c r="D2" s="104">
        <f t="shared" si="0"/>
        <v>0.6282020890269232</v>
      </c>
      <c r="E2" s="104">
        <f t="shared" si="0"/>
        <v>-4.3732940053934895E-4</v>
      </c>
      <c r="F2" s="104">
        <f t="shared" si="0"/>
        <v>-2.9493033284574543E-4</v>
      </c>
      <c r="G2" s="104">
        <f t="shared" si="0"/>
        <v>0.32092358953057953</v>
      </c>
      <c r="H2" s="104">
        <f t="shared" si="0"/>
        <v>77.200033742882525</v>
      </c>
      <c r="I2" s="104">
        <f t="shared" si="0"/>
        <v>-4.1401201352336912E-4</v>
      </c>
      <c r="J2" s="104">
        <f t="shared" si="0"/>
        <v>-2.6518340916438759E-4</v>
      </c>
      <c r="K2" s="104">
        <f t="shared" si="0"/>
        <v>-4.3677278873419193E-4</v>
      </c>
      <c r="L2" s="104">
        <f t="shared" si="0"/>
        <v>-3.4695863104777932E-4</v>
      </c>
      <c r="M2" s="104">
        <f t="shared" si="0"/>
        <v>-4.1491026490183029E-4</v>
      </c>
      <c r="N2" s="104">
        <f t="shared" si="0"/>
        <v>-4.2589760248473642E-4</v>
      </c>
      <c r="O2" s="295">
        <f t="shared" si="0"/>
        <v>-4.6749378866495548E-4</v>
      </c>
      <c r="P2" s="295">
        <f t="shared" si="0"/>
        <v>-4.2149146026787223E-4</v>
      </c>
    </row>
    <row r="5" spans="1:39" x14ac:dyDescent="0.25">
      <c r="O5" t="s">
        <v>619</v>
      </c>
      <c r="AJ5" s="758" t="s">
        <v>616</v>
      </c>
      <c r="AK5" s="758"/>
      <c r="AL5" s="758" t="s">
        <v>618</v>
      </c>
      <c r="AM5" s="758"/>
    </row>
    <row r="6" spans="1:39" x14ac:dyDescent="0.25">
      <c r="A6" s="49" t="s">
        <v>386</v>
      </c>
      <c r="B6" s="6" t="s">
        <v>0</v>
      </c>
      <c r="C6" s="6" t="s">
        <v>23</v>
      </c>
      <c r="D6" s="6" t="s">
        <v>39</v>
      </c>
      <c r="E6" s="6" t="s">
        <v>24</v>
      </c>
      <c r="F6" s="6" t="s">
        <v>40</v>
      </c>
      <c r="G6" s="6" t="s">
        <v>5</v>
      </c>
      <c r="H6" s="6" t="s">
        <v>25</v>
      </c>
      <c r="I6" s="6" t="s">
        <v>26</v>
      </c>
      <c r="J6" s="6" t="s">
        <v>41</v>
      </c>
      <c r="K6" s="6" t="s">
        <v>42</v>
      </c>
      <c r="L6" s="6" t="s">
        <v>956</v>
      </c>
      <c r="M6" s="6" t="s">
        <v>43</v>
      </c>
      <c r="N6" s="6" t="s">
        <v>1</v>
      </c>
      <c r="O6" s="180" t="s">
        <v>2</v>
      </c>
      <c r="P6" s="63" t="s">
        <v>3</v>
      </c>
      <c r="Q6" s="12" t="s">
        <v>64</v>
      </c>
      <c r="AJ6" t="s">
        <v>615</v>
      </c>
      <c r="AK6" t="s">
        <v>614</v>
      </c>
      <c r="AL6" t="s">
        <v>617</v>
      </c>
      <c r="AM6" t="s">
        <v>614</v>
      </c>
    </row>
    <row r="7" spans="1:39" ht="15.6" x14ac:dyDescent="0.25">
      <c r="A7" s="157">
        <v>1</v>
      </c>
      <c r="B7" s="181">
        <v>0.31992916199999999</v>
      </c>
      <c r="C7" s="181">
        <v>0.14388800399999999</v>
      </c>
      <c r="D7" s="181">
        <v>0.127974958</v>
      </c>
      <c r="E7" s="181">
        <v>3.5949709000000003E-2</v>
      </c>
      <c r="F7" s="181">
        <v>8.6921640000000008E-2</v>
      </c>
      <c r="G7" s="181">
        <v>0.50749195199999997</v>
      </c>
      <c r="H7" s="181">
        <v>1.3970285530000002</v>
      </c>
      <c r="I7" s="181">
        <v>1.3090539800000001</v>
      </c>
      <c r="J7" s="181">
        <v>0.205962108</v>
      </c>
      <c r="K7" s="181">
        <v>5.5291224999999999E-2</v>
      </c>
      <c r="L7" s="181">
        <v>9.6289550999999987E-2</v>
      </c>
      <c r="M7" s="181">
        <v>9.3177430999999991E-2</v>
      </c>
      <c r="N7" s="181">
        <v>1.1120572799999999</v>
      </c>
      <c r="O7" s="181">
        <v>1.3371866609999998</v>
      </c>
      <c r="P7" s="181">
        <v>0.40839152999999995</v>
      </c>
      <c r="Q7" s="601">
        <v>2015</v>
      </c>
      <c r="R7" s="149" t="s">
        <v>249</v>
      </c>
      <c r="S7" s="151" t="s">
        <v>250</v>
      </c>
      <c r="T7" s="151" t="s">
        <v>251</v>
      </c>
      <c r="U7" s="151" t="s">
        <v>252</v>
      </c>
      <c r="V7" s="151" t="s">
        <v>253</v>
      </c>
      <c r="W7" s="151" t="s">
        <v>254</v>
      </c>
      <c r="X7" s="151" t="s">
        <v>255</v>
      </c>
      <c r="Y7" s="151" t="s">
        <v>256</v>
      </c>
      <c r="Z7" s="151" t="s">
        <v>257</v>
      </c>
      <c r="AA7" s="151" t="s">
        <v>258</v>
      </c>
      <c r="AB7" s="151" t="s">
        <v>259</v>
      </c>
      <c r="AC7" s="151" t="s">
        <v>260</v>
      </c>
      <c r="AD7" s="151" t="s">
        <v>261</v>
      </c>
      <c r="AE7" s="151" t="s">
        <v>262</v>
      </c>
      <c r="AF7" s="151" t="s">
        <v>263</v>
      </c>
      <c r="AG7" s="151" t="s">
        <v>264</v>
      </c>
      <c r="AI7" t="s">
        <v>46</v>
      </c>
      <c r="AJ7" s="216">
        <v>1.3970285530000002</v>
      </c>
      <c r="AK7" s="216">
        <v>1.3970285530000002</v>
      </c>
      <c r="AL7" s="6">
        <v>1.3371866609999998</v>
      </c>
      <c r="AM7" s="216">
        <v>1.3371866609999998</v>
      </c>
    </row>
    <row r="8" spans="1:39" ht="15.6" x14ac:dyDescent="0.25">
      <c r="A8" s="157">
        <v>2</v>
      </c>
      <c r="B8" s="181">
        <v>0.33143153399999997</v>
      </c>
      <c r="C8" s="181">
        <v>0.143786842</v>
      </c>
      <c r="D8" s="181">
        <v>0.12649564699999999</v>
      </c>
      <c r="E8" s="181">
        <v>3.7603205000000001E-2</v>
      </c>
      <c r="F8" s="181">
        <v>8.8275286999999994E-2</v>
      </c>
      <c r="G8" s="181">
        <v>0.510945015</v>
      </c>
      <c r="H8" s="181">
        <v>1.424548266</v>
      </c>
      <c r="I8" s="181">
        <v>1.3831977529999999</v>
      </c>
      <c r="J8" s="181">
        <v>0.213863046</v>
      </c>
      <c r="K8" s="181">
        <v>5.8721229E-2</v>
      </c>
      <c r="L8" s="181">
        <v>0.101697368</v>
      </c>
      <c r="M8" s="181">
        <v>9.8159996999999999E-2</v>
      </c>
      <c r="N8" s="181">
        <v>1.1774256599999999</v>
      </c>
      <c r="O8" s="181">
        <v>1.4947266530000001</v>
      </c>
      <c r="P8" s="181">
        <v>0.42093858399999995</v>
      </c>
      <c r="Q8" s="601">
        <v>2020</v>
      </c>
      <c r="R8" s="148" t="s">
        <v>229</v>
      </c>
      <c r="S8" s="152" t="s">
        <v>230</v>
      </c>
      <c r="T8" s="152" t="s">
        <v>231</v>
      </c>
      <c r="U8" s="152" t="s">
        <v>232</v>
      </c>
      <c r="V8" s="152" t="s">
        <v>233</v>
      </c>
      <c r="W8" s="152" t="s">
        <v>234</v>
      </c>
      <c r="X8" s="152" t="s">
        <v>235</v>
      </c>
      <c r="Y8" s="152" t="s">
        <v>236</v>
      </c>
      <c r="Z8" s="152" t="s">
        <v>237</v>
      </c>
      <c r="AA8" s="152" t="s">
        <v>238</v>
      </c>
      <c r="AB8" s="152" t="s">
        <v>239</v>
      </c>
      <c r="AC8" s="152" t="s">
        <v>240</v>
      </c>
      <c r="AD8" s="152" t="s">
        <v>241</v>
      </c>
      <c r="AE8" s="152" t="s">
        <v>242</v>
      </c>
      <c r="AF8" s="152" t="s">
        <v>243</v>
      </c>
      <c r="AG8" s="152" t="s">
        <v>244</v>
      </c>
      <c r="AI8" t="s">
        <v>47</v>
      </c>
      <c r="AJ8" s="216">
        <v>1.4369131939999999</v>
      </c>
      <c r="AK8" s="216">
        <v>1.424548266</v>
      </c>
      <c r="AL8" s="6">
        <v>1.4947266530000001</v>
      </c>
      <c r="AM8" s="216">
        <v>1.5076728899999996</v>
      </c>
    </row>
    <row r="9" spans="1:39" ht="15.6" x14ac:dyDescent="0.25">
      <c r="A9" s="157">
        <v>3</v>
      </c>
      <c r="B9" s="181">
        <v>0.34325584600000003</v>
      </c>
      <c r="C9" s="181">
        <v>0.14260688399999999</v>
      </c>
      <c r="D9" s="181">
        <v>0.12430980800000001</v>
      </c>
      <c r="E9" s="181">
        <v>3.9172921999999999E-2</v>
      </c>
      <c r="F9" s="181">
        <v>8.9359259999999996E-2</v>
      </c>
      <c r="G9" s="181">
        <v>0.51225956900000003</v>
      </c>
      <c r="H9" s="181">
        <v>1.438835697</v>
      </c>
      <c r="I9" s="181">
        <v>1.4518290039999999</v>
      </c>
      <c r="J9" s="181">
        <v>0.220370552</v>
      </c>
      <c r="K9" s="181">
        <v>6.1790036E-2</v>
      </c>
      <c r="L9" s="181">
        <v>0.10378593599999998</v>
      </c>
      <c r="M9" s="181">
        <v>0.10225266899999998</v>
      </c>
      <c r="N9" s="181">
        <v>1.2385909269999997</v>
      </c>
      <c r="O9" s="181">
        <v>1.6543931979999997</v>
      </c>
      <c r="P9" s="181">
        <v>0.44235103199999992</v>
      </c>
      <c r="Q9" s="601">
        <v>2025</v>
      </c>
      <c r="R9" s="149" t="s">
        <v>249</v>
      </c>
      <c r="S9" s="151" t="s">
        <v>249</v>
      </c>
      <c r="T9" s="151" t="s">
        <v>249</v>
      </c>
      <c r="U9" s="151" t="s">
        <v>249</v>
      </c>
      <c r="V9" s="151" t="s">
        <v>249</v>
      </c>
      <c r="W9" s="151" t="s">
        <v>249</v>
      </c>
      <c r="X9" s="151" t="s">
        <v>249</v>
      </c>
      <c r="Y9" s="151" t="s">
        <v>249</v>
      </c>
      <c r="Z9" s="151" t="s">
        <v>249</v>
      </c>
      <c r="AA9" s="151" t="s">
        <v>249</v>
      </c>
      <c r="AB9" s="151" t="s">
        <v>249</v>
      </c>
      <c r="AC9" s="151" t="s">
        <v>249</v>
      </c>
      <c r="AD9" s="151" t="s">
        <v>249</v>
      </c>
      <c r="AE9" s="151" t="s">
        <v>249</v>
      </c>
      <c r="AF9" s="151" t="s">
        <v>249</v>
      </c>
      <c r="AG9" s="151" t="s">
        <v>249</v>
      </c>
      <c r="AI9" t="s">
        <v>48</v>
      </c>
      <c r="AJ9" s="216">
        <v>1.468813323</v>
      </c>
      <c r="AK9" s="216">
        <v>1.438835697</v>
      </c>
      <c r="AL9" s="6">
        <v>1.6543931979999997</v>
      </c>
      <c r="AM9" s="216">
        <v>1.6903199070000001</v>
      </c>
    </row>
    <row r="10" spans="1:39" ht="15.6" x14ac:dyDescent="0.25">
      <c r="A10" s="157">
        <v>4</v>
      </c>
      <c r="B10" s="181">
        <v>0.35471166999999998</v>
      </c>
      <c r="C10" s="181">
        <v>0.140543418</v>
      </c>
      <c r="D10" s="181">
        <v>0.12158050500000001</v>
      </c>
      <c r="E10" s="181">
        <v>4.0617535000000003E-2</v>
      </c>
      <c r="F10" s="181">
        <v>9.0176988E-2</v>
      </c>
      <c r="G10" s="181">
        <v>0.51251474600000002</v>
      </c>
      <c r="H10" s="181">
        <v>1.441181813</v>
      </c>
      <c r="I10" s="181">
        <v>1.5129852069999998</v>
      </c>
      <c r="J10" s="181">
        <v>0.225472214</v>
      </c>
      <c r="K10" s="181">
        <v>6.4465552999999995E-2</v>
      </c>
      <c r="L10" s="181">
        <v>0.10581130600000001</v>
      </c>
      <c r="M10" s="181">
        <v>0.10554835800000002</v>
      </c>
      <c r="N10" s="181">
        <v>1.2930819600000001</v>
      </c>
      <c r="O10" s="181">
        <v>1.8144425869999998</v>
      </c>
      <c r="P10" s="181">
        <v>0.46162679599999989</v>
      </c>
      <c r="Q10" s="601">
        <v>2030</v>
      </c>
      <c r="R10" s="155" t="s">
        <v>245</v>
      </c>
      <c r="S10" s="156">
        <v>1.7600000000000001E-3</v>
      </c>
      <c r="T10" s="156">
        <v>-2.5900000000000001E-4</v>
      </c>
      <c r="U10" s="156">
        <v>-4.7100000000000001E-4</v>
      </c>
      <c r="V10" s="156">
        <v>2.1800000000000001E-4</v>
      </c>
      <c r="W10" s="156">
        <v>1.1400000000000001E-4</v>
      </c>
      <c r="X10" s="156">
        <v>-3.1599999999999998E-4</v>
      </c>
      <c r="Y10" s="156">
        <v>-2.66E-3</v>
      </c>
      <c r="Z10" s="156">
        <v>5.7600000000000004E-3</v>
      </c>
      <c r="AA10" s="156">
        <v>2.6899999999999998E-4</v>
      </c>
      <c r="AB10" s="156">
        <v>3.57E-4</v>
      </c>
      <c r="AC10" s="156">
        <v>2.0100000000000001E-4</v>
      </c>
      <c r="AD10" s="156">
        <v>3.8999999999999999E-4</v>
      </c>
      <c r="AE10" s="156">
        <v>5.8799999999999998E-3</v>
      </c>
      <c r="AF10" s="156">
        <v>3.9E-2</v>
      </c>
      <c r="AG10" s="156">
        <v>1.9499999999999999E-3</v>
      </c>
      <c r="AI10" t="s">
        <v>49</v>
      </c>
      <c r="AJ10" s="216">
        <v>1.491299766</v>
      </c>
      <c r="AK10" s="216">
        <v>1.441181813</v>
      </c>
      <c r="AL10" s="6">
        <v>1.8144425869999998</v>
      </c>
      <c r="AM10" s="216">
        <v>1.8824244619999997</v>
      </c>
    </row>
    <row r="11" spans="1:39" ht="15.6" x14ac:dyDescent="0.25">
      <c r="A11" s="157">
        <v>5</v>
      </c>
      <c r="B11" s="181">
        <v>0.36503387199999998</v>
      </c>
      <c r="C11" s="181">
        <v>0.138076421</v>
      </c>
      <c r="D11" s="181">
        <v>0.11849978999999999</v>
      </c>
      <c r="E11" s="181">
        <v>4.1888356000000002E-2</v>
      </c>
      <c r="F11" s="181">
        <v>9.0772123999999996E-2</v>
      </c>
      <c r="G11" s="181">
        <v>0.51160072700000003</v>
      </c>
      <c r="H11" s="181">
        <v>1.433508888</v>
      </c>
      <c r="I11" s="181">
        <v>1.564570223</v>
      </c>
      <c r="J11" s="181">
        <v>0.22920258199999999</v>
      </c>
      <c r="K11" s="181">
        <v>6.6880283999999998E-2</v>
      </c>
      <c r="L11" s="181">
        <v>0.10796115399999999</v>
      </c>
      <c r="M11" s="181">
        <v>0.10843928500000001</v>
      </c>
      <c r="N11" s="181">
        <v>1.3405409009999996</v>
      </c>
      <c r="O11" s="181">
        <v>1.9803730789999998</v>
      </c>
      <c r="P11" s="181">
        <v>0.47845607099999998</v>
      </c>
      <c r="Q11" s="601">
        <v>2035</v>
      </c>
      <c r="R11" s="148" t="s">
        <v>249</v>
      </c>
      <c r="S11" s="152" t="s">
        <v>265</v>
      </c>
      <c r="T11" s="152" t="s">
        <v>266</v>
      </c>
      <c r="U11" s="152" t="s">
        <v>267</v>
      </c>
      <c r="V11" s="152" t="s">
        <v>268</v>
      </c>
      <c r="W11" s="152" t="s">
        <v>269</v>
      </c>
      <c r="X11" s="152" t="s">
        <v>270</v>
      </c>
      <c r="Y11" s="152" t="s">
        <v>271</v>
      </c>
      <c r="Z11" s="152" t="s">
        <v>272</v>
      </c>
      <c r="AA11" s="152" t="s">
        <v>273</v>
      </c>
      <c r="AB11" s="152" t="s">
        <v>274</v>
      </c>
      <c r="AC11" s="152" t="s">
        <v>275</v>
      </c>
      <c r="AD11" s="152" t="s">
        <v>276</v>
      </c>
      <c r="AE11" s="152" t="s">
        <v>277</v>
      </c>
      <c r="AF11" s="152" t="s">
        <v>278</v>
      </c>
      <c r="AG11" s="152" t="s">
        <v>279</v>
      </c>
      <c r="AI11" t="s">
        <v>50</v>
      </c>
      <c r="AJ11" s="216">
        <v>1.5028458189999998</v>
      </c>
      <c r="AK11" s="216">
        <v>1.433508888</v>
      </c>
      <c r="AL11" s="6">
        <v>1.9803730789999998</v>
      </c>
      <c r="AM11" s="216">
        <v>2.0850283589999998</v>
      </c>
    </row>
    <row r="12" spans="1:39" ht="15.6" x14ac:dyDescent="0.25">
      <c r="A12" s="157">
        <v>6</v>
      </c>
      <c r="B12" s="181">
        <v>0.374068752</v>
      </c>
      <c r="C12" s="181">
        <v>0.135836501</v>
      </c>
      <c r="D12" s="181">
        <v>0.115212067</v>
      </c>
      <c r="E12" s="181">
        <v>4.3004685000000001E-2</v>
      </c>
      <c r="F12" s="181">
        <v>9.1299874000000017E-2</v>
      </c>
      <c r="G12" s="181">
        <v>0.50968692700000007</v>
      </c>
      <c r="H12" s="181">
        <v>1.4174728139999999</v>
      </c>
      <c r="I12" s="181">
        <v>1.6053555740000001</v>
      </c>
      <c r="J12" s="181">
        <v>0.23160165599999999</v>
      </c>
      <c r="K12" s="181">
        <v>6.9076390000000001E-2</v>
      </c>
      <c r="L12" s="181">
        <v>0.10960388299999999</v>
      </c>
      <c r="M12" s="181">
        <v>0.111145461</v>
      </c>
      <c r="N12" s="181">
        <v>1.3810189939999999</v>
      </c>
      <c r="O12" s="181">
        <v>2.1488273269999998</v>
      </c>
      <c r="P12" s="181">
        <v>0.49280105699999993</v>
      </c>
      <c r="Q12" s="601">
        <v>2040</v>
      </c>
      <c r="R12" s="161" t="s">
        <v>246</v>
      </c>
      <c r="S12" s="163">
        <v>-3.226</v>
      </c>
      <c r="T12" s="163">
        <v>0.66400000000000003</v>
      </c>
      <c r="U12" s="163">
        <v>1.073</v>
      </c>
      <c r="V12" s="163">
        <v>-0.40400000000000003</v>
      </c>
      <c r="W12" s="163">
        <v>-0.14299999999999999</v>
      </c>
      <c r="X12" s="163">
        <v>1.139</v>
      </c>
      <c r="Y12" s="163">
        <v>6.718</v>
      </c>
      <c r="Z12" s="163">
        <v>-10.31</v>
      </c>
      <c r="AA12" s="163">
        <v>-0.34100000000000003</v>
      </c>
      <c r="AB12" s="163">
        <v>-0.66500000000000004</v>
      </c>
      <c r="AC12" s="163">
        <v>-0.311</v>
      </c>
      <c r="AD12" s="163">
        <v>-0.69099999999999995</v>
      </c>
      <c r="AE12" s="163">
        <v>-10.73</v>
      </c>
      <c r="AF12" s="163">
        <v>-77.17</v>
      </c>
      <c r="AG12" s="163">
        <v>-3.5339999999999998</v>
      </c>
      <c r="AI12" t="s">
        <v>51</v>
      </c>
      <c r="AJ12" s="216">
        <v>1.507059683</v>
      </c>
      <c r="AK12" s="216">
        <v>1.4174728139999999</v>
      </c>
      <c r="AL12" s="6">
        <v>2.1488273269999998</v>
      </c>
      <c r="AM12" s="216">
        <v>2.2973866979999995</v>
      </c>
    </row>
    <row r="13" spans="1:39" ht="15.6" x14ac:dyDescent="0.25">
      <c r="A13" s="157">
        <v>7</v>
      </c>
      <c r="B13" s="181">
        <v>0.38205885299999998</v>
      </c>
      <c r="C13" s="181">
        <v>0.134127418</v>
      </c>
      <c r="D13" s="181">
        <v>0.11192323799999999</v>
      </c>
      <c r="E13" s="181">
        <v>4.4011309999999998E-2</v>
      </c>
      <c r="F13" s="181">
        <v>9.1844787999999997E-2</v>
      </c>
      <c r="G13" s="181">
        <v>0.506762465</v>
      </c>
      <c r="H13" s="181">
        <v>1.3943610249999998</v>
      </c>
      <c r="I13" s="181">
        <v>1.6364963079999999</v>
      </c>
      <c r="J13" s="181">
        <v>0.23272427900000001</v>
      </c>
      <c r="K13" s="181">
        <v>7.104589E-2</v>
      </c>
      <c r="L13" s="181">
        <v>0.11072118699999998</v>
      </c>
      <c r="M13" s="181">
        <v>0.113591467</v>
      </c>
      <c r="N13" s="181">
        <v>1.4144347329999998</v>
      </c>
      <c r="O13" s="181">
        <v>2.3142383079999993</v>
      </c>
      <c r="P13" s="181">
        <v>0.504624038</v>
      </c>
      <c r="Q13" s="601">
        <v>2045</v>
      </c>
      <c r="R13" s="148" t="s">
        <v>249</v>
      </c>
      <c r="S13" s="152" t="s">
        <v>280</v>
      </c>
      <c r="T13" s="152" t="s">
        <v>281</v>
      </c>
      <c r="U13" s="152" t="s">
        <v>282</v>
      </c>
      <c r="V13" s="152" t="s">
        <v>283</v>
      </c>
      <c r="W13" s="152" t="s">
        <v>284</v>
      </c>
      <c r="X13" s="152" t="s">
        <v>285</v>
      </c>
      <c r="Y13" s="152" t="s">
        <v>286</v>
      </c>
      <c r="Z13" s="152" t="s">
        <v>287</v>
      </c>
      <c r="AA13" s="152" t="s">
        <v>288</v>
      </c>
      <c r="AB13" s="152" t="s">
        <v>289</v>
      </c>
      <c r="AC13" s="152" t="s">
        <v>290</v>
      </c>
      <c r="AD13" s="152" t="s">
        <v>291</v>
      </c>
      <c r="AE13" s="152" t="s">
        <v>292</v>
      </c>
      <c r="AF13" s="152" t="s">
        <v>293</v>
      </c>
      <c r="AG13" s="152" t="s">
        <v>294</v>
      </c>
      <c r="AI13" t="s">
        <v>52</v>
      </c>
      <c r="AJ13" s="216">
        <v>1.507658468</v>
      </c>
      <c r="AK13" s="216">
        <v>1.3943610249999998</v>
      </c>
      <c r="AL13" s="6">
        <v>2.3142383079999993</v>
      </c>
      <c r="AM13" s="216">
        <v>2.5165745230000005</v>
      </c>
    </row>
    <row r="14" spans="1:39" ht="15.6" x14ac:dyDescent="0.25">
      <c r="A14" s="157">
        <v>8</v>
      </c>
      <c r="B14" s="509">
        <v>0.38959166299999998</v>
      </c>
      <c r="C14" s="509">
        <v>0.132730511</v>
      </c>
      <c r="D14" s="509">
        <v>0.108794446</v>
      </c>
      <c r="E14" s="509">
        <v>4.4948601999999997E-2</v>
      </c>
      <c r="F14" s="509">
        <v>9.2385491E-2</v>
      </c>
      <c r="G14" s="509">
        <v>0.50276287600000014</v>
      </c>
      <c r="H14" s="509">
        <v>1.364456723</v>
      </c>
      <c r="I14" s="509">
        <v>1.6589781619999999</v>
      </c>
      <c r="J14" s="509">
        <v>0.23268804399999998</v>
      </c>
      <c r="K14" s="509">
        <v>7.2754582999999998E-2</v>
      </c>
      <c r="L14" s="509">
        <v>0.11131453600000001</v>
      </c>
      <c r="M14" s="509">
        <v>0.115540844</v>
      </c>
      <c r="N14" s="509">
        <v>1.4403289069999998</v>
      </c>
      <c r="O14" s="509">
        <v>2.4717446909999996</v>
      </c>
      <c r="P14" s="509">
        <v>0.51387059000000013</v>
      </c>
      <c r="Q14" s="602">
        <v>2050</v>
      </c>
      <c r="R14" s="155" t="s">
        <v>311</v>
      </c>
      <c r="S14" s="162">
        <f t="shared" ref="S14:AG14" si="1">S17-S18+S12</f>
        <v>-3.2485168440000001</v>
      </c>
      <c r="T14" s="162">
        <f t="shared" si="1"/>
        <v>0.66791260500000005</v>
      </c>
      <c r="U14" s="162">
        <f t="shared" si="1"/>
        <v>1.073632388</v>
      </c>
      <c r="V14" s="162">
        <f t="shared" si="1"/>
        <v>-0.40617800700000006</v>
      </c>
      <c r="W14" s="162">
        <f t="shared" si="1"/>
        <v>-0.144271871</v>
      </c>
      <c r="X14" s="162">
        <f t="shared" si="1"/>
        <v>1.1256155460000001</v>
      </c>
      <c r="Y14" s="162">
        <f t="shared" si="1"/>
        <v>6.6066652160000006</v>
      </c>
      <c r="Z14" s="162">
        <f t="shared" si="1"/>
        <v>-10.57940262</v>
      </c>
      <c r="AA14" s="162">
        <f t="shared" si="1"/>
        <v>-0.37447694799999998</v>
      </c>
      <c r="AB14" s="162">
        <f t="shared" si="1"/>
        <v>-0.67321230200000004</v>
      </c>
      <c r="AC14" s="162">
        <f t="shared" si="1"/>
        <v>-0.32506907300000004</v>
      </c>
      <c r="AD14" s="162">
        <f t="shared" si="1"/>
        <v>-0.70383410299999993</v>
      </c>
      <c r="AE14" s="162">
        <f t="shared" si="1"/>
        <v>-10.948626003999998</v>
      </c>
      <c r="AF14" s="162">
        <f t="shared" si="1"/>
        <v>-77.220198024000013</v>
      </c>
      <c r="AG14" s="162">
        <f t="shared" si="1"/>
        <v>-3.6046208089999996</v>
      </c>
      <c r="AI14" t="s">
        <v>53</v>
      </c>
      <c r="AJ14" s="216">
        <v>1.5061636890000001</v>
      </c>
      <c r="AK14" s="216">
        <v>1.364456723</v>
      </c>
      <c r="AL14" s="6">
        <v>2.4717446909999996</v>
      </c>
      <c r="AM14" s="216">
        <v>2.7391488279999998</v>
      </c>
    </row>
    <row r="15" spans="1:39" ht="15.6" x14ac:dyDescent="0.25">
      <c r="A15" s="157">
        <v>9</v>
      </c>
      <c r="B15" s="181">
        <v>0.39701803099999999</v>
      </c>
      <c r="C15" s="181">
        <v>0.13130957500000001</v>
      </c>
      <c r="D15" s="181">
        <v>0.105805496</v>
      </c>
      <c r="E15" s="181">
        <v>4.5804729000000002E-2</v>
      </c>
      <c r="F15" s="181">
        <v>9.2800026000000008E-2</v>
      </c>
      <c r="G15" s="181">
        <v>0.49766121400000007</v>
      </c>
      <c r="H15" s="181">
        <v>1.328500912</v>
      </c>
      <c r="I15" s="181">
        <v>1.673078321</v>
      </c>
      <c r="J15" s="181">
        <v>0.23153760699999998</v>
      </c>
      <c r="K15" s="181">
        <v>7.419513400000001E-2</v>
      </c>
      <c r="L15" s="181">
        <v>0.11140360000000001</v>
      </c>
      <c r="M15" s="181">
        <v>0.11687348299999999</v>
      </c>
      <c r="N15" s="181">
        <v>1.45877638</v>
      </c>
      <c r="O15" s="181">
        <v>2.6185425589999998</v>
      </c>
      <c r="P15" s="181">
        <v>0.52058348700000001</v>
      </c>
      <c r="Q15" s="601">
        <v>2055</v>
      </c>
      <c r="R15" s="148" t="s">
        <v>247</v>
      </c>
      <c r="S15" s="152" t="s">
        <v>295</v>
      </c>
      <c r="T15" s="152">
        <v>111</v>
      </c>
      <c r="U15" s="152" t="s">
        <v>295</v>
      </c>
      <c r="V15" s="152" t="s">
        <v>295</v>
      </c>
      <c r="W15" s="152" t="s">
        <v>295</v>
      </c>
      <c r="X15" s="152" t="s">
        <v>295</v>
      </c>
      <c r="Y15" s="152" t="s">
        <v>295</v>
      </c>
      <c r="Z15" s="152" t="s">
        <v>295</v>
      </c>
      <c r="AA15" s="152" t="s">
        <v>295</v>
      </c>
      <c r="AB15" s="152" t="s">
        <v>295</v>
      </c>
      <c r="AC15" s="152" t="s">
        <v>295</v>
      </c>
      <c r="AD15" s="152" t="s">
        <v>295</v>
      </c>
      <c r="AE15" s="152" t="s">
        <v>295</v>
      </c>
      <c r="AF15" s="152" t="s">
        <v>295</v>
      </c>
      <c r="AG15" s="152" t="s">
        <v>295</v>
      </c>
      <c r="AI15" t="s">
        <v>54</v>
      </c>
      <c r="AJ15" s="216">
        <v>1.502669094</v>
      </c>
      <c r="AK15" s="216">
        <v>1.328500912</v>
      </c>
      <c r="AL15" s="6">
        <v>2.6185425589999998</v>
      </c>
      <c r="AM15" s="216">
        <v>2.9622919759999999</v>
      </c>
    </row>
    <row r="16" spans="1:39" ht="15.6" x14ac:dyDescent="0.25">
      <c r="A16" s="508">
        <v>10</v>
      </c>
      <c r="B16" s="181">
        <v>0.404562225</v>
      </c>
      <c r="C16" s="181">
        <v>0.12969594400000001</v>
      </c>
      <c r="D16" s="181">
        <v>0.102747177</v>
      </c>
      <c r="E16" s="181">
        <v>4.6629078999999997E-2</v>
      </c>
      <c r="F16" s="181">
        <v>9.3068980000000009E-2</v>
      </c>
      <c r="G16" s="181">
        <v>0.49186724800000003</v>
      </c>
      <c r="H16" s="181">
        <v>1.288706557</v>
      </c>
      <c r="I16" s="181">
        <v>1.6785681110000001</v>
      </c>
      <c r="J16" s="181">
        <v>0.22929339400000001</v>
      </c>
      <c r="K16" s="181">
        <v>7.5366857000000009E-2</v>
      </c>
      <c r="L16" s="181">
        <v>0.110974302</v>
      </c>
      <c r="M16" s="181">
        <v>0.11764075600000003</v>
      </c>
      <c r="N16" s="181">
        <v>1.4702615929999994</v>
      </c>
      <c r="O16" s="181">
        <v>2.7531465299999995</v>
      </c>
      <c r="P16" s="181">
        <v>0.52476386799999986</v>
      </c>
      <c r="Q16" s="601">
        <v>2060</v>
      </c>
      <c r="R16" s="150" t="s">
        <v>248</v>
      </c>
      <c r="S16" s="153" t="s">
        <v>296</v>
      </c>
      <c r="T16" s="153" t="s">
        <v>297</v>
      </c>
      <c r="U16" s="153" t="s">
        <v>298</v>
      </c>
      <c r="V16" s="153" t="s">
        <v>299</v>
      </c>
      <c r="W16" s="153" t="s">
        <v>300</v>
      </c>
      <c r="X16" s="153" t="s">
        <v>301</v>
      </c>
      <c r="Y16" s="153" t="s">
        <v>302</v>
      </c>
      <c r="Z16" s="153" t="s">
        <v>303</v>
      </c>
      <c r="AA16" s="153" t="s">
        <v>304</v>
      </c>
      <c r="AB16" s="153" t="s">
        <v>305</v>
      </c>
      <c r="AC16" s="153" t="s">
        <v>306</v>
      </c>
      <c r="AD16" s="153" t="s">
        <v>307</v>
      </c>
      <c r="AE16" s="153" t="s">
        <v>308</v>
      </c>
      <c r="AF16" s="153" t="s">
        <v>309</v>
      </c>
      <c r="AG16" s="153" t="s">
        <v>310</v>
      </c>
      <c r="AI16" t="s">
        <v>55</v>
      </c>
      <c r="AJ16" s="216">
        <v>1.4977346070000002</v>
      </c>
      <c r="AK16" s="216">
        <v>1.288706557</v>
      </c>
      <c r="AL16" s="6">
        <v>2.7531465299999995</v>
      </c>
      <c r="AM16" s="216">
        <v>3.1836174939999995</v>
      </c>
    </row>
    <row r="17" spans="1:48" ht="15.6" x14ac:dyDescent="0.25">
      <c r="A17" s="157">
        <v>11</v>
      </c>
      <c r="B17" s="181">
        <v>0.41205450799999999</v>
      </c>
      <c r="C17" s="181">
        <v>0.127958458</v>
      </c>
      <c r="D17" s="181">
        <v>9.954347999999999E-2</v>
      </c>
      <c r="E17" s="181">
        <v>4.7447272999999998E-2</v>
      </c>
      <c r="F17" s="181">
        <v>9.3236365000000002E-2</v>
      </c>
      <c r="G17" s="181">
        <v>0.48609135099999995</v>
      </c>
      <c r="H17" s="181">
        <v>1.2481179439999999</v>
      </c>
      <c r="I17" s="181">
        <v>1.675744291</v>
      </c>
      <c r="J17" s="181">
        <v>0.226036562</v>
      </c>
      <c r="K17" s="181">
        <v>7.6287421000000008E-2</v>
      </c>
      <c r="L17" s="181">
        <v>0.11006643499999998</v>
      </c>
      <c r="M17" s="181">
        <v>0.11800670699999999</v>
      </c>
      <c r="N17" s="181">
        <v>1.4755919559999999</v>
      </c>
      <c r="O17" s="181">
        <v>2.8748961789999998</v>
      </c>
      <c r="P17" s="181">
        <v>0.52650670799999999</v>
      </c>
      <c r="Q17" s="601">
        <v>2065</v>
      </c>
      <c r="R17" s="154"/>
      <c r="S17" s="154">
        <v>0.44748315599999999</v>
      </c>
      <c r="T17" s="154">
        <v>0.124012605</v>
      </c>
      <c r="U17" s="154">
        <v>8.4532388E-2</v>
      </c>
      <c r="V17" s="154">
        <v>5.1621993000000005E-2</v>
      </c>
      <c r="W17" s="154">
        <v>9.5128129000000006E-2</v>
      </c>
      <c r="X17" s="154">
        <v>0.46201554600000005</v>
      </c>
      <c r="Y17" s="154">
        <v>1.020665216</v>
      </c>
      <c r="Z17" s="154">
        <v>1.5165973799999999</v>
      </c>
      <c r="AA17" s="154">
        <v>0.19042305200000001</v>
      </c>
      <c r="AB17" s="154">
        <v>7.6487698000000007E-2</v>
      </c>
      <c r="AC17" s="154">
        <v>9.7030926999999975E-2</v>
      </c>
      <c r="AD17" s="154">
        <v>0.115165897</v>
      </c>
      <c r="AE17" s="154">
        <v>1.3993739960000005</v>
      </c>
      <c r="AF17" s="154">
        <v>4.6798019759999994</v>
      </c>
      <c r="AG17">
        <v>0.49037919100000005</v>
      </c>
      <c r="AI17" t="s">
        <v>56</v>
      </c>
      <c r="AJ17" s="216">
        <v>1.4933041280000001</v>
      </c>
      <c r="AK17" s="216">
        <v>1.2481179439999999</v>
      </c>
      <c r="AL17" s="6">
        <v>2.8748961789999998</v>
      </c>
      <c r="AM17" s="216">
        <v>3.4017619809999999</v>
      </c>
    </row>
    <row r="18" spans="1:48" ht="15.6" x14ac:dyDescent="0.25">
      <c r="A18" s="157">
        <v>12</v>
      </c>
      <c r="B18" s="181">
        <v>0.41916163099999998</v>
      </c>
      <c r="C18" s="181">
        <v>0.126393174</v>
      </c>
      <c r="D18" s="181">
        <v>9.6369241999999994E-2</v>
      </c>
      <c r="E18" s="181">
        <v>4.8239730000000001E-2</v>
      </c>
      <c r="F18" s="181">
        <v>9.3391233000000004E-2</v>
      </c>
      <c r="G18" s="181">
        <v>0.48090510599999997</v>
      </c>
      <c r="H18" s="181">
        <v>1.2089088270000001</v>
      </c>
      <c r="I18" s="181">
        <v>1.6651793910000001</v>
      </c>
      <c r="J18" s="181">
        <v>0.22189531299999998</v>
      </c>
      <c r="K18" s="181">
        <v>7.696255199999999E-2</v>
      </c>
      <c r="L18" s="181">
        <v>0.10875328500000001</v>
      </c>
      <c r="M18" s="181">
        <v>0.11811242799999999</v>
      </c>
      <c r="N18" s="181">
        <v>1.4755804440000007</v>
      </c>
      <c r="O18" s="181">
        <v>2.9822197280000005</v>
      </c>
      <c r="P18" s="181">
        <v>0.52597131699999999</v>
      </c>
      <c r="Q18" s="601">
        <v>2070</v>
      </c>
      <c r="R18" s="154"/>
      <c r="S18" s="160">
        <f t="shared" ref="S18:AG18" si="2">S$10*$Q24+S$12</f>
        <v>0.4700000000000002</v>
      </c>
      <c r="T18" s="160">
        <f t="shared" si="2"/>
        <v>0.12009999999999998</v>
      </c>
      <c r="U18" s="160">
        <f t="shared" si="2"/>
        <v>8.3899999999999975E-2</v>
      </c>
      <c r="V18" s="160">
        <f t="shared" si="2"/>
        <v>5.3800000000000014E-2</v>
      </c>
      <c r="W18" s="160">
        <f t="shared" si="2"/>
        <v>9.6400000000000013E-2</v>
      </c>
      <c r="X18" s="160">
        <f t="shared" si="2"/>
        <v>0.47540000000000004</v>
      </c>
      <c r="Y18" s="160">
        <f t="shared" si="2"/>
        <v>1.1319999999999997</v>
      </c>
      <c r="Z18" s="160">
        <f t="shared" si="2"/>
        <v>1.7859999999999996</v>
      </c>
      <c r="AA18" s="160">
        <f t="shared" si="2"/>
        <v>0.22389999999999993</v>
      </c>
      <c r="AB18" s="160">
        <f t="shared" si="2"/>
        <v>8.4699999999999998E-2</v>
      </c>
      <c r="AC18" s="160">
        <f t="shared" si="2"/>
        <v>0.11110000000000003</v>
      </c>
      <c r="AD18" s="160">
        <f t="shared" si="2"/>
        <v>0.128</v>
      </c>
      <c r="AE18" s="160">
        <f t="shared" si="2"/>
        <v>1.6179999999999986</v>
      </c>
      <c r="AF18" s="160">
        <f t="shared" si="2"/>
        <v>4.730000000000004</v>
      </c>
      <c r="AG18" s="160">
        <f t="shared" si="2"/>
        <v>0.56099999999999994</v>
      </c>
      <c r="AI18" t="s">
        <v>57</v>
      </c>
      <c r="AJ18" s="216">
        <v>1.491830368</v>
      </c>
      <c r="AK18" s="216">
        <v>1.2089088270000001</v>
      </c>
      <c r="AL18" s="6">
        <v>2.9822197280000005</v>
      </c>
      <c r="AM18" s="216">
        <v>3.6149466999999991</v>
      </c>
    </row>
    <row r="19" spans="1:48" ht="15.6" x14ac:dyDescent="0.25">
      <c r="A19" s="157">
        <v>13</v>
      </c>
      <c r="B19" s="181">
        <v>0.42549357100000001</v>
      </c>
      <c r="C19" s="181">
        <v>0.12526318</v>
      </c>
      <c r="D19" s="181">
        <v>9.3477601999999993E-2</v>
      </c>
      <c r="E19" s="181">
        <v>4.8958953999999999E-2</v>
      </c>
      <c r="F19" s="181">
        <v>9.3598428999999997E-2</v>
      </c>
      <c r="G19" s="181">
        <v>0.47648204399999994</v>
      </c>
      <c r="H19" s="181">
        <v>1.1715096149999999</v>
      </c>
      <c r="I19" s="181">
        <v>1.648425091</v>
      </c>
      <c r="J19" s="181">
        <v>0.217053157</v>
      </c>
      <c r="K19" s="181">
        <v>7.7391683999999988E-2</v>
      </c>
      <c r="L19" s="181">
        <v>0.10714232499999998</v>
      </c>
      <c r="M19" s="181">
        <v>0.11801993900000002</v>
      </c>
      <c r="N19" s="181">
        <v>1.4708710149999997</v>
      </c>
      <c r="O19" s="181">
        <v>3.0729721110000008</v>
      </c>
      <c r="P19" s="181">
        <v>0.52339726600000003</v>
      </c>
      <c r="Q19" s="601">
        <v>2075</v>
      </c>
      <c r="R19" s="154"/>
      <c r="S19" s="171">
        <f t="shared" ref="S19:AG19" si="3">S$10*$Q25+S$14</f>
        <v>0.45628315600000002</v>
      </c>
      <c r="T19" s="171">
        <f t="shared" si="3"/>
        <v>0.12271760500000006</v>
      </c>
      <c r="U19" s="171">
        <f t="shared" si="3"/>
        <v>8.2177388000000073E-2</v>
      </c>
      <c r="V19" s="171">
        <f t="shared" si="3"/>
        <v>5.2711992999999957E-2</v>
      </c>
      <c r="W19" s="171">
        <f t="shared" si="3"/>
        <v>9.5698129000000021E-2</v>
      </c>
      <c r="X19" s="171">
        <f t="shared" si="3"/>
        <v>0.46043554600000014</v>
      </c>
      <c r="Y19" s="171">
        <f t="shared" si="3"/>
        <v>1.0073652160000002</v>
      </c>
      <c r="Z19" s="171">
        <f t="shared" si="3"/>
        <v>1.5453973800000007</v>
      </c>
      <c r="AA19" s="171">
        <f t="shared" si="3"/>
        <v>0.19176805200000002</v>
      </c>
      <c r="AB19" s="171">
        <f t="shared" si="3"/>
        <v>7.8272697999999918E-2</v>
      </c>
      <c r="AC19" s="171">
        <f t="shared" si="3"/>
        <v>9.8035926999999967E-2</v>
      </c>
      <c r="AD19" s="171">
        <f t="shared" si="3"/>
        <v>0.11711589700000002</v>
      </c>
      <c r="AE19" s="171">
        <f t="shared" si="3"/>
        <v>1.4287739960000021</v>
      </c>
      <c r="AF19" s="171">
        <f t="shared" si="3"/>
        <v>4.8748019759999863</v>
      </c>
      <c r="AG19" s="171">
        <f t="shared" si="3"/>
        <v>0.50012919100000053</v>
      </c>
      <c r="AI19" t="s">
        <v>58</v>
      </c>
      <c r="AJ19" s="216">
        <v>1.494935788</v>
      </c>
      <c r="AK19" s="216">
        <v>1.1715096149999999</v>
      </c>
      <c r="AL19" s="6">
        <v>3.0729721110000008</v>
      </c>
      <c r="AM19" s="216">
        <v>3.820966984</v>
      </c>
    </row>
    <row r="20" spans="1:48" ht="15.6" x14ac:dyDescent="0.25">
      <c r="A20" s="157">
        <v>14</v>
      </c>
      <c r="B20" s="181">
        <v>0.43096444500000003</v>
      </c>
      <c r="C20" s="181">
        <v>0.124675359</v>
      </c>
      <c r="D20" s="181">
        <v>9.1100642999999995E-2</v>
      </c>
      <c r="E20" s="181">
        <v>4.9597228E-2</v>
      </c>
      <c r="F20" s="181">
        <v>9.3868318000000006E-2</v>
      </c>
      <c r="G20" s="181">
        <v>0.472757759</v>
      </c>
      <c r="H20" s="181">
        <v>1.1357542169999999</v>
      </c>
      <c r="I20" s="181">
        <v>1.6269270020000002</v>
      </c>
      <c r="J20" s="181">
        <v>0.211763066</v>
      </c>
      <c r="K20" s="181">
        <v>7.7593422000000009E-2</v>
      </c>
      <c r="L20" s="181">
        <v>0.10532247300000001</v>
      </c>
      <c r="M20" s="181">
        <v>0.11776572599999999</v>
      </c>
      <c r="N20" s="181">
        <v>1.46199334</v>
      </c>
      <c r="O20" s="181">
        <v>3.1454525950000005</v>
      </c>
      <c r="P20" s="181">
        <v>0.51909147699999991</v>
      </c>
      <c r="Q20" s="601">
        <v>2080</v>
      </c>
      <c r="R20" s="166" t="s">
        <v>366</v>
      </c>
      <c r="S20" s="167">
        <v>2.0000000000000002E-5</v>
      </c>
      <c r="T20" s="168">
        <v>5.8490000000000002</v>
      </c>
      <c r="U20" s="168">
        <v>5.6099999999999997E-2</v>
      </c>
      <c r="V20" s="167">
        <v>2.12E-6</v>
      </c>
      <c r="W20" s="167">
        <v>1.7399999999999999E-5</v>
      </c>
      <c r="X20" s="168">
        <v>0.151</v>
      </c>
      <c r="Y20" s="168">
        <v>85.17</v>
      </c>
      <c r="Z20" s="168">
        <v>1.05E-4</v>
      </c>
      <c r="AA20" s="167">
        <v>4.4199999999999997E-5</v>
      </c>
      <c r="AB20" s="167">
        <v>3.32E-6</v>
      </c>
      <c r="AC20" s="167">
        <v>1.3699999999999999E-5</v>
      </c>
      <c r="AD20" s="167">
        <v>7.5900000000000002E-6</v>
      </c>
      <c r="AE20" s="167">
        <v>7.7799999999999994E-5</v>
      </c>
      <c r="AF20" s="167">
        <v>5.0800000000000002E-5</v>
      </c>
      <c r="AG20" s="167">
        <v>2.9799999999999999E-5</v>
      </c>
      <c r="AI20" t="s">
        <v>59</v>
      </c>
      <c r="AJ20" s="216">
        <v>1.5032174820000002</v>
      </c>
      <c r="AK20" s="216">
        <v>1.1357542169999999</v>
      </c>
      <c r="AL20" s="6">
        <v>3.1454525950000005</v>
      </c>
      <c r="AM20" s="216">
        <v>4.0177391809999996</v>
      </c>
    </row>
    <row r="21" spans="1:48" ht="15.6" x14ac:dyDescent="0.25">
      <c r="A21" s="157">
        <v>15</v>
      </c>
      <c r="B21" s="181">
        <v>0.43566582100000001</v>
      </c>
      <c r="C21" s="181">
        <v>0.12452036900000001</v>
      </c>
      <c r="D21" s="181">
        <v>8.9125917999999998E-2</v>
      </c>
      <c r="E21" s="181">
        <v>5.0160737999999996E-2</v>
      </c>
      <c r="F21" s="181">
        <v>9.4196334000000007E-2</v>
      </c>
      <c r="G21" s="181">
        <v>0.46959984599999999</v>
      </c>
      <c r="H21" s="181">
        <v>1.10247545</v>
      </c>
      <c r="I21" s="181">
        <v>1.602017424</v>
      </c>
      <c r="J21" s="181">
        <v>0.20625795800000002</v>
      </c>
      <c r="K21" s="181">
        <v>7.7582109999999996E-2</v>
      </c>
      <c r="L21" s="181">
        <v>0.10336589500000001</v>
      </c>
      <c r="M21" s="181">
        <v>0.11736940100000001</v>
      </c>
      <c r="N21" s="181">
        <v>1.4496615989999997</v>
      </c>
      <c r="O21" s="181">
        <v>3.1989896780000002</v>
      </c>
      <c r="P21" s="181">
        <v>0.51332466599999993</v>
      </c>
      <c r="Q21" s="601">
        <v>2085</v>
      </c>
      <c r="R21" s="169" t="s">
        <v>368</v>
      </c>
      <c r="S21" s="170">
        <v>-4.3399999999999998E-4</v>
      </c>
      <c r="T21" s="170">
        <v>43.35</v>
      </c>
      <c r="U21" s="170">
        <v>0.50900000000000001</v>
      </c>
      <c r="V21" s="170">
        <v>-4.3800000000000002E-4</v>
      </c>
      <c r="W21" s="170">
        <v>-2.9599999999999998E-4</v>
      </c>
      <c r="X21" s="170">
        <v>0.307</v>
      </c>
      <c r="Y21" s="170">
        <v>66.47</v>
      </c>
      <c r="Z21" s="170">
        <v>-4.17E-4</v>
      </c>
      <c r="AA21" s="170">
        <v>-2.7799999999999998E-4</v>
      </c>
      <c r="AB21" s="170">
        <v>-4.3800000000000002E-4</v>
      </c>
      <c r="AC21" s="170">
        <v>-3.5399999999999999E-4</v>
      </c>
      <c r="AD21" s="170">
        <v>-4.17E-4</v>
      </c>
      <c r="AE21" s="170">
        <v>-4.28E-4</v>
      </c>
      <c r="AF21" s="170">
        <v>-4.6700000000000002E-4</v>
      </c>
      <c r="AG21" s="170">
        <v>-4.2400000000000001E-4</v>
      </c>
      <c r="AI21" t="s">
        <v>60</v>
      </c>
      <c r="AJ21" s="216">
        <v>1.517198893</v>
      </c>
      <c r="AK21" s="216">
        <v>1.10247545</v>
      </c>
      <c r="AL21" s="6">
        <v>3.1989896780000002</v>
      </c>
      <c r="AM21" s="216">
        <v>4.2035571279999999</v>
      </c>
    </row>
    <row r="22" spans="1:48" ht="15.6" x14ac:dyDescent="0.25">
      <c r="A22" s="157">
        <v>16</v>
      </c>
      <c r="B22" s="181">
        <v>0.43987294699999996</v>
      </c>
      <c r="C22" s="181">
        <v>0.12451282300000001</v>
      </c>
      <c r="D22" s="181">
        <v>8.7442977000000005E-2</v>
      </c>
      <c r="E22" s="181">
        <v>5.0675266000000004E-2</v>
      </c>
      <c r="F22" s="181">
        <v>9.4559354999999998E-2</v>
      </c>
      <c r="G22" s="181">
        <v>0.46690835200000003</v>
      </c>
      <c r="H22" s="181">
        <v>1.0725185959999999</v>
      </c>
      <c r="I22" s="181">
        <v>1.574797201</v>
      </c>
      <c r="J22" s="181">
        <v>0.20077450499999999</v>
      </c>
      <c r="K22" s="181">
        <v>7.7379500000000004E-2</v>
      </c>
      <c r="L22" s="181">
        <v>0.10129827</v>
      </c>
      <c r="M22" s="181">
        <v>0.116827448</v>
      </c>
      <c r="N22" s="181">
        <v>1.4346856069999998</v>
      </c>
      <c r="O22" s="181">
        <v>3.2334391800000004</v>
      </c>
      <c r="P22" s="181">
        <v>0.50639608400000002</v>
      </c>
      <c r="Q22" s="601">
        <v>2090</v>
      </c>
      <c r="R22" s="154"/>
      <c r="S22" s="154">
        <v>0.43987294699999996</v>
      </c>
      <c r="T22" s="154">
        <v>0.12451282300000001</v>
      </c>
      <c r="U22" s="154">
        <v>8.7442977000000005E-2</v>
      </c>
      <c r="V22" s="154">
        <v>5.0675266000000004E-2</v>
      </c>
      <c r="W22" s="154">
        <v>9.4559354999999998E-2</v>
      </c>
      <c r="X22" s="154">
        <v>0.46690835200000003</v>
      </c>
      <c r="Y22" s="154">
        <v>1.0725185959999999</v>
      </c>
      <c r="Z22" s="154">
        <v>1.574797201</v>
      </c>
      <c r="AA22" s="154">
        <v>0.20077450499999999</v>
      </c>
      <c r="AB22" s="154">
        <v>7.7379500000000004E-2</v>
      </c>
      <c r="AC22" s="154">
        <v>0.10129827</v>
      </c>
      <c r="AD22" s="154">
        <v>0.116827448</v>
      </c>
      <c r="AE22" s="154">
        <v>1.4346856069999998</v>
      </c>
      <c r="AF22" s="154">
        <v>4.3768102100000004</v>
      </c>
      <c r="AG22">
        <v>0.50639608400000002</v>
      </c>
      <c r="AH22" s="159" t="s">
        <v>61</v>
      </c>
      <c r="AI22" t="s">
        <v>61</v>
      </c>
      <c r="AJ22" s="216">
        <v>1.5366402130000001</v>
      </c>
      <c r="AK22" s="216">
        <v>1.0725185959999999</v>
      </c>
      <c r="AL22" s="6">
        <v>3.2334391800000004</v>
      </c>
      <c r="AM22" s="216">
        <v>4.3768102100000004</v>
      </c>
    </row>
    <row r="23" spans="1:48" ht="16.2" thickBot="1" x14ac:dyDescent="0.3">
      <c r="A23" s="157">
        <v>17</v>
      </c>
      <c r="B23" s="181">
        <v>0.44383515000000001</v>
      </c>
      <c r="C23" s="181">
        <v>0.124381965</v>
      </c>
      <c r="D23" s="181">
        <v>8.5934291999999995E-2</v>
      </c>
      <c r="E23" s="181">
        <v>5.1161563E-2</v>
      </c>
      <c r="F23" s="181">
        <v>9.4892062999999999E-2</v>
      </c>
      <c r="G23" s="181">
        <v>0.46447534899999993</v>
      </c>
      <c r="H23" s="181">
        <v>1.0458009020000001</v>
      </c>
      <c r="I23" s="181">
        <v>1.5459588980000001</v>
      </c>
      <c r="J23" s="181">
        <v>0.19547114499999999</v>
      </c>
      <c r="K23" s="181">
        <v>7.7008160999999992E-2</v>
      </c>
      <c r="L23" s="181">
        <v>9.9169819999999992E-2</v>
      </c>
      <c r="M23" s="181">
        <v>0.11610654499999999</v>
      </c>
      <c r="N23" s="181">
        <v>1.41766043</v>
      </c>
      <c r="O23" s="181">
        <v>3.249004358000001</v>
      </c>
      <c r="P23" s="181">
        <v>0.49865489900000004</v>
      </c>
      <c r="Q23" s="601">
        <v>2095</v>
      </c>
      <c r="R23" s="172" t="s">
        <v>227</v>
      </c>
      <c r="S23" s="173">
        <v>1</v>
      </c>
      <c r="T23" s="173">
        <v>1</v>
      </c>
      <c r="U23" s="173">
        <v>1</v>
      </c>
      <c r="V23" s="173">
        <v>1</v>
      </c>
      <c r="W23" s="173">
        <v>1</v>
      </c>
      <c r="X23" s="173">
        <v>1</v>
      </c>
      <c r="Y23" s="173">
        <v>1</v>
      </c>
      <c r="Z23" s="173">
        <v>1</v>
      </c>
      <c r="AA23" s="173">
        <v>1</v>
      </c>
      <c r="AB23" s="173">
        <v>1</v>
      </c>
      <c r="AC23" s="173">
        <v>1</v>
      </c>
      <c r="AD23" s="173">
        <v>1</v>
      </c>
      <c r="AE23" s="173">
        <v>1</v>
      </c>
      <c r="AF23" s="173">
        <v>1</v>
      </c>
      <c r="AG23" s="173">
        <v>1</v>
      </c>
      <c r="AI23" t="s">
        <v>62</v>
      </c>
      <c r="AJ23" s="216">
        <v>1.5603873340000001</v>
      </c>
      <c r="AK23" s="216">
        <v>1.0458009020000001</v>
      </c>
      <c r="AL23" s="6">
        <v>3.249004358000001</v>
      </c>
      <c r="AM23" s="216">
        <v>4.5359605360000002</v>
      </c>
    </row>
    <row r="24" spans="1:48" ht="15.6" x14ac:dyDescent="0.25">
      <c r="A24" s="157">
        <v>18</v>
      </c>
      <c r="B24" s="297">
        <v>0.44748315599999999</v>
      </c>
      <c r="C24" s="297">
        <v>0.124012605</v>
      </c>
      <c r="D24" s="297">
        <v>8.4532388E-2</v>
      </c>
      <c r="E24" s="297">
        <v>5.1621993000000005E-2</v>
      </c>
      <c r="F24" s="297">
        <v>9.5128129000000006E-2</v>
      </c>
      <c r="G24" s="297">
        <v>0.46201554600000005</v>
      </c>
      <c r="H24" s="297">
        <v>1.020665216</v>
      </c>
      <c r="I24" s="297">
        <v>1.5165973799999999</v>
      </c>
      <c r="J24" s="297">
        <v>0.19042305200000001</v>
      </c>
      <c r="K24" s="297">
        <v>7.6487698000000007E-2</v>
      </c>
      <c r="L24" s="297">
        <v>9.7030926999999975E-2</v>
      </c>
      <c r="M24" s="297">
        <v>0.115165897</v>
      </c>
      <c r="N24" s="297">
        <v>1.3993739960000005</v>
      </c>
      <c r="O24" s="297">
        <v>3.2463702450000014</v>
      </c>
      <c r="P24" s="297">
        <v>0.49037919100000005</v>
      </c>
      <c r="Q24" s="603">
        <v>2100</v>
      </c>
      <c r="R24" s="174" t="s">
        <v>226</v>
      </c>
      <c r="S24" s="178">
        <f>S20*S23</f>
        <v>2.0000000000000002E-5</v>
      </c>
      <c r="T24" s="178">
        <f>T20*T23</f>
        <v>5.8490000000000002</v>
      </c>
      <c r="U24" s="178">
        <f>U20*U23</f>
        <v>5.6099999999999997E-2</v>
      </c>
      <c r="V24" s="178">
        <f>V20*V23</f>
        <v>2.12E-6</v>
      </c>
      <c r="W24" s="178">
        <f t="shared" ref="W24:AE24" si="4">W20*W23</f>
        <v>1.7399999999999999E-5</v>
      </c>
      <c r="X24" s="178">
        <f t="shared" si="4"/>
        <v>0.151</v>
      </c>
      <c r="Y24" s="178">
        <f t="shared" si="4"/>
        <v>85.17</v>
      </c>
      <c r="Z24" s="178">
        <f>Z20*Z23</f>
        <v>1.05E-4</v>
      </c>
      <c r="AA24" s="178">
        <f t="shared" si="4"/>
        <v>4.4199999999999997E-5</v>
      </c>
      <c r="AB24" s="178">
        <f t="shared" si="4"/>
        <v>3.32E-6</v>
      </c>
      <c r="AC24" s="178">
        <f t="shared" si="4"/>
        <v>1.3699999999999999E-5</v>
      </c>
      <c r="AD24" s="178">
        <f t="shared" si="4"/>
        <v>7.5900000000000002E-6</v>
      </c>
      <c r="AE24" s="178">
        <f t="shared" si="4"/>
        <v>7.7799999999999994E-5</v>
      </c>
      <c r="AF24" s="178">
        <f>AF20*AF23</f>
        <v>5.0800000000000002E-5</v>
      </c>
      <c r="AG24" s="179">
        <f>AG20*AG23</f>
        <v>2.9799999999999999E-5</v>
      </c>
      <c r="AI24" t="s">
        <v>63</v>
      </c>
      <c r="AJ24" s="216">
        <v>1.586270852</v>
      </c>
      <c r="AK24" s="216">
        <v>1.020665216</v>
      </c>
      <c r="AL24" s="6">
        <v>3.2463702450000014</v>
      </c>
      <c r="AM24" s="216">
        <v>4.6798019759999994</v>
      </c>
    </row>
    <row r="25" spans="1:48" ht="16.2" thickBot="1" x14ac:dyDescent="0.3">
      <c r="A25" s="157">
        <v>19</v>
      </c>
      <c r="B25" s="181">
        <v>0.45192632910000002</v>
      </c>
      <c r="C25" s="181">
        <v>0.1239814506</v>
      </c>
      <c r="D25" s="181">
        <v>8.2728802800000001E-2</v>
      </c>
      <c r="E25" s="181">
        <v>5.2158464100000003E-2</v>
      </c>
      <c r="F25" s="181">
        <v>9.5493445100000005E-2</v>
      </c>
      <c r="G25" s="181">
        <v>0.4591686935</v>
      </c>
      <c r="H25" s="181">
        <v>0.9893871112</v>
      </c>
      <c r="I25" s="181">
        <v>1.4902442499999999</v>
      </c>
      <c r="J25" s="181">
        <v>0.1848978929</v>
      </c>
      <c r="K25" s="181">
        <v>7.6374559100000003E-2</v>
      </c>
      <c r="L25" s="181">
        <v>9.5003726900000002E-2</v>
      </c>
      <c r="M25" s="181">
        <v>0.1147082492</v>
      </c>
      <c r="N25" s="181">
        <v>1.3855030372999999</v>
      </c>
      <c r="O25" s="181">
        <v>3.2902062052000001</v>
      </c>
      <c r="P25" s="181">
        <v>0.48394096170000001</v>
      </c>
      <c r="Q25" s="278">
        <v>2105</v>
      </c>
      <c r="R25" s="175" t="s">
        <v>185</v>
      </c>
      <c r="S25" s="176">
        <f>(S24*$AH$22/S22-1)/$AH$22</f>
        <v>-4.3300122496595084E-4</v>
      </c>
      <c r="T25" s="176">
        <f t="shared" ref="T25:AG25" si="5">(T24*$AH$22/T22-1)/$AH$22</f>
        <v>46.974602965082575</v>
      </c>
      <c r="U25" s="176">
        <f t="shared" si="5"/>
        <v>0.641082488019866</v>
      </c>
      <c r="V25" s="176">
        <f t="shared" si="5"/>
        <v>-4.3663389464952901E-4</v>
      </c>
      <c r="W25" s="176">
        <f t="shared" si="5"/>
        <v>-2.9445749208331412E-4</v>
      </c>
      <c r="X25" s="176">
        <f t="shared" si="5"/>
        <v>0.32292546969611957</v>
      </c>
      <c r="Y25" s="176">
        <f t="shared" si="5"/>
        <v>79.410732038447264</v>
      </c>
      <c r="Z25" s="176">
        <f t="shared" si="5"/>
        <v>-4.1179364766476837E-4</v>
      </c>
      <c r="AA25" s="176">
        <f t="shared" si="5"/>
        <v>-2.5832142611598093E-4</v>
      </c>
      <c r="AB25" s="176">
        <f t="shared" si="5"/>
        <v>-4.3556347883517358E-4</v>
      </c>
      <c r="AC25" s="176">
        <f t="shared" si="5"/>
        <v>-3.4322473394989797E-4</v>
      </c>
      <c r="AD25" s="176">
        <f t="shared" si="5"/>
        <v>-4.135012901973935E-4</v>
      </c>
      <c r="AE25" s="176">
        <f t="shared" si="5"/>
        <v>-4.242409908979242E-4</v>
      </c>
      <c r="AF25" s="176">
        <f t="shared" si="5"/>
        <v>-4.6686227333428323E-4</v>
      </c>
      <c r="AG25" s="177">
        <f t="shared" si="5"/>
        <v>-4.1962168300158662E-4</v>
      </c>
    </row>
    <row r="26" spans="1:48" s="16" customFormat="1" ht="15.6" x14ac:dyDescent="0.25">
      <c r="A26" s="296">
        <v>20</v>
      </c>
      <c r="B26" s="181">
        <v>0.45604700419999999</v>
      </c>
      <c r="C26" s="181">
        <v>0.1238350594</v>
      </c>
      <c r="D26" s="181">
        <v>8.1095989199999996E-2</v>
      </c>
      <c r="E26" s="181">
        <v>5.2663499599999997E-2</v>
      </c>
      <c r="F26" s="181">
        <v>9.5814980199999997E-2</v>
      </c>
      <c r="G26" s="181">
        <v>0.45650780120000001</v>
      </c>
      <c r="H26" s="181">
        <v>0.96070185620000004</v>
      </c>
      <c r="I26" s="181">
        <v>1.462572473</v>
      </c>
      <c r="J26" s="181">
        <v>0.1795512088</v>
      </c>
      <c r="K26" s="181">
        <v>7.6096019400000006E-2</v>
      </c>
      <c r="L26" s="181">
        <v>9.2925810199999903E-2</v>
      </c>
      <c r="M26" s="181">
        <v>0.1140619978</v>
      </c>
      <c r="N26" s="181">
        <v>1.3697790515999999</v>
      </c>
      <c r="O26" s="181">
        <v>3.3153912031999999</v>
      </c>
      <c r="P26" s="181">
        <v>0.4767315278</v>
      </c>
      <c r="Q26" s="278">
        <v>2110</v>
      </c>
      <c r="R26" s="154"/>
      <c r="S26" s="165" t="s">
        <v>230</v>
      </c>
      <c r="T26" s="165" t="s">
        <v>231</v>
      </c>
      <c r="U26" s="165" t="s">
        <v>232</v>
      </c>
      <c r="V26" s="165" t="s">
        <v>233</v>
      </c>
      <c r="W26" s="165" t="s">
        <v>234</v>
      </c>
      <c r="X26" s="165" t="s">
        <v>235</v>
      </c>
      <c r="Y26" s="165" t="s">
        <v>236</v>
      </c>
      <c r="Z26" s="165" t="s">
        <v>237</v>
      </c>
      <c r="AA26" s="165" t="s">
        <v>238</v>
      </c>
      <c r="AB26" s="165" t="s">
        <v>239</v>
      </c>
      <c r="AC26" s="165" t="s">
        <v>240</v>
      </c>
      <c r="AD26" s="165" t="s">
        <v>241</v>
      </c>
      <c r="AE26" s="165" t="s">
        <v>242</v>
      </c>
      <c r="AF26" s="165" t="s">
        <v>243</v>
      </c>
      <c r="AG26" s="9" t="s">
        <v>244</v>
      </c>
      <c r="AH26"/>
      <c r="AI26"/>
      <c r="AJ26"/>
      <c r="AK26"/>
      <c r="AL26"/>
      <c r="AM26"/>
      <c r="AN26"/>
      <c r="AO26"/>
      <c r="AP26"/>
      <c r="AQ26"/>
      <c r="AR26"/>
      <c r="AS26"/>
      <c r="AT26"/>
      <c r="AU26"/>
      <c r="AV26"/>
    </row>
    <row r="27" spans="1:48" ht="15.6" x14ac:dyDescent="0.25">
      <c r="A27" s="50">
        <v>21</v>
      </c>
      <c r="B27" s="181">
        <v>0.46016767930000002</v>
      </c>
      <c r="C27" s="181">
        <v>0.1236886682</v>
      </c>
      <c r="D27" s="181">
        <v>7.9463175600000005E-2</v>
      </c>
      <c r="E27" s="181">
        <v>5.3168535099999997E-2</v>
      </c>
      <c r="F27" s="181">
        <v>9.6136515300000003E-2</v>
      </c>
      <c r="G27" s="181">
        <v>0.45384690890000001</v>
      </c>
      <c r="H27" s="181">
        <v>0.93201660119999996</v>
      </c>
      <c r="I27" s="181">
        <v>1.4349006959999999</v>
      </c>
      <c r="J27" s="181">
        <v>0.1742045247</v>
      </c>
      <c r="K27" s="181">
        <v>7.5817479699999996E-2</v>
      </c>
      <c r="L27" s="181">
        <v>9.0847893499999902E-2</v>
      </c>
      <c r="M27" s="181">
        <v>0.1134157464</v>
      </c>
      <c r="N27" s="181">
        <v>1.3540550658999999</v>
      </c>
      <c r="O27" s="181">
        <v>3.3405762012000002</v>
      </c>
      <c r="P27" s="181">
        <v>0.46952209389999999</v>
      </c>
      <c r="Q27" s="278">
        <v>2115</v>
      </c>
      <c r="R27" s="154"/>
      <c r="S27" s="158">
        <v>0.43096444500000003</v>
      </c>
      <c r="T27" s="158">
        <v>0.124675359</v>
      </c>
      <c r="U27" s="158">
        <v>9.1100642999999995E-2</v>
      </c>
      <c r="V27" s="158">
        <v>4.9597228E-2</v>
      </c>
      <c r="W27" s="158">
        <v>9.3868318000000006E-2</v>
      </c>
      <c r="X27" s="158">
        <v>0.472757759</v>
      </c>
      <c r="Y27" s="158">
        <v>1.1357542169999999</v>
      </c>
      <c r="Z27" s="158">
        <v>1.6269270020000002</v>
      </c>
      <c r="AA27" s="158">
        <v>0.211763066</v>
      </c>
      <c r="AB27" s="158">
        <v>7.7593422000000009E-2</v>
      </c>
      <c r="AC27" s="158">
        <v>0.10532247300000001</v>
      </c>
      <c r="AD27" s="158">
        <v>0.11776572599999999</v>
      </c>
      <c r="AE27" s="158">
        <v>1.46199334</v>
      </c>
      <c r="AF27" s="158">
        <v>4.0177391809999996</v>
      </c>
      <c r="AG27" s="158">
        <v>0.51909147699999991</v>
      </c>
      <c r="AH27" s="159" t="s">
        <v>59</v>
      </c>
    </row>
    <row r="28" spans="1:48" ht="16.2" thickBot="1" x14ac:dyDescent="0.3">
      <c r="A28" s="50">
        <v>22</v>
      </c>
      <c r="B28" s="181">
        <v>0.46428835439999999</v>
      </c>
      <c r="C28" s="181">
        <v>0.12354227700000001</v>
      </c>
      <c r="D28" s="181">
        <v>7.7830362E-2</v>
      </c>
      <c r="E28" s="181">
        <v>5.3673570599999998E-2</v>
      </c>
      <c r="F28" s="181">
        <v>9.6458050399999995E-2</v>
      </c>
      <c r="G28" s="181">
        <v>0.45118601660000002</v>
      </c>
      <c r="H28" s="181">
        <v>0.9033313462</v>
      </c>
      <c r="I28" s="181">
        <v>1.407228919</v>
      </c>
      <c r="J28" s="181">
        <v>0.1688578406</v>
      </c>
      <c r="K28" s="181">
        <v>7.5538939999999999E-2</v>
      </c>
      <c r="L28" s="181">
        <v>8.87699767999999E-2</v>
      </c>
      <c r="M28" s="181">
        <v>0.112769495</v>
      </c>
      <c r="N28" s="181">
        <v>1.3383310801999999</v>
      </c>
      <c r="O28" s="181">
        <v>3.3657611992000001</v>
      </c>
      <c r="P28" s="181">
        <v>0.46231265999999999</v>
      </c>
      <c r="Q28" s="278">
        <v>2120</v>
      </c>
      <c r="R28" s="172" t="s">
        <v>227</v>
      </c>
      <c r="S28" s="173">
        <v>1</v>
      </c>
      <c r="T28" s="173">
        <v>1</v>
      </c>
      <c r="U28" s="173">
        <v>1</v>
      </c>
      <c r="V28" s="173">
        <v>1</v>
      </c>
      <c r="W28" s="173">
        <v>1</v>
      </c>
      <c r="X28" s="173">
        <v>1</v>
      </c>
      <c r="Y28" s="173">
        <v>1</v>
      </c>
      <c r="Z28" s="173">
        <v>1</v>
      </c>
      <c r="AA28" s="173">
        <v>1</v>
      </c>
      <c r="AB28" s="173">
        <v>1</v>
      </c>
      <c r="AC28" s="173">
        <v>1</v>
      </c>
      <c r="AD28" s="173">
        <v>1</v>
      </c>
      <c r="AE28" s="173">
        <v>1</v>
      </c>
      <c r="AF28" s="173">
        <v>1</v>
      </c>
      <c r="AG28" s="173">
        <v>1</v>
      </c>
    </row>
    <row r="29" spans="1:48" ht="15.6" x14ac:dyDescent="0.25">
      <c r="A29" s="50">
        <v>23</v>
      </c>
      <c r="B29" s="297">
        <v>0.46840902950000002</v>
      </c>
      <c r="C29" s="297">
        <v>0.12339588579999999</v>
      </c>
      <c r="D29" s="297">
        <v>7.6197548399999995E-2</v>
      </c>
      <c r="E29" s="297">
        <v>5.4178606099999999E-2</v>
      </c>
      <c r="F29" s="297">
        <v>9.6779585500000001E-2</v>
      </c>
      <c r="G29" s="297">
        <v>0.44852512430000002</v>
      </c>
      <c r="H29" s="297">
        <v>0.87464609120000003</v>
      </c>
      <c r="I29" s="297">
        <v>1.3795571419999999</v>
      </c>
      <c r="J29" s="297">
        <v>0.1635111565</v>
      </c>
      <c r="K29" s="297">
        <v>7.5260400300000002E-2</v>
      </c>
      <c r="L29" s="297">
        <v>8.6692060099999899E-2</v>
      </c>
      <c r="M29" s="297">
        <v>0.11212324360000001</v>
      </c>
      <c r="N29" s="297">
        <v>1.3226070944999999</v>
      </c>
      <c r="O29" s="297">
        <v>3.3909461971999999</v>
      </c>
      <c r="P29" s="297">
        <v>0.45510322609999998</v>
      </c>
      <c r="Q29" s="278">
        <v>2125</v>
      </c>
      <c r="R29" s="174" t="s">
        <v>226</v>
      </c>
      <c r="S29" s="178">
        <f>S20*S28</f>
        <v>2.0000000000000002E-5</v>
      </c>
      <c r="T29" s="178">
        <f t="shared" ref="T29:AG29" si="6">T20*T28</f>
        <v>5.8490000000000002</v>
      </c>
      <c r="U29" s="178">
        <f t="shared" si="6"/>
        <v>5.6099999999999997E-2</v>
      </c>
      <c r="V29" s="178">
        <f t="shared" si="6"/>
        <v>2.12E-6</v>
      </c>
      <c r="W29" s="178">
        <f t="shared" si="6"/>
        <v>1.7399999999999999E-5</v>
      </c>
      <c r="X29" s="178">
        <f t="shared" si="6"/>
        <v>0.151</v>
      </c>
      <c r="Y29" s="178">
        <f t="shared" si="6"/>
        <v>85.17</v>
      </c>
      <c r="Z29" s="178">
        <f t="shared" si="6"/>
        <v>1.05E-4</v>
      </c>
      <c r="AA29" s="178">
        <f t="shared" si="6"/>
        <v>4.4199999999999997E-5</v>
      </c>
      <c r="AB29" s="178">
        <f t="shared" si="6"/>
        <v>3.32E-6</v>
      </c>
      <c r="AC29" s="178">
        <f t="shared" si="6"/>
        <v>1.3699999999999999E-5</v>
      </c>
      <c r="AD29" s="178">
        <f t="shared" si="6"/>
        <v>7.5900000000000002E-6</v>
      </c>
      <c r="AE29" s="178">
        <f t="shared" si="6"/>
        <v>7.7799999999999994E-5</v>
      </c>
      <c r="AF29" s="178">
        <f t="shared" si="6"/>
        <v>5.0800000000000002E-5</v>
      </c>
      <c r="AG29" s="178">
        <f t="shared" si="6"/>
        <v>2.9799999999999999E-5</v>
      </c>
    </row>
    <row r="30" spans="1:48" ht="16.2" thickBot="1" x14ac:dyDescent="0.3">
      <c r="A30" s="50">
        <v>24</v>
      </c>
      <c r="B30" s="181">
        <v>0.47252970459999999</v>
      </c>
      <c r="C30" s="181">
        <v>0.1232494946</v>
      </c>
      <c r="D30" s="181">
        <v>7.4564734800000004E-2</v>
      </c>
      <c r="E30" s="181">
        <v>5.4683641599999999E-2</v>
      </c>
      <c r="F30" s="181">
        <v>9.7101120599999993E-2</v>
      </c>
      <c r="G30" s="181">
        <v>0.44586423200000003</v>
      </c>
      <c r="H30" s="181">
        <v>0.84596083619999995</v>
      </c>
      <c r="I30" s="181">
        <v>1.351885365</v>
      </c>
      <c r="J30" s="181">
        <v>0.15816447240000001</v>
      </c>
      <c r="K30" s="181">
        <v>7.4981860600000005E-2</v>
      </c>
      <c r="L30" s="181">
        <v>8.4614143399999897E-2</v>
      </c>
      <c r="M30" s="181">
        <v>0.1114769922</v>
      </c>
      <c r="N30" s="181">
        <v>1.3068831087999999</v>
      </c>
      <c r="O30" s="181">
        <v>3.4161311952000002</v>
      </c>
      <c r="P30" s="181">
        <v>0.44789379219999997</v>
      </c>
      <c r="Q30" s="278">
        <v>2130</v>
      </c>
      <c r="R30" s="175" t="s">
        <v>185</v>
      </c>
      <c r="S30" s="176">
        <f>(S29*$AH$27/S27-1)/$AH$27</f>
        <v>-4.3436169011932868E-4</v>
      </c>
      <c r="T30" s="176">
        <f>(T29*$AH$27/T27-1)/$AH$27</f>
        <v>46.913360481468985</v>
      </c>
      <c r="U30" s="176">
        <f t="shared" ref="U30:AG30" si="7">(U29*$AH$27/U27-1)/$AH$27</f>
        <v>0.61532169003398041</v>
      </c>
      <c r="V30" s="176">
        <f t="shared" si="7"/>
        <v>-4.3802490642916883E-4</v>
      </c>
      <c r="W30" s="176">
        <f t="shared" si="7"/>
        <v>-2.9540317360817673E-4</v>
      </c>
      <c r="X30" s="176">
        <f t="shared" si="7"/>
        <v>0.3189217093650395</v>
      </c>
      <c r="Y30" s="176">
        <f t="shared" si="7"/>
        <v>74.989335447317785</v>
      </c>
      <c r="Z30" s="176">
        <f t="shared" si="7"/>
        <v>-4.1623037938196981E-4</v>
      </c>
      <c r="AA30" s="176">
        <f t="shared" si="7"/>
        <v>-2.7204539221279431E-4</v>
      </c>
      <c r="AB30" s="176">
        <f t="shared" si="7"/>
        <v>-4.3798209863321028E-4</v>
      </c>
      <c r="AC30" s="176">
        <f t="shared" si="7"/>
        <v>-3.5069252814566061E-4</v>
      </c>
      <c r="AD30" s="176">
        <f t="shared" si="7"/>
        <v>-4.1631923960626707E-4</v>
      </c>
      <c r="AE30" s="176">
        <f t="shared" si="7"/>
        <v>-4.275542140715487E-4</v>
      </c>
      <c r="AF30" s="176">
        <f t="shared" si="7"/>
        <v>-4.6812530399562772E-4</v>
      </c>
      <c r="AG30" s="176">
        <f t="shared" si="7"/>
        <v>-4.2336123753415784E-4</v>
      </c>
    </row>
    <row r="31" spans="1:48" ht="15.6" x14ac:dyDescent="0.25">
      <c r="A31" s="50">
        <v>25</v>
      </c>
      <c r="B31" s="181">
        <v>0.47665037970000002</v>
      </c>
      <c r="C31" s="181">
        <v>0.1231031034</v>
      </c>
      <c r="D31" s="181">
        <v>7.2931921199999999E-2</v>
      </c>
      <c r="E31" s="181">
        <v>5.51886771E-2</v>
      </c>
      <c r="F31" s="181">
        <v>9.7422655699999999E-2</v>
      </c>
      <c r="G31" s="181">
        <v>0.44320333969999998</v>
      </c>
      <c r="H31" s="181">
        <v>0.81727558119999999</v>
      </c>
      <c r="I31" s="181">
        <v>1.3242135880000001</v>
      </c>
      <c r="J31" s="181">
        <v>0.15281778830000001</v>
      </c>
      <c r="K31" s="181">
        <v>7.4703320899999995E-2</v>
      </c>
      <c r="L31" s="181">
        <v>8.2536226699999896E-2</v>
      </c>
      <c r="M31" s="181">
        <v>0.11083074079999999</v>
      </c>
      <c r="N31" s="181">
        <v>1.2911591230999999</v>
      </c>
      <c r="O31" s="181">
        <v>3.4413161932</v>
      </c>
      <c r="P31" s="181">
        <v>0.44068435830000002</v>
      </c>
      <c r="Q31" s="278">
        <v>2135</v>
      </c>
      <c r="R31" s="154"/>
      <c r="S31" s="294">
        <f>AVERAGE(S24,S29)</f>
        <v>2.0000000000000002E-5</v>
      </c>
      <c r="T31" s="294">
        <f t="shared" ref="T31:AG31" si="8">AVERAGE(T24,T29)</f>
        <v>5.8490000000000002</v>
      </c>
      <c r="U31" s="294">
        <f t="shared" si="8"/>
        <v>5.6099999999999997E-2</v>
      </c>
      <c r="V31" s="294">
        <f t="shared" si="8"/>
        <v>2.12E-6</v>
      </c>
      <c r="W31" s="294">
        <f t="shared" si="8"/>
        <v>1.7399999999999999E-5</v>
      </c>
      <c r="X31" s="294">
        <f t="shared" si="8"/>
        <v>0.151</v>
      </c>
      <c r="Y31" s="294">
        <f>AVERAGE(Y24,Y29)</f>
        <v>85.17</v>
      </c>
      <c r="Z31" s="294">
        <f t="shared" si="8"/>
        <v>1.05E-4</v>
      </c>
      <c r="AA31" s="294">
        <f t="shared" si="8"/>
        <v>4.4199999999999997E-5</v>
      </c>
      <c r="AB31" s="294">
        <f t="shared" si="8"/>
        <v>3.32E-6</v>
      </c>
      <c r="AC31" s="294">
        <f t="shared" si="8"/>
        <v>1.3699999999999999E-5</v>
      </c>
      <c r="AD31" s="294">
        <f t="shared" si="8"/>
        <v>7.5900000000000002E-6</v>
      </c>
      <c r="AE31" s="294">
        <f t="shared" si="8"/>
        <v>7.7799999999999994E-5</v>
      </c>
      <c r="AF31" s="294">
        <f t="shared" si="8"/>
        <v>5.0800000000000002E-5</v>
      </c>
      <c r="AG31" s="294">
        <f t="shared" si="8"/>
        <v>2.9799999999999999E-5</v>
      </c>
      <c r="AH31" s="16"/>
      <c r="AI31" s="16"/>
      <c r="AJ31" s="16"/>
      <c r="AK31" s="16"/>
      <c r="AL31" s="16"/>
      <c r="AM31" s="16"/>
      <c r="AN31" s="16"/>
      <c r="AO31" s="16"/>
      <c r="AP31" s="16"/>
      <c r="AQ31" s="16"/>
      <c r="AR31" s="16"/>
      <c r="AS31" s="16"/>
      <c r="AT31" s="16"/>
      <c r="AU31" s="16"/>
      <c r="AV31" s="16"/>
    </row>
    <row r="32" spans="1:48" ht="15.6" x14ac:dyDescent="0.25">
      <c r="A32" s="50">
        <v>26</v>
      </c>
      <c r="B32" s="181">
        <v>0.48077105479999999</v>
      </c>
      <c r="C32" s="181">
        <v>0.1229567122</v>
      </c>
      <c r="D32" s="181">
        <v>7.1299107599999995E-2</v>
      </c>
      <c r="E32" s="181">
        <v>5.56937126E-2</v>
      </c>
      <c r="F32" s="181">
        <v>9.7744190800000005E-2</v>
      </c>
      <c r="G32" s="181">
        <v>0.44054244739999998</v>
      </c>
      <c r="H32" s="181">
        <v>0.78859032620000002</v>
      </c>
      <c r="I32" s="181">
        <v>1.296541811</v>
      </c>
      <c r="J32" s="181">
        <v>0.14747110420000001</v>
      </c>
      <c r="K32" s="181">
        <v>7.4424781199999998E-2</v>
      </c>
      <c r="L32" s="181">
        <v>8.0458309999999894E-2</v>
      </c>
      <c r="M32" s="181">
        <v>0.1101844894</v>
      </c>
      <c r="N32" s="181">
        <v>1.2754351373999999</v>
      </c>
      <c r="O32" s="181">
        <v>3.4665011911999999</v>
      </c>
      <c r="P32" s="181">
        <v>0.43347492440000002</v>
      </c>
      <c r="Q32" s="278">
        <v>2140</v>
      </c>
      <c r="R32" s="154"/>
      <c r="S32" s="294">
        <f>AVERAGE(S25,S30)</f>
        <v>-4.3368145754263973E-4</v>
      </c>
      <c r="T32" s="294">
        <f t="shared" ref="T32:AG32" si="9">AVERAGE(T25,T30)</f>
        <v>46.943981723275783</v>
      </c>
      <c r="U32" s="294">
        <f t="shared" si="9"/>
        <v>0.6282020890269232</v>
      </c>
      <c r="V32" s="294">
        <f t="shared" si="9"/>
        <v>-4.3732940053934895E-4</v>
      </c>
      <c r="W32" s="294">
        <f t="shared" si="9"/>
        <v>-2.9493033284574543E-4</v>
      </c>
      <c r="X32" s="294">
        <f t="shared" si="9"/>
        <v>0.32092358953057953</v>
      </c>
      <c r="Y32" s="294">
        <f>AVERAGE(Y25,Y30)</f>
        <v>77.200033742882525</v>
      </c>
      <c r="Z32" s="294">
        <f t="shared" si="9"/>
        <v>-4.1401201352336912E-4</v>
      </c>
      <c r="AA32" s="294">
        <f t="shared" si="9"/>
        <v>-2.6518340916438759E-4</v>
      </c>
      <c r="AB32" s="294">
        <f t="shared" si="9"/>
        <v>-4.3677278873419193E-4</v>
      </c>
      <c r="AC32" s="294">
        <f t="shared" si="9"/>
        <v>-3.4695863104777932E-4</v>
      </c>
      <c r="AD32" s="294">
        <f t="shared" si="9"/>
        <v>-4.1491026490183029E-4</v>
      </c>
      <c r="AE32" s="294">
        <f t="shared" si="9"/>
        <v>-4.2589760248473642E-4</v>
      </c>
      <c r="AF32" s="294">
        <f t="shared" si="9"/>
        <v>-4.6749378866495548E-4</v>
      </c>
      <c r="AG32" s="294">
        <f t="shared" si="9"/>
        <v>-4.2149146026787223E-4</v>
      </c>
      <c r="AH32" s="16"/>
      <c r="AI32" s="16"/>
      <c r="AJ32" s="16"/>
      <c r="AK32" s="16"/>
      <c r="AL32" s="16"/>
      <c r="AM32" s="16"/>
      <c r="AN32" s="16"/>
      <c r="AO32" s="16"/>
      <c r="AP32" s="16"/>
      <c r="AQ32" s="16"/>
      <c r="AR32" s="16"/>
      <c r="AS32" s="16"/>
      <c r="AT32" s="16"/>
      <c r="AU32" s="16"/>
      <c r="AV32" s="16"/>
    </row>
    <row r="33" spans="1:48" ht="15.6" x14ac:dyDescent="0.25">
      <c r="A33" s="50">
        <v>27</v>
      </c>
      <c r="B33" s="181">
        <v>0.48489172990000001</v>
      </c>
      <c r="C33" s="181">
        <v>0.122810321</v>
      </c>
      <c r="D33" s="181">
        <v>6.9666294000000004E-2</v>
      </c>
      <c r="E33" s="181">
        <v>5.6198748100000001E-2</v>
      </c>
      <c r="F33" s="181">
        <v>9.8065725899999998E-2</v>
      </c>
      <c r="G33" s="181">
        <v>0.43788155509999999</v>
      </c>
      <c r="H33" s="181">
        <v>0.75990507120000095</v>
      </c>
      <c r="I33" s="181">
        <v>1.2688700340000001</v>
      </c>
      <c r="J33" s="181">
        <v>0.14212442010000001</v>
      </c>
      <c r="K33" s="181">
        <v>7.4146241500000001E-2</v>
      </c>
      <c r="L33" s="181">
        <v>7.8380393299999906E-2</v>
      </c>
      <c r="M33" s="181">
        <v>0.109538238</v>
      </c>
      <c r="N33" s="181">
        <v>1.2597111516999999</v>
      </c>
      <c r="O33" s="181">
        <v>3.4916861892000002</v>
      </c>
      <c r="P33" s="181">
        <v>0.42626549050000001</v>
      </c>
      <c r="Q33" s="278">
        <v>2145</v>
      </c>
      <c r="R33" s="14"/>
      <c r="S33" s="14"/>
      <c r="T33" s="14"/>
      <c r="U33" s="14"/>
      <c r="V33" s="14"/>
      <c r="W33" s="14"/>
      <c r="X33" s="14"/>
      <c r="Y33" s="14"/>
      <c r="Z33" s="14"/>
      <c r="AA33" s="14"/>
      <c r="AB33" s="14"/>
      <c r="AC33" s="14"/>
      <c r="AD33" s="14"/>
      <c r="AE33" s="14"/>
      <c r="AF33" s="14"/>
    </row>
    <row r="34" spans="1:48" ht="15.6" x14ac:dyDescent="0.25">
      <c r="A34" s="50">
        <v>28</v>
      </c>
      <c r="B34" s="545">
        <v>0.48901240499999998</v>
      </c>
      <c r="C34" s="545">
        <v>0.1226639298</v>
      </c>
      <c r="D34" s="545">
        <v>6.8033480399999999E-2</v>
      </c>
      <c r="E34" s="545">
        <v>5.6703783600000002E-2</v>
      </c>
      <c r="F34" s="545">
        <v>9.8387261000000004E-2</v>
      </c>
      <c r="G34" s="545">
        <v>0.43522066279999999</v>
      </c>
      <c r="H34" s="545">
        <v>0.73121981620000098</v>
      </c>
      <c r="I34" s="545">
        <v>1.241198257</v>
      </c>
      <c r="J34" s="545">
        <v>0.13677773600000001</v>
      </c>
      <c r="K34" s="545">
        <v>7.3867701800000005E-2</v>
      </c>
      <c r="L34" s="545">
        <v>7.6302476599999905E-2</v>
      </c>
      <c r="M34" s="545">
        <v>0.1088919866</v>
      </c>
      <c r="N34" s="545">
        <v>1.2439871659999999</v>
      </c>
      <c r="O34" s="545">
        <v>3.5168711872</v>
      </c>
      <c r="P34" s="545">
        <v>0.419056056600001</v>
      </c>
      <c r="Q34" s="278">
        <v>2150</v>
      </c>
      <c r="R34" s="14"/>
      <c r="S34" s="14" t="s">
        <v>312</v>
      </c>
      <c r="T34" s="14" t="s">
        <v>313</v>
      </c>
      <c r="U34" s="14" t="s">
        <v>314</v>
      </c>
      <c r="V34" s="14" t="s">
        <v>315</v>
      </c>
      <c r="W34" s="14" t="s">
        <v>316</v>
      </c>
      <c r="X34" s="14" t="s">
        <v>317</v>
      </c>
      <c r="Y34" s="14" t="s">
        <v>318</v>
      </c>
      <c r="Z34" s="14" t="s">
        <v>319</v>
      </c>
      <c r="AA34" s="14" t="s">
        <v>320</v>
      </c>
      <c r="AB34" s="14" t="s">
        <v>321</v>
      </c>
      <c r="AC34" s="14" t="s">
        <v>322</v>
      </c>
      <c r="AD34" s="14" t="s">
        <v>323</v>
      </c>
      <c r="AE34" s="14" t="s">
        <v>324</v>
      </c>
      <c r="AF34" s="14" t="s">
        <v>325</v>
      </c>
      <c r="AG34" t="s">
        <v>326</v>
      </c>
      <c r="AH34" t="s">
        <v>327</v>
      </c>
      <c r="AI34" t="s">
        <v>328</v>
      </c>
      <c r="AJ34" t="s">
        <v>329</v>
      </c>
      <c r="AK34" t="s">
        <v>330</v>
      </c>
      <c r="AL34" t="s">
        <v>331</v>
      </c>
      <c r="AM34" t="s">
        <v>332</v>
      </c>
      <c r="AN34" t="s">
        <v>333</v>
      </c>
      <c r="AO34" t="s">
        <v>334</v>
      </c>
      <c r="AP34" t="s">
        <v>335</v>
      </c>
      <c r="AQ34" t="s">
        <v>336</v>
      </c>
      <c r="AR34" t="s">
        <v>337</v>
      </c>
      <c r="AS34" t="s">
        <v>338</v>
      </c>
      <c r="AT34" t="s">
        <v>339</v>
      </c>
      <c r="AU34" t="s">
        <v>340</v>
      </c>
      <c r="AV34" t="s">
        <v>341</v>
      </c>
    </row>
    <row r="35" spans="1:48" ht="15.6" x14ac:dyDescent="0.25">
      <c r="A35" s="50">
        <v>29</v>
      </c>
      <c r="B35" s="545">
        <v>0.48901240499999998</v>
      </c>
      <c r="C35" s="545">
        <v>0.1226639298</v>
      </c>
      <c r="D35" s="545">
        <v>6.8033480399999999E-2</v>
      </c>
      <c r="E35" s="545">
        <v>5.6703783600000002E-2</v>
      </c>
      <c r="F35" s="545">
        <v>9.8387261000000004E-2</v>
      </c>
      <c r="G35" s="545">
        <v>0.43522066279999999</v>
      </c>
      <c r="H35" s="545">
        <v>0.73121981620000098</v>
      </c>
      <c r="I35" s="545">
        <v>1.241198257</v>
      </c>
      <c r="J35" s="545">
        <v>0.13677773600000001</v>
      </c>
      <c r="K35" s="545">
        <v>7.3867701800000005E-2</v>
      </c>
      <c r="L35" s="545">
        <v>7.6302476599999905E-2</v>
      </c>
      <c r="M35" s="545">
        <v>0.1088919866</v>
      </c>
      <c r="N35" s="545">
        <v>1.2439871659999999</v>
      </c>
      <c r="O35" s="545">
        <v>3.5168711872</v>
      </c>
      <c r="P35" s="545">
        <v>0.419056056600001</v>
      </c>
      <c r="Q35" s="278">
        <v>2155</v>
      </c>
      <c r="R35" s="149" t="s">
        <v>249</v>
      </c>
      <c r="S35" s="151">
        <v>-77</v>
      </c>
      <c r="T35" s="151">
        <v>-78</v>
      </c>
      <c r="U35" s="151">
        <v>-79</v>
      </c>
      <c r="V35" s="151">
        <v>-80</v>
      </c>
      <c r="W35" s="151">
        <v>-81</v>
      </c>
      <c r="X35" s="151">
        <v>-82</v>
      </c>
      <c r="Y35" s="151">
        <v>-83</v>
      </c>
      <c r="Z35" s="151">
        <v>-84</v>
      </c>
      <c r="AA35" s="151">
        <v>-85</v>
      </c>
      <c r="AB35" s="151">
        <v>-86</v>
      </c>
      <c r="AC35" s="151">
        <v>-87</v>
      </c>
      <c r="AD35" s="151">
        <v>-88</v>
      </c>
      <c r="AE35" s="151">
        <v>-89</v>
      </c>
      <c r="AF35" s="151">
        <v>-90</v>
      </c>
      <c r="AG35" s="151">
        <v>-91</v>
      </c>
      <c r="AH35" s="151">
        <v>-92</v>
      </c>
      <c r="AI35" s="151">
        <v>-93</v>
      </c>
      <c r="AJ35" s="151">
        <v>-94</v>
      </c>
      <c r="AK35" s="151">
        <v>-95</v>
      </c>
      <c r="AL35" s="151">
        <v>-96</v>
      </c>
      <c r="AM35" s="151">
        <v>-97</v>
      </c>
      <c r="AN35" s="151">
        <v>-98</v>
      </c>
      <c r="AO35" s="151">
        <v>-99</v>
      </c>
      <c r="AP35" s="151">
        <v>-100</v>
      </c>
      <c r="AQ35" s="151">
        <v>-101</v>
      </c>
      <c r="AR35" s="151">
        <v>-102</v>
      </c>
      <c r="AS35" s="151">
        <v>-103</v>
      </c>
      <c r="AT35" s="151">
        <v>-104</v>
      </c>
      <c r="AU35" s="151">
        <v>-105</v>
      </c>
      <c r="AV35" s="151">
        <v>-106</v>
      </c>
    </row>
    <row r="36" spans="1:48" ht="15.6" x14ac:dyDescent="0.25">
      <c r="A36" s="50">
        <v>30</v>
      </c>
      <c r="B36" s="545">
        <v>0.48901240499999998</v>
      </c>
      <c r="C36" s="545">
        <v>0.1226639298</v>
      </c>
      <c r="D36" s="545">
        <v>6.8033480399999999E-2</v>
      </c>
      <c r="E36" s="545">
        <v>5.6703783600000002E-2</v>
      </c>
      <c r="F36" s="545">
        <v>9.8387261000000004E-2</v>
      </c>
      <c r="G36" s="545">
        <v>0.43522066279999999</v>
      </c>
      <c r="H36" s="545">
        <v>0.73121981620000098</v>
      </c>
      <c r="I36" s="545">
        <v>1.241198257</v>
      </c>
      <c r="J36" s="545">
        <v>0.13677773600000001</v>
      </c>
      <c r="K36" s="545">
        <v>7.3867701800000005E-2</v>
      </c>
      <c r="L36" s="545">
        <v>7.6302476599999905E-2</v>
      </c>
      <c r="M36" s="545">
        <v>0.1088919866</v>
      </c>
      <c r="N36" s="545">
        <v>1.2439871659999999</v>
      </c>
      <c r="O36" s="545">
        <v>3.5168711872</v>
      </c>
      <c r="P36" s="545">
        <v>0.419056056600001</v>
      </c>
      <c r="Q36" s="278">
        <v>2160</v>
      </c>
      <c r="R36" s="148" t="s">
        <v>229</v>
      </c>
      <c r="S36" s="152" t="s">
        <v>175</v>
      </c>
      <c r="T36" s="152" t="s">
        <v>176</v>
      </c>
      <c r="U36" s="152" t="s">
        <v>175</v>
      </c>
      <c r="V36" s="152" t="s">
        <v>176</v>
      </c>
      <c r="W36" s="152" t="s">
        <v>175</v>
      </c>
      <c r="X36" s="152" t="s">
        <v>176</v>
      </c>
      <c r="Y36" s="152" t="s">
        <v>175</v>
      </c>
      <c r="Z36" s="152" t="s">
        <v>176</v>
      </c>
      <c r="AA36" s="152" t="s">
        <v>175</v>
      </c>
      <c r="AB36" s="152" t="s">
        <v>176</v>
      </c>
      <c r="AC36" s="152" t="s">
        <v>175</v>
      </c>
      <c r="AD36" s="152" t="s">
        <v>176</v>
      </c>
      <c r="AE36" s="152" t="s">
        <v>175</v>
      </c>
      <c r="AF36" s="152" t="s">
        <v>176</v>
      </c>
      <c r="AG36" s="152" t="s">
        <v>175</v>
      </c>
      <c r="AH36" s="152" t="s">
        <v>176</v>
      </c>
      <c r="AI36" s="152" t="s">
        <v>175</v>
      </c>
      <c r="AJ36" s="152" t="s">
        <v>176</v>
      </c>
      <c r="AK36" s="152" t="s">
        <v>175</v>
      </c>
      <c r="AL36" s="152" t="s">
        <v>176</v>
      </c>
      <c r="AM36" s="152" t="s">
        <v>175</v>
      </c>
      <c r="AN36" s="152" t="s">
        <v>176</v>
      </c>
      <c r="AO36" s="152" t="s">
        <v>175</v>
      </c>
      <c r="AP36" s="152" t="s">
        <v>176</v>
      </c>
      <c r="AQ36" s="152" t="s">
        <v>175</v>
      </c>
      <c r="AR36" s="152" t="s">
        <v>176</v>
      </c>
      <c r="AS36" s="152" t="s">
        <v>175</v>
      </c>
      <c r="AT36" s="152" t="s">
        <v>176</v>
      </c>
      <c r="AU36" s="152" t="s">
        <v>175</v>
      </c>
      <c r="AV36" s="152" t="s">
        <v>176</v>
      </c>
    </row>
    <row r="37" spans="1:48" ht="15.6" x14ac:dyDescent="0.25">
      <c r="A37" s="50">
        <v>31</v>
      </c>
      <c r="B37" s="545">
        <v>0.48901240499999998</v>
      </c>
      <c r="C37" s="545">
        <v>0.1226639298</v>
      </c>
      <c r="D37" s="545">
        <v>6.8033480399999999E-2</v>
      </c>
      <c r="E37" s="545">
        <v>5.6703783600000002E-2</v>
      </c>
      <c r="F37" s="545">
        <v>9.8387261000000004E-2</v>
      </c>
      <c r="G37" s="545">
        <v>0.43522066279999999</v>
      </c>
      <c r="H37" s="545">
        <v>0.73121981620000098</v>
      </c>
      <c r="I37" s="545">
        <v>1.241198257</v>
      </c>
      <c r="J37" s="545">
        <v>0.13677773600000001</v>
      </c>
      <c r="K37" s="545">
        <v>7.3867701800000005E-2</v>
      </c>
      <c r="L37" s="545">
        <v>7.6302476599999905E-2</v>
      </c>
      <c r="M37" s="545">
        <v>0.1088919866</v>
      </c>
      <c r="N37" s="545">
        <v>1.2439871659999999</v>
      </c>
      <c r="O37" s="545">
        <v>3.5168711872</v>
      </c>
      <c r="P37" s="545">
        <v>0.419056056600001</v>
      </c>
      <c r="Q37" s="278">
        <v>2165</v>
      </c>
      <c r="R37" s="149" t="s">
        <v>249</v>
      </c>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row>
    <row r="38" spans="1:48" ht="15.6" x14ac:dyDescent="0.25">
      <c r="A38" s="50">
        <v>32</v>
      </c>
      <c r="B38" s="545">
        <v>0.48901240499999998</v>
      </c>
      <c r="C38" s="545">
        <v>0.1226639298</v>
      </c>
      <c r="D38" s="545">
        <v>6.8033480399999999E-2</v>
      </c>
      <c r="E38" s="545">
        <v>5.6703783600000002E-2</v>
      </c>
      <c r="F38" s="545">
        <v>9.8387261000000004E-2</v>
      </c>
      <c r="G38" s="545">
        <v>0.43522066279999999</v>
      </c>
      <c r="H38" s="545">
        <v>0.73121981620000098</v>
      </c>
      <c r="I38" s="545">
        <v>1.241198257</v>
      </c>
      <c r="J38" s="545">
        <v>0.13677773600000001</v>
      </c>
      <c r="K38" s="545">
        <v>7.3867701800000005E-2</v>
      </c>
      <c r="L38" s="545">
        <v>7.6302476599999905E-2</v>
      </c>
      <c r="M38" s="545">
        <v>0.1088919866</v>
      </c>
      <c r="N38" s="545">
        <v>1.2439871659999999</v>
      </c>
      <c r="O38" s="545">
        <v>3.5168711872</v>
      </c>
      <c r="P38" s="545">
        <v>0.419056056600001</v>
      </c>
      <c r="Q38" s="278">
        <v>2170</v>
      </c>
      <c r="R38" s="155"/>
      <c r="S38" s="156"/>
      <c r="T38" s="156"/>
      <c r="U38" s="156"/>
      <c r="V38" s="156"/>
      <c r="W38" s="156"/>
      <c r="X38" s="156"/>
      <c r="Y38" s="156"/>
      <c r="Z38" s="156"/>
      <c r="AA38" s="156"/>
      <c r="AB38" s="156"/>
      <c r="AC38" s="156"/>
      <c r="AD38" s="156"/>
      <c r="AE38" s="156"/>
      <c r="AF38" s="156"/>
      <c r="AG38" s="156"/>
      <c r="AH38" s="156"/>
      <c r="AI38" s="156"/>
      <c r="AJ38" s="156"/>
      <c r="AK38" s="156"/>
      <c r="AL38" s="156"/>
      <c r="AM38" s="156"/>
      <c r="AN38" s="156"/>
      <c r="AO38" s="156"/>
      <c r="AP38" s="156"/>
      <c r="AQ38" s="156"/>
      <c r="AR38" s="156"/>
      <c r="AS38" s="156"/>
      <c r="AT38" s="156"/>
      <c r="AU38" s="156"/>
      <c r="AV38" s="156"/>
    </row>
    <row r="39" spans="1:48" ht="15.6" x14ac:dyDescent="0.25">
      <c r="A39" s="50">
        <v>33</v>
      </c>
      <c r="B39" s="545">
        <v>0.48901240499999998</v>
      </c>
      <c r="C39" s="545">
        <v>0.1226639298</v>
      </c>
      <c r="D39" s="545">
        <v>6.8033480399999999E-2</v>
      </c>
      <c r="E39" s="545">
        <v>5.6703783600000002E-2</v>
      </c>
      <c r="F39" s="545">
        <v>9.8387261000000004E-2</v>
      </c>
      <c r="G39" s="545">
        <v>0.43522066279999999</v>
      </c>
      <c r="H39" s="545">
        <v>0.73121981620000098</v>
      </c>
      <c r="I39" s="545">
        <v>1.241198257</v>
      </c>
      <c r="J39" s="545">
        <v>0.13677773600000001</v>
      </c>
      <c r="K39" s="545">
        <v>7.3867701800000005E-2</v>
      </c>
      <c r="L39" s="545">
        <v>7.6302476599999905E-2</v>
      </c>
      <c r="M39" s="545">
        <v>0.1088919866</v>
      </c>
      <c r="N39" s="545">
        <v>1.2439871659999999</v>
      </c>
      <c r="O39" s="545">
        <v>3.5168711872</v>
      </c>
      <c r="P39" s="545">
        <v>0.419056056600001</v>
      </c>
      <c r="Q39" s="278">
        <v>2175</v>
      </c>
      <c r="R39" s="148" t="s">
        <v>249</v>
      </c>
      <c r="S39" s="152"/>
      <c r="T39" s="152"/>
      <c r="U39" s="152"/>
      <c r="V39" s="152"/>
      <c r="W39" s="152"/>
      <c r="X39" s="152"/>
      <c r="Y39" s="152"/>
      <c r="Z39" s="152"/>
      <c r="AA39" s="152"/>
      <c r="AB39" s="152"/>
      <c r="AC39" s="152"/>
      <c r="AD39" s="152"/>
      <c r="AE39" s="152"/>
      <c r="AF39" s="152"/>
      <c r="AG39" s="152"/>
      <c r="AH39" s="152"/>
      <c r="AI39" s="152"/>
      <c r="AJ39" s="152"/>
      <c r="AK39" s="152"/>
      <c r="AL39" s="152"/>
      <c r="AM39" s="152"/>
      <c r="AN39" s="152"/>
      <c r="AO39" s="152"/>
      <c r="AP39" s="152"/>
      <c r="AQ39" s="152"/>
      <c r="AR39" s="152"/>
      <c r="AS39" s="152"/>
      <c r="AT39" s="152"/>
      <c r="AU39" s="152"/>
      <c r="AV39" s="152"/>
    </row>
    <row r="40" spans="1:48" ht="15.6" x14ac:dyDescent="0.25">
      <c r="A40" s="50">
        <v>34</v>
      </c>
      <c r="B40" s="545">
        <v>0.48901240499999998</v>
      </c>
      <c r="C40" s="545">
        <v>0.1226639298</v>
      </c>
      <c r="D40" s="545">
        <v>6.8033480399999999E-2</v>
      </c>
      <c r="E40" s="545">
        <v>5.6703783600000002E-2</v>
      </c>
      <c r="F40" s="545">
        <v>9.8387261000000004E-2</v>
      </c>
      <c r="G40" s="545">
        <v>0.43522066279999999</v>
      </c>
      <c r="H40" s="545">
        <v>0.73121981620000098</v>
      </c>
      <c r="I40" s="545">
        <v>1.241198257</v>
      </c>
      <c r="J40" s="545">
        <v>0.13677773600000001</v>
      </c>
      <c r="K40" s="545">
        <v>7.3867701800000005E-2</v>
      </c>
      <c r="L40" s="545">
        <v>7.6302476599999905E-2</v>
      </c>
      <c r="M40" s="545">
        <v>0.1088919866</v>
      </c>
      <c r="N40" s="545">
        <v>1.2439871659999999</v>
      </c>
      <c r="O40" s="545">
        <v>3.5168711872</v>
      </c>
      <c r="P40" s="545">
        <v>0.419056056600001</v>
      </c>
      <c r="Q40" s="278">
        <v>2180</v>
      </c>
      <c r="R40" s="161"/>
      <c r="S40" s="163" t="s">
        <v>342</v>
      </c>
      <c r="T40" s="163" t="s">
        <v>343</v>
      </c>
      <c r="U40" s="163" t="s">
        <v>344</v>
      </c>
      <c r="V40" s="163">
        <v>43.35</v>
      </c>
      <c r="W40" s="163" t="s">
        <v>345</v>
      </c>
      <c r="X40" s="163">
        <v>0.50900000000000001</v>
      </c>
      <c r="Y40" s="163" t="s">
        <v>346</v>
      </c>
      <c r="Z40" s="163" t="s">
        <v>347</v>
      </c>
      <c r="AA40" s="163" t="s">
        <v>348</v>
      </c>
      <c r="AB40" s="163" t="s">
        <v>349</v>
      </c>
      <c r="AC40" s="163" t="s">
        <v>350</v>
      </c>
      <c r="AD40" s="163">
        <v>0.307</v>
      </c>
      <c r="AE40" s="163">
        <v>85.17</v>
      </c>
      <c r="AF40" s="163" t="s">
        <v>351</v>
      </c>
      <c r="AG40" s="163" t="s">
        <v>352</v>
      </c>
      <c r="AH40" s="163" t="s">
        <v>353</v>
      </c>
      <c r="AI40" s="163" t="s">
        <v>354</v>
      </c>
      <c r="AJ40" s="163" t="s">
        <v>355</v>
      </c>
      <c r="AK40" s="163" t="s">
        <v>356</v>
      </c>
      <c r="AL40" s="163" t="s">
        <v>347</v>
      </c>
      <c r="AM40" s="163" t="s">
        <v>357</v>
      </c>
      <c r="AN40" s="163" t="s">
        <v>358</v>
      </c>
      <c r="AO40" s="163" t="s">
        <v>359</v>
      </c>
      <c r="AP40" s="163" t="s">
        <v>353</v>
      </c>
      <c r="AQ40" s="163" t="s">
        <v>360</v>
      </c>
      <c r="AR40" s="163" t="s">
        <v>361</v>
      </c>
      <c r="AS40" s="163" t="s">
        <v>362</v>
      </c>
      <c r="AT40" s="163" t="s">
        <v>363</v>
      </c>
      <c r="AU40" s="163" t="s">
        <v>364</v>
      </c>
      <c r="AV40" s="163" t="s">
        <v>365</v>
      </c>
    </row>
    <row r="41" spans="1:48" ht="15.6" x14ac:dyDescent="0.25">
      <c r="A41" s="50">
        <v>35</v>
      </c>
      <c r="B41" s="545">
        <v>0.48901240499999998</v>
      </c>
      <c r="C41" s="545">
        <v>0.1226639298</v>
      </c>
      <c r="D41" s="545">
        <v>6.8033480399999999E-2</v>
      </c>
      <c r="E41" s="545">
        <v>5.6703783600000002E-2</v>
      </c>
      <c r="F41" s="545">
        <v>9.8387261000000004E-2</v>
      </c>
      <c r="G41" s="545">
        <v>0.43522066279999999</v>
      </c>
      <c r="H41" s="545">
        <v>0.73121981620000098</v>
      </c>
      <c r="I41" s="545">
        <v>1.241198257</v>
      </c>
      <c r="J41" s="545">
        <v>0.13677773600000001</v>
      </c>
      <c r="K41" s="545">
        <v>7.3867701800000005E-2</v>
      </c>
      <c r="L41" s="545">
        <v>7.6302476599999905E-2</v>
      </c>
      <c r="M41" s="545">
        <v>0.1088919866</v>
      </c>
      <c r="N41" s="545">
        <v>1.2439871659999999</v>
      </c>
      <c r="O41" s="545">
        <v>3.5168711872</v>
      </c>
      <c r="P41" s="545">
        <v>0.419056056600001</v>
      </c>
      <c r="Q41" s="278">
        <v>2185</v>
      </c>
      <c r="R41" s="148" t="s">
        <v>249</v>
      </c>
      <c r="S41" s="152">
        <v>-6.0100000000000005E-7</v>
      </c>
      <c r="T41" s="152">
        <v>-1.5400000000000001E-6</v>
      </c>
      <c r="U41" s="152">
        <v>-3.49E-2</v>
      </c>
      <c r="V41" s="152">
        <v>0</v>
      </c>
      <c r="W41" s="152">
        <v>-7.5299999999999998E-4</v>
      </c>
      <c r="X41" s="152">
        <v>0</v>
      </c>
      <c r="Y41" s="152">
        <v>-7.3099999999999999E-8</v>
      </c>
      <c r="Z41" s="152">
        <v>-1.6300000000000001E-6</v>
      </c>
      <c r="AA41" s="152">
        <v>-5.6899999999999997E-7</v>
      </c>
      <c r="AB41" s="152">
        <v>-6.2600000000000002E-6</v>
      </c>
      <c r="AC41" s="152">
        <v>-4.8299999999999998E-4</v>
      </c>
      <c r="AD41" s="152">
        <v>0</v>
      </c>
      <c r="AE41" s="152">
        <v>0</v>
      </c>
      <c r="AF41" s="152">
        <v>-0.64200000000000002</v>
      </c>
      <c r="AG41" s="152">
        <v>-9.9899999999999992E-6</v>
      </c>
      <c r="AH41" s="152">
        <v>-6.6000000000000003E-6</v>
      </c>
      <c r="AI41" s="152">
        <v>-1.11E-5</v>
      </c>
      <c r="AJ41" s="152">
        <v>-5.27E-5</v>
      </c>
      <c r="AK41" s="152">
        <v>-1.8400000000000001E-7</v>
      </c>
      <c r="AL41" s="152">
        <v>-2.6299999999999998E-6</v>
      </c>
      <c r="AM41" s="152">
        <v>-1.9400000000000001E-6</v>
      </c>
      <c r="AN41" s="152">
        <v>-1.9000000000000001E-5</v>
      </c>
      <c r="AO41" s="152">
        <v>-4.5499999999999998E-7</v>
      </c>
      <c r="AP41" s="152">
        <v>-4.1799999999999998E-6</v>
      </c>
      <c r="AQ41" s="152">
        <v>-5.75E-6</v>
      </c>
      <c r="AR41" s="152">
        <v>-4.2899999999999996E-6</v>
      </c>
      <c r="AS41" s="152">
        <v>-2.1900000000000002E-6</v>
      </c>
      <c r="AT41" s="152">
        <v>-5.9100000000000004E-7</v>
      </c>
      <c r="AU41" s="152">
        <v>-2.2800000000000002E-6</v>
      </c>
      <c r="AV41" s="152">
        <v>-4.7700000000000001E-6</v>
      </c>
    </row>
    <row r="42" spans="1:48" ht="15.6" x14ac:dyDescent="0.25">
      <c r="A42" s="50">
        <v>36</v>
      </c>
      <c r="B42" s="545">
        <v>0.48901240499999998</v>
      </c>
      <c r="C42" s="545">
        <v>0.1226639298</v>
      </c>
      <c r="D42" s="545">
        <v>6.8033480399999999E-2</v>
      </c>
      <c r="E42" s="545">
        <v>5.6703783600000002E-2</v>
      </c>
      <c r="F42" s="545">
        <v>9.8387261000000004E-2</v>
      </c>
      <c r="G42" s="545">
        <v>0.43522066279999999</v>
      </c>
      <c r="H42" s="545">
        <v>0.73121981620000098</v>
      </c>
      <c r="I42" s="545">
        <v>1.241198257</v>
      </c>
      <c r="J42" s="545">
        <v>0.13677773600000001</v>
      </c>
      <c r="K42" s="545">
        <v>7.3867701800000005E-2</v>
      </c>
      <c r="L42" s="545">
        <v>7.6302476599999905E-2</v>
      </c>
      <c r="M42" s="545">
        <v>0.1088919866</v>
      </c>
      <c r="N42" s="545">
        <v>1.2439871659999999</v>
      </c>
      <c r="O42" s="545">
        <v>3.5168711872</v>
      </c>
      <c r="P42" s="545">
        <v>0.419056056600001</v>
      </c>
      <c r="Q42" s="278">
        <v>2190</v>
      </c>
      <c r="R42" s="155"/>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row>
    <row r="43" spans="1:48" ht="15.6" x14ac:dyDescent="0.25">
      <c r="A43" s="50">
        <v>37</v>
      </c>
      <c r="B43" s="545">
        <v>0.48901240499999998</v>
      </c>
      <c r="C43" s="545">
        <v>0.1226639298</v>
      </c>
      <c r="D43" s="545">
        <v>6.8033480399999999E-2</v>
      </c>
      <c r="E43" s="545">
        <v>5.6703783600000002E-2</v>
      </c>
      <c r="F43" s="545">
        <v>9.8387261000000004E-2</v>
      </c>
      <c r="G43" s="545">
        <v>0.43522066279999999</v>
      </c>
      <c r="H43" s="545">
        <v>0.73121981620000098</v>
      </c>
      <c r="I43" s="545">
        <v>1.241198257</v>
      </c>
      <c r="J43" s="545">
        <v>0.13677773600000001</v>
      </c>
      <c r="K43" s="545">
        <v>7.3867701800000005E-2</v>
      </c>
      <c r="L43" s="545">
        <v>7.6302476599999905E-2</v>
      </c>
      <c r="M43" s="545">
        <v>0.1088919866</v>
      </c>
      <c r="N43" s="545">
        <v>1.2439871659999999</v>
      </c>
      <c r="O43" s="545">
        <v>3.5168711872</v>
      </c>
      <c r="P43" s="545">
        <v>0.419056056600001</v>
      </c>
      <c r="Q43" s="278">
        <v>2195</v>
      </c>
      <c r="R43" s="148" t="s">
        <v>247</v>
      </c>
      <c r="S43" s="152">
        <v>111</v>
      </c>
      <c r="T43" s="152">
        <v>111</v>
      </c>
      <c r="U43" s="152">
        <v>111</v>
      </c>
      <c r="V43" s="152">
        <v>111</v>
      </c>
      <c r="W43" s="152">
        <v>111</v>
      </c>
      <c r="X43" s="152">
        <v>111</v>
      </c>
      <c r="Y43" s="152">
        <v>111</v>
      </c>
      <c r="Z43" s="152">
        <v>111</v>
      </c>
      <c r="AA43" s="152">
        <v>111</v>
      </c>
      <c r="AB43" s="152">
        <v>111</v>
      </c>
      <c r="AC43" s="152">
        <v>111</v>
      </c>
      <c r="AD43" s="152">
        <v>111</v>
      </c>
      <c r="AE43" s="152">
        <v>111</v>
      </c>
      <c r="AF43" s="152">
        <v>111</v>
      </c>
      <c r="AG43" s="152">
        <v>111</v>
      </c>
      <c r="AH43" s="152">
        <v>111</v>
      </c>
      <c r="AI43" s="152">
        <v>111</v>
      </c>
      <c r="AJ43" s="152">
        <v>111</v>
      </c>
      <c r="AK43" s="152">
        <v>111</v>
      </c>
      <c r="AL43" s="152">
        <v>111</v>
      </c>
      <c r="AM43" s="152">
        <v>111</v>
      </c>
      <c r="AN43" s="152">
        <v>111</v>
      </c>
      <c r="AO43" s="152">
        <v>111</v>
      </c>
      <c r="AP43" s="152">
        <v>111</v>
      </c>
      <c r="AQ43" s="152">
        <v>111</v>
      </c>
      <c r="AR43" s="152">
        <v>111</v>
      </c>
      <c r="AS43" s="152">
        <v>111</v>
      </c>
      <c r="AT43" s="152">
        <v>111</v>
      </c>
      <c r="AU43" s="152">
        <v>111</v>
      </c>
      <c r="AV43" s="152">
        <v>111</v>
      </c>
    </row>
    <row r="44" spans="1:48" ht="15.6" x14ac:dyDescent="0.25">
      <c r="A44" s="50">
        <v>38</v>
      </c>
      <c r="B44" s="545">
        <v>0.48901240499999998</v>
      </c>
      <c r="C44" s="545">
        <v>0.1226639298</v>
      </c>
      <c r="D44" s="545">
        <v>6.8033480399999999E-2</v>
      </c>
      <c r="E44" s="545">
        <v>5.6703783600000002E-2</v>
      </c>
      <c r="F44" s="545">
        <v>9.8387261000000004E-2</v>
      </c>
      <c r="G44" s="545">
        <v>0.43522066279999999</v>
      </c>
      <c r="H44" s="545">
        <v>0.73121981620000098</v>
      </c>
      <c r="I44" s="545">
        <v>1.241198257</v>
      </c>
      <c r="J44" s="545">
        <v>0.13677773600000001</v>
      </c>
      <c r="K44" s="545">
        <v>7.3867701800000005E-2</v>
      </c>
      <c r="L44" s="545">
        <v>7.6302476599999905E-2</v>
      </c>
      <c r="M44" s="545">
        <v>0.1088919866</v>
      </c>
      <c r="N44" s="545">
        <v>1.2439871659999999</v>
      </c>
      <c r="O44" s="545">
        <v>3.5168711872</v>
      </c>
      <c r="P44" s="545">
        <v>0.419056056600001</v>
      </c>
      <c r="Q44" s="278">
        <v>2200</v>
      </c>
      <c r="R44" s="150" t="s">
        <v>248</v>
      </c>
      <c r="S44" s="153">
        <v>0.998</v>
      </c>
      <c r="T44" s="153">
        <v>0.998</v>
      </c>
      <c r="U44" s="153">
        <v>0</v>
      </c>
      <c r="V44" s="153">
        <v>0</v>
      </c>
      <c r="W44" s="153">
        <v>0.98099999999999998</v>
      </c>
      <c r="X44" s="153">
        <v>0.98099999999999998</v>
      </c>
      <c r="Y44" s="153">
        <v>0.997</v>
      </c>
      <c r="Z44" s="153">
        <v>0.997</v>
      </c>
      <c r="AA44" s="153">
        <v>1</v>
      </c>
      <c r="AB44" s="153">
        <v>1</v>
      </c>
      <c r="AC44" s="153">
        <v>0.999</v>
      </c>
      <c r="AD44" s="153">
        <v>0.999</v>
      </c>
      <c r="AE44" s="153">
        <v>0</v>
      </c>
      <c r="AF44" s="153">
        <v>0</v>
      </c>
      <c r="AG44" s="153">
        <v>0.98899999999999999</v>
      </c>
      <c r="AH44" s="153">
        <v>0.98899999999999999</v>
      </c>
      <c r="AI44" s="153">
        <v>0.99099999999999999</v>
      </c>
      <c r="AJ44" s="153">
        <v>0.99099999999999999</v>
      </c>
      <c r="AK44" s="153">
        <v>0.99299999999999999</v>
      </c>
      <c r="AL44" s="153">
        <v>0.99299999999999999</v>
      </c>
      <c r="AM44" s="153">
        <v>0.99299999999999999</v>
      </c>
      <c r="AN44" s="153">
        <v>0.99299999999999999</v>
      </c>
      <c r="AO44" s="153">
        <v>0.996</v>
      </c>
      <c r="AP44" s="153">
        <v>0.996</v>
      </c>
      <c r="AQ44" s="153">
        <v>0.99099999999999999</v>
      </c>
      <c r="AR44" s="153">
        <v>0.99099999999999999</v>
      </c>
      <c r="AS44" s="153">
        <v>0.98</v>
      </c>
      <c r="AT44" s="153">
        <v>0.98</v>
      </c>
      <c r="AU44" s="153">
        <v>0.99199999999999999</v>
      </c>
      <c r="AV44" s="153">
        <v>0.99199999999999999</v>
      </c>
    </row>
    <row r="45" spans="1:48" ht="15.6" x14ac:dyDescent="0.25">
      <c r="A45" s="50">
        <v>39</v>
      </c>
      <c r="B45" s="545">
        <v>0.48901240499999998</v>
      </c>
      <c r="C45" s="545">
        <v>0.1226639298</v>
      </c>
      <c r="D45" s="545">
        <v>6.8033480399999999E-2</v>
      </c>
      <c r="E45" s="545">
        <v>5.6703783600000002E-2</v>
      </c>
      <c r="F45" s="545">
        <v>9.8387261000000004E-2</v>
      </c>
      <c r="G45" s="545">
        <v>0.43522066279999999</v>
      </c>
      <c r="H45" s="545">
        <v>0.73121981620000098</v>
      </c>
      <c r="I45" s="545">
        <v>1.241198257</v>
      </c>
      <c r="J45" s="545">
        <v>0.13677773600000001</v>
      </c>
      <c r="K45" s="545">
        <v>7.3867701800000005E-2</v>
      </c>
      <c r="L45" s="545">
        <v>7.6302476599999905E-2</v>
      </c>
      <c r="M45" s="545">
        <v>0.1088919866</v>
      </c>
      <c r="N45" s="545">
        <v>1.2439871659999999</v>
      </c>
      <c r="O45" s="545">
        <v>3.5168711872</v>
      </c>
      <c r="P45" s="545">
        <v>0.419056056600001</v>
      </c>
      <c r="Q45" s="278">
        <v>2205</v>
      </c>
      <c r="R45" s="14"/>
      <c r="S45" s="14"/>
      <c r="T45" s="14"/>
      <c r="U45" s="14"/>
      <c r="V45" s="14"/>
      <c r="W45" s="14"/>
      <c r="X45" s="14"/>
      <c r="Y45" s="14"/>
      <c r="Z45" s="14"/>
      <c r="AA45" s="14"/>
      <c r="AB45" s="14"/>
      <c r="AC45" s="14"/>
      <c r="AD45" s="14"/>
      <c r="AE45" s="14"/>
      <c r="AF45" s="14"/>
    </row>
    <row r="46" spans="1:48" ht="15.6" x14ac:dyDescent="0.25">
      <c r="A46" s="50">
        <v>40</v>
      </c>
      <c r="B46" s="545">
        <v>0.48901240499999998</v>
      </c>
      <c r="C46" s="545">
        <v>0.1226639298</v>
      </c>
      <c r="D46" s="545">
        <v>6.8033480399999999E-2</v>
      </c>
      <c r="E46" s="545">
        <v>5.6703783600000002E-2</v>
      </c>
      <c r="F46" s="545">
        <v>9.8387261000000004E-2</v>
      </c>
      <c r="G46" s="545">
        <v>0.43522066279999999</v>
      </c>
      <c r="H46" s="545">
        <v>0.73121981620000098</v>
      </c>
      <c r="I46" s="545">
        <v>1.241198257</v>
      </c>
      <c r="J46" s="545">
        <v>0.13677773600000001</v>
      </c>
      <c r="K46" s="545">
        <v>7.3867701800000005E-2</v>
      </c>
      <c r="L46" s="545">
        <v>7.6302476599999905E-2</v>
      </c>
      <c r="M46" s="545">
        <v>0.1088919866</v>
      </c>
      <c r="N46" s="545">
        <v>1.2439871659999999</v>
      </c>
      <c r="O46" s="545">
        <v>3.5168711872</v>
      </c>
      <c r="P46" s="545">
        <v>0.419056056600001</v>
      </c>
      <c r="Q46" s="278">
        <v>2210</v>
      </c>
      <c r="R46" s="164" t="s">
        <v>366</v>
      </c>
      <c r="S46" s="163" t="s">
        <v>342</v>
      </c>
      <c r="T46" s="163" t="s">
        <v>344</v>
      </c>
      <c r="U46" s="163" t="s">
        <v>345</v>
      </c>
      <c r="V46" s="163" t="s">
        <v>346</v>
      </c>
      <c r="W46" s="163" t="s">
        <v>348</v>
      </c>
      <c r="X46" s="163" t="s">
        <v>350</v>
      </c>
      <c r="Y46" s="163">
        <v>85.17</v>
      </c>
      <c r="Z46" s="163" t="s">
        <v>352</v>
      </c>
      <c r="AA46" s="163" t="s">
        <v>354</v>
      </c>
      <c r="AB46" s="163" t="s">
        <v>356</v>
      </c>
      <c r="AC46" s="163" t="s">
        <v>357</v>
      </c>
      <c r="AD46" s="163" t="s">
        <v>359</v>
      </c>
      <c r="AE46" s="163" t="s">
        <v>360</v>
      </c>
      <c r="AF46" s="163" t="s">
        <v>362</v>
      </c>
      <c r="AG46" s="163" t="s">
        <v>364</v>
      </c>
    </row>
    <row r="47" spans="1:48" ht="15.6" x14ac:dyDescent="0.25">
      <c r="A47" s="50">
        <v>41</v>
      </c>
      <c r="B47" s="545">
        <v>0.48901240499999998</v>
      </c>
      <c r="C47" s="545">
        <v>0.1226639298</v>
      </c>
      <c r="D47" s="545">
        <v>6.8033480399999999E-2</v>
      </c>
      <c r="E47" s="545">
        <v>5.6703783600000002E-2</v>
      </c>
      <c r="F47" s="545">
        <v>9.8387261000000004E-2</v>
      </c>
      <c r="G47" s="545">
        <v>0.43522066279999999</v>
      </c>
      <c r="H47" s="545">
        <v>0.73121981620000098</v>
      </c>
      <c r="I47" s="545">
        <v>1.241198257</v>
      </c>
      <c r="J47" s="545">
        <v>0.13677773600000001</v>
      </c>
      <c r="K47" s="545">
        <v>7.3867701800000005E-2</v>
      </c>
      <c r="L47" s="545">
        <v>7.6302476599999905E-2</v>
      </c>
      <c r="M47" s="545">
        <v>0.1088919866</v>
      </c>
      <c r="N47" s="545">
        <v>1.2439871659999999</v>
      </c>
      <c r="O47" s="545">
        <v>3.5168711872</v>
      </c>
      <c r="P47" s="545">
        <v>0.419056056600001</v>
      </c>
      <c r="Q47" s="278">
        <v>2215</v>
      </c>
      <c r="R47" s="164" t="s">
        <v>367</v>
      </c>
      <c r="S47" s="163" t="s">
        <v>343</v>
      </c>
      <c r="T47" s="163">
        <v>43.35</v>
      </c>
      <c r="U47" s="163">
        <v>0.50900000000000001</v>
      </c>
      <c r="V47" s="163" t="s">
        <v>347</v>
      </c>
      <c r="W47" s="163" t="s">
        <v>349</v>
      </c>
      <c r="X47" s="163">
        <v>0.307</v>
      </c>
      <c r="Y47" s="163" t="s">
        <v>351</v>
      </c>
      <c r="Z47" s="163" t="s">
        <v>353</v>
      </c>
      <c r="AA47" s="163" t="s">
        <v>355</v>
      </c>
      <c r="AB47" s="163" t="s">
        <v>347</v>
      </c>
      <c r="AC47" s="163" t="s">
        <v>358</v>
      </c>
      <c r="AD47" s="163" t="s">
        <v>353</v>
      </c>
      <c r="AE47" s="163" t="s">
        <v>361</v>
      </c>
      <c r="AF47" s="163" t="s">
        <v>363</v>
      </c>
      <c r="AG47" s="163" t="s">
        <v>365</v>
      </c>
    </row>
    <row r="48" spans="1:48" ht="15.6" x14ac:dyDescent="0.25">
      <c r="A48" s="50">
        <v>42</v>
      </c>
      <c r="B48" s="545">
        <v>0.48901240499999998</v>
      </c>
      <c r="C48" s="545">
        <v>0.1226639298</v>
      </c>
      <c r="D48" s="545">
        <v>6.8033480399999999E-2</v>
      </c>
      <c r="E48" s="545">
        <v>5.6703783600000002E-2</v>
      </c>
      <c r="F48" s="545">
        <v>9.8387261000000004E-2</v>
      </c>
      <c r="G48" s="545">
        <v>0.43522066279999999</v>
      </c>
      <c r="H48" s="545">
        <v>0.73121981620000098</v>
      </c>
      <c r="I48" s="545">
        <v>1.241198257</v>
      </c>
      <c r="J48" s="545">
        <v>0.13677773600000001</v>
      </c>
      <c r="K48" s="545">
        <v>7.3867701800000005E-2</v>
      </c>
      <c r="L48" s="545">
        <v>7.6302476599999905E-2</v>
      </c>
      <c r="M48" s="545">
        <v>0.1088919866</v>
      </c>
      <c r="N48" s="545">
        <v>1.2439871659999999</v>
      </c>
      <c r="O48" s="545">
        <v>3.5168711872</v>
      </c>
      <c r="P48" s="545">
        <v>0.419056056600001</v>
      </c>
      <c r="Q48" s="278">
        <v>2220</v>
      </c>
      <c r="R48" s="14"/>
      <c r="S48" s="14"/>
      <c r="T48" s="14"/>
      <c r="U48" s="14"/>
      <c r="V48" s="14"/>
      <c r="W48" s="14"/>
      <c r="X48" s="14"/>
      <c r="Y48" s="14"/>
      <c r="Z48" s="14"/>
      <c r="AA48" s="14"/>
      <c r="AB48" s="14"/>
      <c r="AC48" s="14"/>
      <c r="AD48" s="14"/>
      <c r="AE48" s="14"/>
      <c r="AF48" s="14"/>
    </row>
    <row r="49" spans="1:34" ht="15.6" x14ac:dyDescent="0.25">
      <c r="A49" s="50">
        <v>43</v>
      </c>
      <c r="B49" s="545">
        <v>0.48901240499999998</v>
      </c>
      <c r="C49" s="545">
        <v>0.1226639298</v>
      </c>
      <c r="D49" s="545">
        <v>6.8033480399999999E-2</v>
      </c>
      <c r="E49" s="545">
        <v>5.6703783600000002E-2</v>
      </c>
      <c r="F49" s="545">
        <v>9.8387261000000004E-2</v>
      </c>
      <c r="G49" s="545">
        <v>0.43522066279999999</v>
      </c>
      <c r="H49" s="545">
        <v>0.73121981620000098</v>
      </c>
      <c r="I49" s="545">
        <v>1.241198257</v>
      </c>
      <c r="J49" s="545">
        <v>0.13677773600000001</v>
      </c>
      <c r="K49" s="545">
        <v>7.3867701800000005E-2</v>
      </c>
      <c r="L49" s="545">
        <v>7.6302476599999905E-2</v>
      </c>
      <c r="M49" s="545">
        <v>0.1088919866</v>
      </c>
      <c r="N49" s="545">
        <v>1.2439871659999999</v>
      </c>
      <c r="O49" s="545">
        <v>3.5168711872</v>
      </c>
      <c r="P49" s="545">
        <v>0.419056056600001</v>
      </c>
      <c r="Q49" s="278">
        <v>2225</v>
      </c>
      <c r="R49" s="14"/>
      <c r="S49" s="14"/>
      <c r="T49" s="14"/>
      <c r="U49" s="14"/>
      <c r="V49" s="14"/>
      <c r="W49" s="14"/>
      <c r="X49" s="14"/>
      <c r="Y49" s="14"/>
      <c r="Z49" s="14"/>
      <c r="AA49" s="14"/>
      <c r="AB49" s="14"/>
      <c r="AC49" s="14"/>
      <c r="AD49" s="14"/>
      <c r="AE49" s="14"/>
      <c r="AF49" s="14"/>
    </row>
    <row r="50" spans="1:34" ht="15.6" x14ac:dyDescent="0.25">
      <c r="A50" s="50">
        <v>44</v>
      </c>
      <c r="B50" s="545">
        <v>0.48901240499999998</v>
      </c>
      <c r="C50" s="545">
        <v>0.1226639298</v>
      </c>
      <c r="D50" s="545">
        <v>6.8033480399999999E-2</v>
      </c>
      <c r="E50" s="545">
        <v>5.6703783600000002E-2</v>
      </c>
      <c r="F50" s="545">
        <v>9.8387261000000004E-2</v>
      </c>
      <c r="G50" s="545">
        <v>0.43522066279999999</v>
      </c>
      <c r="H50" s="545">
        <v>0.73121981620000098</v>
      </c>
      <c r="I50" s="545">
        <v>1.241198257</v>
      </c>
      <c r="J50" s="545">
        <v>0.13677773600000001</v>
      </c>
      <c r="K50" s="545">
        <v>7.3867701800000005E-2</v>
      </c>
      <c r="L50" s="545">
        <v>7.6302476599999905E-2</v>
      </c>
      <c r="M50" s="545">
        <v>0.1088919866</v>
      </c>
      <c r="N50" s="545">
        <v>1.2439871659999999</v>
      </c>
      <c r="O50" s="545">
        <v>3.5168711872</v>
      </c>
      <c r="P50" s="545">
        <v>0.419056056600001</v>
      </c>
      <c r="Q50" s="278">
        <v>2230</v>
      </c>
      <c r="R50" s="14"/>
      <c r="S50" s="14"/>
      <c r="T50" s="14"/>
      <c r="U50" s="14"/>
      <c r="V50" s="14"/>
      <c r="W50" s="14"/>
      <c r="X50" s="14"/>
      <c r="Y50" s="14"/>
      <c r="Z50" s="14"/>
      <c r="AA50" s="14"/>
      <c r="AB50" s="14"/>
      <c r="AC50" s="14"/>
      <c r="AD50" s="14"/>
      <c r="AE50" s="14"/>
      <c r="AF50" s="14"/>
    </row>
    <row r="51" spans="1:34" ht="15.6" x14ac:dyDescent="0.25">
      <c r="A51" s="50">
        <v>45</v>
      </c>
      <c r="B51" s="545">
        <v>0.48901240499999998</v>
      </c>
      <c r="C51" s="545">
        <v>0.1226639298</v>
      </c>
      <c r="D51" s="545">
        <v>6.8033480399999999E-2</v>
      </c>
      <c r="E51" s="545">
        <v>5.6703783600000002E-2</v>
      </c>
      <c r="F51" s="545">
        <v>9.8387261000000004E-2</v>
      </c>
      <c r="G51" s="545">
        <v>0.43522066279999999</v>
      </c>
      <c r="H51" s="545">
        <v>0.73121981620000098</v>
      </c>
      <c r="I51" s="545">
        <v>1.241198257</v>
      </c>
      <c r="J51" s="545">
        <v>0.13677773600000001</v>
      </c>
      <c r="K51" s="545">
        <v>7.3867701800000005E-2</v>
      </c>
      <c r="L51" s="545">
        <v>7.6302476599999905E-2</v>
      </c>
      <c r="M51" s="545">
        <v>0.1088919866</v>
      </c>
      <c r="N51" s="545">
        <v>1.2439871659999999</v>
      </c>
      <c r="O51" s="545">
        <v>3.5168711872</v>
      </c>
      <c r="P51" s="545">
        <v>0.419056056600001</v>
      </c>
      <c r="Q51" s="278">
        <v>2235</v>
      </c>
      <c r="R51" s="14"/>
      <c r="S51" s="14"/>
      <c r="T51" s="14"/>
      <c r="U51" s="14"/>
      <c r="V51" s="14"/>
      <c r="W51" s="14"/>
      <c r="X51" s="14"/>
      <c r="Y51" s="14"/>
      <c r="Z51" s="14"/>
      <c r="AA51" s="14"/>
      <c r="AB51" s="14"/>
      <c r="AC51" s="14"/>
      <c r="AD51" s="14"/>
      <c r="AE51" s="14"/>
      <c r="AF51" s="14"/>
    </row>
    <row r="52" spans="1:34" ht="15.6" x14ac:dyDescent="0.25">
      <c r="A52" s="50">
        <v>46</v>
      </c>
      <c r="B52" s="545">
        <v>0.48901240499999998</v>
      </c>
      <c r="C52" s="545">
        <v>0.1226639298</v>
      </c>
      <c r="D52" s="545">
        <v>6.8033480399999999E-2</v>
      </c>
      <c r="E52" s="545">
        <v>5.6703783600000002E-2</v>
      </c>
      <c r="F52" s="545">
        <v>9.8387261000000004E-2</v>
      </c>
      <c r="G52" s="545">
        <v>0.43522066279999999</v>
      </c>
      <c r="H52" s="545">
        <v>0.73121981620000098</v>
      </c>
      <c r="I52" s="545">
        <v>1.241198257</v>
      </c>
      <c r="J52" s="545">
        <v>0.13677773600000001</v>
      </c>
      <c r="K52" s="545">
        <v>7.3867701800000005E-2</v>
      </c>
      <c r="L52" s="545">
        <v>7.6302476599999905E-2</v>
      </c>
      <c r="M52" s="545">
        <v>0.1088919866</v>
      </c>
      <c r="N52" s="545">
        <v>1.2439871659999999</v>
      </c>
      <c r="O52" s="545">
        <v>3.5168711872</v>
      </c>
      <c r="P52" s="545">
        <v>0.419056056600001</v>
      </c>
      <c r="Q52" s="278">
        <v>2240</v>
      </c>
      <c r="R52" s="14"/>
      <c r="S52" s="14"/>
      <c r="T52" s="14"/>
      <c r="U52" s="14"/>
      <c r="V52" s="14"/>
      <c r="W52" s="14"/>
      <c r="X52" s="14"/>
      <c r="Y52" s="14"/>
      <c r="Z52" s="14"/>
      <c r="AA52" s="14"/>
      <c r="AB52" s="14"/>
      <c r="AC52" s="14"/>
      <c r="AD52" s="14"/>
      <c r="AE52" s="14"/>
      <c r="AF52" s="14"/>
    </row>
    <row r="53" spans="1:34" ht="15.6" x14ac:dyDescent="0.25">
      <c r="A53" s="50">
        <v>47</v>
      </c>
      <c r="B53" s="545">
        <v>0.48901240499999998</v>
      </c>
      <c r="C53" s="545">
        <v>0.1226639298</v>
      </c>
      <c r="D53" s="545">
        <v>6.8033480399999999E-2</v>
      </c>
      <c r="E53" s="545">
        <v>5.6703783600000002E-2</v>
      </c>
      <c r="F53" s="545">
        <v>9.8387261000000004E-2</v>
      </c>
      <c r="G53" s="545">
        <v>0.43522066279999999</v>
      </c>
      <c r="H53" s="545">
        <v>0.73121981620000098</v>
      </c>
      <c r="I53" s="545">
        <v>1.241198257</v>
      </c>
      <c r="J53" s="545">
        <v>0.13677773600000001</v>
      </c>
      <c r="K53" s="545">
        <v>7.3867701800000005E-2</v>
      </c>
      <c r="L53" s="545">
        <v>7.6302476599999905E-2</v>
      </c>
      <c r="M53" s="545">
        <v>0.1088919866</v>
      </c>
      <c r="N53" s="545">
        <v>1.2439871659999999</v>
      </c>
      <c r="O53" s="545">
        <v>3.5168711872</v>
      </c>
      <c r="P53" s="545">
        <v>0.419056056600001</v>
      </c>
      <c r="Q53" s="278">
        <v>2245</v>
      </c>
      <c r="R53" s="14"/>
      <c r="S53" s="14"/>
      <c r="T53" s="14"/>
      <c r="U53" s="14"/>
      <c r="V53" s="14"/>
      <c r="W53" s="14"/>
      <c r="X53" s="14"/>
      <c r="Y53" s="14"/>
      <c r="Z53" s="14"/>
      <c r="AA53" s="14"/>
      <c r="AB53" s="14"/>
      <c r="AC53" s="14"/>
      <c r="AD53" s="14"/>
      <c r="AE53" s="14"/>
      <c r="AF53" s="14"/>
    </row>
    <row r="54" spans="1:34" ht="15.6" x14ac:dyDescent="0.25">
      <c r="A54" s="50">
        <v>48</v>
      </c>
      <c r="B54" s="545">
        <v>0.48901240499999998</v>
      </c>
      <c r="C54" s="545">
        <v>0.1226639298</v>
      </c>
      <c r="D54" s="545">
        <v>6.8033480399999999E-2</v>
      </c>
      <c r="E54" s="545">
        <v>5.6703783600000002E-2</v>
      </c>
      <c r="F54" s="545">
        <v>9.8387261000000004E-2</v>
      </c>
      <c r="G54" s="545">
        <v>0.43522066279999999</v>
      </c>
      <c r="H54" s="545">
        <v>0.73121981620000098</v>
      </c>
      <c r="I54" s="545">
        <v>1.241198257</v>
      </c>
      <c r="J54" s="545">
        <v>0.13677773600000001</v>
      </c>
      <c r="K54" s="545">
        <v>7.3867701800000005E-2</v>
      </c>
      <c r="L54" s="545">
        <v>7.6302476599999905E-2</v>
      </c>
      <c r="M54" s="545">
        <v>0.1088919866</v>
      </c>
      <c r="N54" s="545">
        <v>1.2439871659999999</v>
      </c>
      <c r="O54" s="545">
        <v>3.5168711872</v>
      </c>
      <c r="P54" s="545">
        <v>0.419056056600001</v>
      </c>
      <c r="Q54" s="278">
        <v>2250</v>
      </c>
      <c r="R54" s="14"/>
      <c r="S54" s="14"/>
      <c r="T54" s="14"/>
      <c r="U54" s="14"/>
      <c r="V54" s="14"/>
      <c r="W54" s="14"/>
      <c r="X54" s="14"/>
      <c r="Y54" s="14"/>
      <c r="Z54" s="14"/>
      <c r="AA54" s="14"/>
      <c r="AB54" s="14"/>
      <c r="AC54" s="14"/>
      <c r="AD54" s="14"/>
      <c r="AE54" s="14"/>
      <c r="AF54" s="14"/>
    </row>
    <row r="55" spans="1:34" ht="15.6" x14ac:dyDescent="0.25">
      <c r="A55" s="50">
        <v>49</v>
      </c>
      <c r="B55" s="545">
        <v>0.48901240499999998</v>
      </c>
      <c r="C55" s="545">
        <v>0.1226639298</v>
      </c>
      <c r="D55" s="545">
        <v>6.8033480399999999E-2</v>
      </c>
      <c r="E55" s="545">
        <v>5.6703783600000002E-2</v>
      </c>
      <c r="F55" s="545">
        <v>9.8387261000000004E-2</v>
      </c>
      <c r="G55" s="545">
        <v>0.43522066279999999</v>
      </c>
      <c r="H55" s="545">
        <v>0.73121981620000098</v>
      </c>
      <c r="I55" s="545">
        <v>1.241198257</v>
      </c>
      <c r="J55" s="545">
        <v>0.13677773600000001</v>
      </c>
      <c r="K55" s="545">
        <v>7.3867701800000005E-2</v>
      </c>
      <c r="L55" s="545">
        <v>7.6302476599999905E-2</v>
      </c>
      <c r="M55" s="545">
        <v>0.1088919866</v>
      </c>
      <c r="N55" s="545">
        <v>1.2439871659999999</v>
      </c>
      <c r="O55" s="545">
        <v>3.5168711872</v>
      </c>
      <c r="P55" s="545">
        <v>0.419056056600001</v>
      </c>
      <c r="Q55" s="278">
        <v>2255</v>
      </c>
      <c r="R55" s="14"/>
      <c r="S55" s="14"/>
      <c r="T55" s="14"/>
      <c r="U55" s="14"/>
      <c r="V55" s="14"/>
      <c r="W55" s="14"/>
      <c r="X55" s="14"/>
      <c r="Y55" s="14"/>
      <c r="Z55" s="14"/>
      <c r="AA55" s="14"/>
      <c r="AB55" s="14"/>
      <c r="AC55" s="14"/>
      <c r="AD55" s="14"/>
      <c r="AE55" s="14"/>
      <c r="AF55" s="14"/>
    </row>
    <row r="56" spans="1:34" ht="15.6" x14ac:dyDescent="0.25">
      <c r="A56" s="50">
        <v>50</v>
      </c>
      <c r="B56" s="545">
        <v>0.48901240499999998</v>
      </c>
      <c r="C56" s="545">
        <v>0.1226639298</v>
      </c>
      <c r="D56" s="545">
        <v>6.8033480399999999E-2</v>
      </c>
      <c r="E56" s="545">
        <v>5.6703783600000002E-2</v>
      </c>
      <c r="F56" s="545">
        <v>9.8387261000000004E-2</v>
      </c>
      <c r="G56" s="545">
        <v>0.43522066279999999</v>
      </c>
      <c r="H56" s="545">
        <v>0.73121981620000098</v>
      </c>
      <c r="I56" s="545">
        <v>1.241198257</v>
      </c>
      <c r="J56" s="545">
        <v>0.13677773600000001</v>
      </c>
      <c r="K56" s="545">
        <v>7.3867701800000005E-2</v>
      </c>
      <c r="L56" s="545">
        <v>7.6302476599999905E-2</v>
      </c>
      <c r="M56" s="545">
        <v>0.1088919866</v>
      </c>
      <c r="N56" s="545">
        <v>1.2439871659999999</v>
      </c>
      <c r="O56" s="545">
        <v>3.5168711872</v>
      </c>
      <c r="P56" s="545">
        <v>0.419056056600001</v>
      </c>
      <c r="Q56" s="278">
        <v>2260</v>
      </c>
      <c r="R56" s="49" t="s">
        <v>173</v>
      </c>
      <c r="S56" s="6" t="s">
        <v>0</v>
      </c>
      <c r="T56" s="6" t="s">
        <v>23</v>
      </c>
      <c r="U56" s="6" t="s">
        <v>39</v>
      </c>
      <c r="V56" s="6" t="s">
        <v>24</v>
      </c>
      <c r="W56" s="6" t="s">
        <v>40</v>
      </c>
      <c r="X56" s="6" t="s">
        <v>5</v>
      </c>
      <c r="Y56" s="6" t="s">
        <v>25</v>
      </c>
      <c r="Z56" s="6" t="s">
        <v>26</v>
      </c>
      <c r="AA56" s="6" t="s">
        <v>41</v>
      </c>
      <c r="AB56" s="6" t="s">
        <v>42</v>
      </c>
      <c r="AC56" s="6" t="s">
        <v>4</v>
      </c>
      <c r="AD56" s="6" t="s">
        <v>43</v>
      </c>
      <c r="AE56" s="6" t="s">
        <v>1</v>
      </c>
      <c r="AF56" s="63" t="s">
        <v>2</v>
      </c>
      <c r="AG56" s="63" t="s">
        <v>3</v>
      </c>
      <c r="AH56" s="12" t="s">
        <v>64</v>
      </c>
    </row>
    <row r="57" spans="1:34" ht="15.6" x14ac:dyDescent="0.25">
      <c r="A57" s="50">
        <v>51</v>
      </c>
      <c r="B57" s="545">
        <v>0.48901240499999998</v>
      </c>
      <c r="C57" s="545">
        <v>0.1226639298</v>
      </c>
      <c r="D57" s="545">
        <v>6.8033480399999999E-2</v>
      </c>
      <c r="E57" s="545">
        <v>5.6703783600000002E-2</v>
      </c>
      <c r="F57" s="545">
        <v>9.8387261000000004E-2</v>
      </c>
      <c r="G57" s="545">
        <v>0.43522066279999999</v>
      </c>
      <c r="H57" s="545">
        <v>0.73121981620000098</v>
      </c>
      <c r="I57" s="545">
        <v>1.241198257</v>
      </c>
      <c r="J57" s="545">
        <v>0.13677773600000001</v>
      </c>
      <c r="K57" s="545">
        <v>7.3867701800000005E-2</v>
      </c>
      <c r="L57" s="545">
        <v>7.6302476599999905E-2</v>
      </c>
      <c r="M57" s="545">
        <v>0.1088919866</v>
      </c>
      <c r="N57" s="545">
        <v>1.2439871659999999</v>
      </c>
      <c r="O57" s="545">
        <v>3.5168711872</v>
      </c>
      <c r="P57" s="545">
        <v>0.419056056600001</v>
      </c>
      <c r="Q57" s="278">
        <v>2265</v>
      </c>
      <c r="R57" s="157">
        <v>1</v>
      </c>
      <c r="S57" s="158">
        <v>0.29512950100000002</v>
      </c>
      <c r="T57" s="158">
        <v>0.14361818500000001</v>
      </c>
      <c r="U57" s="158">
        <v>0.12833576700000002</v>
      </c>
      <c r="V57" s="158">
        <v>3.2287980000000001E-2</v>
      </c>
      <c r="W57" s="158">
        <v>8.3604072000000001E-2</v>
      </c>
      <c r="X57" s="158">
        <v>0.49544941200000009</v>
      </c>
      <c r="Y57" s="158">
        <v>1.3216234899999999</v>
      </c>
      <c r="Z57" s="158">
        <v>1.1441186740000002</v>
      </c>
      <c r="AA57" s="158">
        <v>0.186917361</v>
      </c>
      <c r="AB57" s="158">
        <v>4.8820586000000006E-2</v>
      </c>
      <c r="AC57" s="158">
        <v>8.6655761000000012E-2</v>
      </c>
      <c r="AD57" s="158">
        <v>8.3768850999999991E-2</v>
      </c>
      <c r="AE57" s="158">
        <v>0.97851928999999993</v>
      </c>
      <c r="AF57" s="158">
        <v>1.0336396119999998</v>
      </c>
      <c r="AG57" s="158">
        <v>0.35698442000000002</v>
      </c>
      <c r="AH57" s="159" t="s">
        <v>44</v>
      </c>
    </row>
    <row r="58" spans="1:34" ht="15.6" x14ac:dyDescent="0.25">
      <c r="A58" s="50">
        <v>52</v>
      </c>
      <c r="B58" s="545">
        <v>0.48901240499999998</v>
      </c>
      <c r="C58" s="545">
        <v>0.1226639298</v>
      </c>
      <c r="D58" s="545">
        <v>6.8033480399999999E-2</v>
      </c>
      <c r="E58" s="545">
        <v>5.6703783600000002E-2</v>
      </c>
      <c r="F58" s="545">
        <v>9.8387261000000004E-2</v>
      </c>
      <c r="G58" s="545">
        <v>0.43522066279999999</v>
      </c>
      <c r="H58" s="545">
        <v>0.73121981620000098</v>
      </c>
      <c r="I58" s="545">
        <v>1.241198257</v>
      </c>
      <c r="J58" s="545">
        <v>0.13677773600000001</v>
      </c>
      <c r="K58" s="545">
        <v>7.3867701800000005E-2</v>
      </c>
      <c r="L58" s="545">
        <v>7.6302476599999905E-2</v>
      </c>
      <c r="M58" s="545">
        <v>0.1088919866</v>
      </c>
      <c r="N58" s="545">
        <v>1.2439871659999999</v>
      </c>
      <c r="O58" s="545">
        <v>3.5168711872</v>
      </c>
      <c r="P58" s="545">
        <v>0.419056056600001</v>
      </c>
      <c r="Q58" s="278">
        <v>2270</v>
      </c>
      <c r="R58" s="157">
        <v>2</v>
      </c>
      <c r="S58" s="158">
        <v>0.30864139099999999</v>
      </c>
      <c r="T58" s="158">
        <v>0.14315386900000002</v>
      </c>
      <c r="U58" s="158">
        <v>0.12855187300000001</v>
      </c>
      <c r="V58" s="158">
        <v>3.4168667999999999E-2</v>
      </c>
      <c r="W58" s="158">
        <v>8.5320804E-2</v>
      </c>
      <c r="X58" s="158">
        <v>0.50383589700000009</v>
      </c>
      <c r="Y58" s="158">
        <v>1.359755102</v>
      </c>
      <c r="Z58" s="158">
        <v>1.2309806910000001</v>
      </c>
      <c r="AA58" s="158">
        <v>0.196796269</v>
      </c>
      <c r="AB58" s="158">
        <v>5.1584663000000003E-2</v>
      </c>
      <c r="AC58" s="158">
        <v>9.0714263000000003E-2</v>
      </c>
      <c r="AD58" s="158">
        <v>8.7768217999999995E-2</v>
      </c>
      <c r="AE58" s="158">
        <v>1.0430803049999999</v>
      </c>
      <c r="AF58" s="158">
        <v>1.1770491729999997</v>
      </c>
      <c r="AG58" s="158">
        <v>0.38291637099999992</v>
      </c>
      <c r="AH58" s="159" t="s">
        <v>45</v>
      </c>
    </row>
    <row r="59" spans="1:34" ht="15.6" x14ac:dyDescent="0.25">
      <c r="A59" s="50">
        <v>53</v>
      </c>
      <c r="B59" s="545">
        <v>0.48901240499999998</v>
      </c>
      <c r="C59" s="545">
        <v>0.1226639298</v>
      </c>
      <c r="D59" s="545">
        <v>6.8033480399999999E-2</v>
      </c>
      <c r="E59" s="545">
        <v>5.6703783600000002E-2</v>
      </c>
      <c r="F59" s="545">
        <v>9.8387261000000004E-2</v>
      </c>
      <c r="G59" s="545">
        <v>0.43522066279999999</v>
      </c>
      <c r="H59" s="545">
        <v>0.73121981620000098</v>
      </c>
      <c r="I59" s="545">
        <v>1.241198257</v>
      </c>
      <c r="J59" s="545">
        <v>0.13677773600000001</v>
      </c>
      <c r="K59" s="545">
        <v>7.3867701800000005E-2</v>
      </c>
      <c r="L59" s="545">
        <v>7.6302476599999905E-2</v>
      </c>
      <c r="M59" s="545">
        <v>0.1088919866</v>
      </c>
      <c r="N59" s="545">
        <v>1.2439871659999999</v>
      </c>
      <c r="O59" s="545">
        <v>3.5168711872</v>
      </c>
      <c r="P59" s="545">
        <v>0.419056056600001</v>
      </c>
      <c r="Q59" s="278">
        <v>2275</v>
      </c>
      <c r="R59" s="157">
        <v>3</v>
      </c>
      <c r="S59" s="158">
        <v>0.31992916199999999</v>
      </c>
      <c r="T59" s="158">
        <v>0.14388800399999999</v>
      </c>
      <c r="U59" s="158">
        <v>0.127974958</v>
      </c>
      <c r="V59" s="158">
        <v>3.5949709000000003E-2</v>
      </c>
      <c r="W59" s="158">
        <v>8.6921640000000008E-2</v>
      </c>
      <c r="X59" s="158">
        <v>0.50749195199999997</v>
      </c>
      <c r="Y59" s="158">
        <v>1.3970285530000002</v>
      </c>
      <c r="Z59" s="158">
        <v>1.3090539800000001</v>
      </c>
      <c r="AA59" s="158">
        <v>0.205962108</v>
      </c>
      <c r="AB59" s="158">
        <v>5.5291224999999999E-2</v>
      </c>
      <c r="AC59" s="158">
        <v>9.6289550999999987E-2</v>
      </c>
      <c r="AD59" s="158">
        <v>9.3177430999999991E-2</v>
      </c>
      <c r="AE59" s="158">
        <v>1.1120572799999999</v>
      </c>
      <c r="AF59" s="158">
        <v>1.3371866609999998</v>
      </c>
      <c r="AG59" s="158">
        <v>0.40839152999999995</v>
      </c>
      <c r="AH59" s="159" t="s">
        <v>46</v>
      </c>
    </row>
    <row r="60" spans="1:34" ht="15.6" x14ac:dyDescent="0.25">
      <c r="A60" s="50">
        <v>54</v>
      </c>
      <c r="B60" s="545">
        <v>0.48901240499999998</v>
      </c>
      <c r="C60" s="545">
        <v>0.1226639298</v>
      </c>
      <c r="D60" s="545">
        <v>6.8033480399999999E-2</v>
      </c>
      <c r="E60" s="545">
        <v>5.6703783600000002E-2</v>
      </c>
      <c r="F60" s="545">
        <v>9.8387261000000004E-2</v>
      </c>
      <c r="G60" s="545">
        <v>0.43522066279999999</v>
      </c>
      <c r="H60" s="545">
        <v>0.73121981620000098</v>
      </c>
      <c r="I60" s="545">
        <v>1.241198257</v>
      </c>
      <c r="J60" s="545">
        <v>0.13677773600000001</v>
      </c>
      <c r="K60" s="545">
        <v>7.3867701800000005E-2</v>
      </c>
      <c r="L60" s="545">
        <v>7.6302476599999905E-2</v>
      </c>
      <c r="M60" s="545">
        <v>0.1088919866</v>
      </c>
      <c r="N60" s="545">
        <v>1.2439871659999999</v>
      </c>
      <c r="O60" s="545">
        <v>3.5168711872</v>
      </c>
      <c r="P60" s="545">
        <v>0.419056056600001</v>
      </c>
      <c r="Q60" s="278">
        <v>2280</v>
      </c>
      <c r="R60" s="157">
        <v>4</v>
      </c>
      <c r="S60" s="158">
        <v>0.33143153399999997</v>
      </c>
      <c r="T60" s="158">
        <v>0.143786842</v>
      </c>
      <c r="U60" s="158">
        <v>0.12649564699999999</v>
      </c>
      <c r="V60" s="158">
        <v>3.7603205000000001E-2</v>
      </c>
      <c r="W60" s="158">
        <v>8.8275286999999994E-2</v>
      </c>
      <c r="X60" s="158">
        <v>0.510945015</v>
      </c>
      <c r="Y60" s="158">
        <v>1.424548266</v>
      </c>
      <c r="Z60" s="158">
        <v>1.3831977529999999</v>
      </c>
      <c r="AA60" s="158">
        <v>0.213863046</v>
      </c>
      <c r="AB60" s="158">
        <v>5.8721229E-2</v>
      </c>
      <c r="AC60" s="158">
        <v>0.101697368</v>
      </c>
      <c r="AD60" s="158">
        <v>9.8159996999999999E-2</v>
      </c>
      <c r="AE60" s="158">
        <v>1.1774256599999999</v>
      </c>
      <c r="AF60" s="158">
        <v>1.5076728899999996</v>
      </c>
      <c r="AG60" s="158">
        <v>0.42093858399999995</v>
      </c>
      <c r="AH60" s="159" t="s">
        <v>47</v>
      </c>
    </row>
    <row r="61" spans="1:34" ht="15.6" x14ac:dyDescent="0.25">
      <c r="A61" s="50">
        <v>55</v>
      </c>
      <c r="B61" s="545">
        <v>0.48901240499999998</v>
      </c>
      <c r="C61" s="545">
        <v>0.1226639298</v>
      </c>
      <c r="D61" s="545">
        <v>6.8033480399999999E-2</v>
      </c>
      <c r="E61" s="545">
        <v>5.6703783600000002E-2</v>
      </c>
      <c r="F61" s="545">
        <v>9.8387261000000004E-2</v>
      </c>
      <c r="G61" s="545">
        <v>0.43522066279999999</v>
      </c>
      <c r="H61" s="545">
        <v>0.73121981620000098</v>
      </c>
      <c r="I61" s="545">
        <v>1.241198257</v>
      </c>
      <c r="J61" s="545">
        <v>0.13677773600000001</v>
      </c>
      <c r="K61" s="545">
        <v>7.3867701800000005E-2</v>
      </c>
      <c r="L61" s="545">
        <v>7.6302476599999905E-2</v>
      </c>
      <c r="M61" s="545">
        <v>0.1088919866</v>
      </c>
      <c r="N61" s="545">
        <v>1.2439871659999999</v>
      </c>
      <c r="O61" s="545">
        <v>3.5168711872</v>
      </c>
      <c r="P61" s="545">
        <v>0.419056056600001</v>
      </c>
      <c r="Q61" s="278">
        <v>2285</v>
      </c>
      <c r="R61" s="157">
        <v>5</v>
      </c>
      <c r="S61" s="158">
        <v>0.34325584600000003</v>
      </c>
      <c r="T61" s="158">
        <v>0.14260688399999999</v>
      </c>
      <c r="U61" s="158">
        <v>0.12430980800000001</v>
      </c>
      <c r="V61" s="158">
        <v>3.9172921999999999E-2</v>
      </c>
      <c r="W61" s="158">
        <v>8.9359259999999996E-2</v>
      </c>
      <c r="X61" s="158">
        <v>0.51225956900000003</v>
      </c>
      <c r="Y61" s="158">
        <v>1.438835697</v>
      </c>
      <c r="Z61" s="158">
        <v>1.4518290039999999</v>
      </c>
      <c r="AA61" s="158">
        <v>0.220370552</v>
      </c>
      <c r="AB61" s="158">
        <v>6.1790036E-2</v>
      </c>
      <c r="AC61" s="158">
        <v>0.10378593599999998</v>
      </c>
      <c r="AD61" s="158">
        <v>0.10225266899999998</v>
      </c>
      <c r="AE61" s="158">
        <v>1.2385909269999997</v>
      </c>
      <c r="AF61" s="158">
        <v>1.6903199070000001</v>
      </c>
      <c r="AG61" s="158">
        <v>0.44235103199999992</v>
      </c>
      <c r="AH61" s="159" t="s">
        <v>48</v>
      </c>
    </row>
    <row r="62" spans="1:34" ht="15.6" x14ac:dyDescent="0.25">
      <c r="A62" s="50">
        <v>56</v>
      </c>
      <c r="B62" s="545">
        <v>0.48901240499999998</v>
      </c>
      <c r="C62" s="545">
        <v>0.1226639298</v>
      </c>
      <c r="D62" s="545">
        <v>6.8033480399999999E-2</v>
      </c>
      <c r="E62" s="545">
        <v>5.6703783600000002E-2</v>
      </c>
      <c r="F62" s="545">
        <v>9.8387261000000004E-2</v>
      </c>
      <c r="G62" s="545">
        <v>0.43522066279999999</v>
      </c>
      <c r="H62" s="545">
        <v>0.73121981620000098</v>
      </c>
      <c r="I62" s="545">
        <v>1.241198257</v>
      </c>
      <c r="J62" s="545">
        <v>0.13677773600000001</v>
      </c>
      <c r="K62" s="545">
        <v>7.3867701800000005E-2</v>
      </c>
      <c r="L62" s="545">
        <v>7.6302476599999905E-2</v>
      </c>
      <c r="M62" s="545">
        <v>0.1088919866</v>
      </c>
      <c r="N62" s="545">
        <v>1.2439871659999999</v>
      </c>
      <c r="O62" s="545">
        <v>3.5168711872</v>
      </c>
      <c r="P62" s="545">
        <v>0.419056056600001</v>
      </c>
      <c r="Q62" s="278">
        <v>2290</v>
      </c>
      <c r="R62" s="157">
        <v>6</v>
      </c>
      <c r="S62" s="158">
        <v>0.35471166999999998</v>
      </c>
      <c r="T62" s="158">
        <v>0.140543418</v>
      </c>
      <c r="U62" s="158">
        <v>0.12158050500000001</v>
      </c>
      <c r="V62" s="158">
        <v>4.0617535000000003E-2</v>
      </c>
      <c r="W62" s="158">
        <v>9.0176988E-2</v>
      </c>
      <c r="X62" s="158">
        <v>0.51251474600000002</v>
      </c>
      <c r="Y62" s="158">
        <v>1.441181813</v>
      </c>
      <c r="Z62" s="158">
        <v>1.5129852069999998</v>
      </c>
      <c r="AA62" s="158">
        <v>0.225472214</v>
      </c>
      <c r="AB62" s="158">
        <v>6.4465552999999995E-2</v>
      </c>
      <c r="AC62" s="158">
        <v>0.10581130600000001</v>
      </c>
      <c r="AD62" s="158">
        <v>0.10554835800000002</v>
      </c>
      <c r="AE62" s="158">
        <v>1.2930819600000001</v>
      </c>
      <c r="AF62" s="158">
        <v>1.8824244619999997</v>
      </c>
      <c r="AG62" s="158">
        <v>0.46162679599999989</v>
      </c>
      <c r="AH62" s="159" t="s">
        <v>49</v>
      </c>
    </row>
    <row r="63" spans="1:34" ht="15.6" x14ac:dyDescent="0.25">
      <c r="A63" s="50">
        <v>57</v>
      </c>
      <c r="B63" s="545">
        <v>0.48901240499999998</v>
      </c>
      <c r="C63" s="545">
        <v>0.1226639298</v>
      </c>
      <c r="D63" s="545">
        <v>6.8033480399999999E-2</v>
      </c>
      <c r="E63" s="545">
        <v>5.6703783600000002E-2</v>
      </c>
      <c r="F63" s="545">
        <v>9.8387261000000004E-2</v>
      </c>
      <c r="G63" s="545">
        <v>0.43522066279999999</v>
      </c>
      <c r="H63" s="545">
        <v>0.73121981620000098</v>
      </c>
      <c r="I63" s="545">
        <v>1.241198257</v>
      </c>
      <c r="J63" s="545">
        <v>0.13677773600000001</v>
      </c>
      <c r="K63" s="545">
        <v>7.3867701800000005E-2</v>
      </c>
      <c r="L63" s="545">
        <v>7.6302476599999905E-2</v>
      </c>
      <c r="M63" s="545">
        <v>0.1088919866</v>
      </c>
      <c r="N63" s="545">
        <v>1.2439871659999999</v>
      </c>
      <c r="O63" s="545">
        <v>3.5168711872</v>
      </c>
      <c r="P63" s="545">
        <v>0.419056056600001</v>
      </c>
      <c r="Q63" s="278">
        <v>2295</v>
      </c>
      <c r="R63" s="157">
        <v>7</v>
      </c>
      <c r="S63" s="158">
        <v>0.36503387199999998</v>
      </c>
      <c r="T63" s="158">
        <v>0.138076421</v>
      </c>
      <c r="U63" s="158">
        <v>0.11849978999999999</v>
      </c>
      <c r="V63" s="158">
        <v>4.1888356000000002E-2</v>
      </c>
      <c r="W63" s="158">
        <v>9.0772123999999996E-2</v>
      </c>
      <c r="X63" s="158">
        <v>0.51160072700000003</v>
      </c>
      <c r="Y63" s="158">
        <v>1.433508888</v>
      </c>
      <c r="Z63" s="158">
        <v>1.564570223</v>
      </c>
      <c r="AA63" s="158">
        <v>0.22920258199999999</v>
      </c>
      <c r="AB63" s="158">
        <v>6.6880283999999998E-2</v>
      </c>
      <c r="AC63" s="158">
        <v>0.10796115399999999</v>
      </c>
      <c r="AD63" s="158">
        <v>0.10843928500000001</v>
      </c>
      <c r="AE63" s="158">
        <v>1.3405409009999996</v>
      </c>
      <c r="AF63" s="158">
        <v>2.0850283589999998</v>
      </c>
      <c r="AG63" s="158">
        <v>0.47845607099999998</v>
      </c>
      <c r="AH63" s="159" t="s">
        <v>50</v>
      </c>
    </row>
    <row r="64" spans="1:34" ht="15.6" x14ac:dyDescent="0.25">
      <c r="A64" s="50">
        <v>58</v>
      </c>
      <c r="B64" s="545">
        <v>0.48901240499999998</v>
      </c>
      <c r="C64" s="545">
        <v>0.1226639298</v>
      </c>
      <c r="D64" s="545">
        <v>6.8033480399999999E-2</v>
      </c>
      <c r="E64" s="545">
        <v>5.6703783600000002E-2</v>
      </c>
      <c r="F64" s="545">
        <v>9.8387261000000004E-2</v>
      </c>
      <c r="G64" s="545">
        <v>0.43522066279999999</v>
      </c>
      <c r="H64" s="545">
        <v>0.73121981620000098</v>
      </c>
      <c r="I64" s="545">
        <v>1.241198257</v>
      </c>
      <c r="J64" s="545">
        <v>0.13677773600000001</v>
      </c>
      <c r="K64" s="545">
        <v>7.3867701800000005E-2</v>
      </c>
      <c r="L64" s="545">
        <v>7.6302476599999905E-2</v>
      </c>
      <c r="M64" s="545">
        <v>0.1088919866</v>
      </c>
      <c r="N64" s="545">
        <v>1.2439871659999999</v>
      </c>
      <c r="O64" s="545">
        <v>3.5168711872</v>
      </c>
      <c r="P64" s="545">
        <v>0.419056056600001</v>
      </c>
      <c r="Q64" s="278">
        <v>2300</v>
      </c>
      <c r="R64" s="157">
        <v>8</v>
      </c>
      <c r="S64" s="158">
        <v>0.374068752</v>
      </c>
      <c r="T64" s="158">
        <v>0.135836501</v>
      </c>
      <c r="U64" s="158">
        <v>0.115212067</v>
      </c>
      <c r="V64" s="158">
        <v>4.3004685000000001E-2</v>
      </c>
      <c r="W64" s="158">
        <v>9.1299874000000017E-2</v>
      </c>
      <c r="X64" s="158">
        <v>0.50968692700000007</v>
      </c>
      <c r="Y64" s="158">
        <v>1.4174728139999999</v>
      </c>
      <c r="Z64" s="158">
        <v>1.6053555740000001</v>
      </c>
      <c r="AA64" s="158">
        <v>0.23160165599999999</v>
      </c>
      <c r="AB64" s="158">
        <v>6.9076390000000001E-2</v>
      </c>
      <c r="AC64" s="158">
        <v>0.10960388299999999</v>
      </c>
      <c r="AD64" s="158">
        <v>0.111145461</v>
      </c>
      <c r="AE64" s="158">
        <v>1.3810189939999999</v>
      </c>
      <c r="AF64" s="158">
        <v>2.2973866979999995</v>
      </c>
      <c r="AG64" s="158">
        <v>0.49280105699999993</v>
      </c>
      <c r="AH64" s="159" t="s">
        <v>51</v>
      </c>
    </row>
    <row r="65" spans="1:34" ht="15.6" x14ac:dyDescent="0.25">
      <c r="A65" s="50">
        <v>59</v>
      </c>
      <c r="B65" s="545">
        <v>0.48901240499999998</v>
      </c>
      <c r="C65" s="545">
        <v>0.1226639298</v>
      </c>
      <c r="D65" s="545">
        <v>6.8033480399999999E-2</v>
      </c>
      <c r="E65" s="545">
        <v>5.6703783600000002E-2</v>
      </c>
      <c r="F65" s="545">
        <v>9.8387261000000004E-2</v>
      </c>
      <c r="G65" s="545">
        <v>0.43522066279999999</v>
      </c>
      <c r="H65" s="545">
        <v>0.73121981620000098</v>
      </c>
      <c r="I65" s="545">
        <v>1.241198257</v>
      </c>
      <c r="J65" s="545">
        <v>0.13677773600000001</v>
      </c>
      <c r="K65" s="545">
        <v>7.3867701800000005E-2</v>
      </c>
      <c r="L65" s="545">
        <v>7.6302476599999905E-2</v>
      </c>
      <c r="M65" s="545">
        <v>0.1088919866</v>
      </c>
      <c r="N65" s="545">
        <v>1.2439871659999999</v>
      </c>
      <c r="O65" s="545">
        <v>3.5168711872</v>
      </c>
      <c r="P65" s="545">
        <v>0.419056056600001</v>
      </c>
      <c r="Q65" s="278">
        <v>2305</v>
      </c>
      <c r="R65" s="157">
        <v>9</v>
      </c>
      <c r="S65" s="158">
        <v>0.38205885299999998</v>
      </c>
      <c r="T65" s="158">
        <v>0.134127418</v>
      </c>
      <c r="U65" s="158">
        <v>0.11192323799999999</v>
      </c>
      <c r="V65" s="158">
        <v>4.4011309999999998E-2</v>
      </c>
      <c r="W65" s="158">
        <v>9.1844787999999997E-2</v>
      </c>
      <c r="X65" s="158">
        <v>0.506762465</v>
      </c>
      <c r="Y65" s="158">
        <v>1.3943610249999998</v>
      </c>
      <c r="Z65" s="158">
        <v>1.6364963079999999</v>
      </c>
      <c r="AA65" s="158">
        <v>0.23272427900000001</v>
      </c>
      <c r="AB65" s="158">
        <v>7.104589E-2</v>
      </c>
      <c r="AC65" s="158">
        <v>0.11072118699999998</v>
      </c>
      <c r="AD65" s="158">
        <v>0.113591467</v>
      </c>
      <c r="AE65" s="158">
        <v>1.4144347329999998</v>
      </c>
      <c r="AF65" s="158">
        <v>2.5165745230000005</v>
      </c>
      <c r="AG65" s="158">
        <v>0.504624038</v>
      </c>
      <c r="AH65" s="159" t="s">
        <v>52</v>
      </c>
    </row>
    <row r="66" spans="1:34" ht="15.6" x14ac:dyDescent="0.25">
      <c r="A66" s="50">
        <v>60</v>
      </c>
      <c r="B66" s="545">
        <v>0.48901240499999998</v>
      </c>
      <c r="C66" s="545">
        <v>0.1226639298</v>
      </c>
      <c r="D66" s="545">
        <v>6.8033480399999999E-2</v>
      </c>
      <c r="E66" s="545">
        <v>5.6703783600000002E-2</v>
      </c>
      <c r="F66" s="545">
        <v>9.8387261000000004E-2</v>
      </c>
      <c r="G66" s="545">
        <v>0.43522066279999999</v>
      </c>
      <c r="H66" s="545">
        <v>0.73121981620000098</v>
      </c>
      <c r="I66" s="545">
        <v>1.241198257</v>
      </c>
      <c r="J66" s="545">
        <v>0.13677773600000001</v>
      </c>
      <c r="K66" s="545">
        <v>7.3867701800000005E-2</v>
      </c>
      <c r="L66" s="545">
        <v>7.6302476599999905E-2</v>
      </c>
      <c r="M66" s="545">
        <v>0.1088919866</v>
      </c>
      <c r="N66" s="545">
        <v>1.2439871659999999</v>
      </c>
      <c r="O66" s="545">
        <v>3.5168711872</v>
      </c>
      <c r="P66" s="545">
        <v>0.419056056600001</v>
      </c>
      <c r="Q66" s="278">
        <v>2310</v>
      </c>
      <c r="R66" s="157">
        <v>10</v>
      </c>
      <c r="S66" s="158">
        <v>0.38959166299999998</v>
      </c>
      <c r="T66" s="158">
        <v>0.132730511</v>
      </c>
      <c r="U66" s="158">
        <v>0.108794446</v>
      </c>
      <c r="V66" s="158">
        <v>4.4948601999999997E-2</v>
      </c>
      <c r="W66" s="158">
        <v>9.2385491E-2</v>
      </c>
      <c r="X66" s="158">
        <v>0.50276287600000014</v>
      </c>
      <c r="Y66" s="158">
        <v>1.364456723</v>
      </c>
      <c r="Z66" s="158">
        <v>1.6589781619999999</v>
      </c>
      <c r="AA66" s="158">
        <v>0.23268804399999998</v>
      </c>
      <c r="AB66" s="158">
        <v>7.2754582999999998E-2</v>
      </c>
      <c r="AC66" s="158">
        <v>0.11131453600000001</v>
      </c>
      <c r="AD66" s="158">
        <v>0.115540844</v>
      </c>
      <c r="AE66" s="158">
        <v>1.4403289069999998</v>
      </c>
      <c r="AF66" s="158">
        <v>2.7391488279999998</v>
      </c>
      <c r="AG66" s="158">
        <v>0.51387059000000013</v>
      </c>
      <c r="AH66" s="159" t="s">
        <v>53</v>
      </c>
    </row>
    <row r="67" spans="1:34" ht="15.6" x14ac:dyDescent="0.25">
      <c r="A67" s="50">
        <v>61</v>
      </c>
      <c r="B67" s="545">
        <v>0.48901240499999998</v>
      </c>
      <c r="C67" s="545">
        <v>0.1226639298</v>
      </c>
      <c r="D67" s="545">
        <v>6.8033480399999999E-2</v>
      </c>
      <c r="E67" s="545">
        <v>5.6703783600000002E-2</v>
      </c>
      <c r="F67" s="545">
        <v>9.8387261000000004E-2</v>
      </c>
      <c r="G67" s="545">
        <v>0.43522066279999999</v>
      </c>
      <c r="H67" s="545">
        <v>0.73121981620000098</v>
      </c>
      <c r="I67" s="545">
        <v>1.241198257</v>
      </c>
      <c r="J67" s="545">
        <v>0.13677773600000001</v>
      </c>
      <c r="K67" s="545">
        <v>7.3867701800000005E-2</v>
      </c>
      <c r="L67" s="545">
        <v>7.6302476599999905E-2</v>
      </c>
      <c r="M67" s="545">
        <v>0.1088919866</v>
      </c>
      <c r="N67" s="545">
        <v>1.2439871659999999</v>
      </c>
      <c r="O67" s="545">
        <v>3.5168711872</v>
      </c>
      <c r="P67" s="545">
        <v>0.419056056600001</v>
      </c>
      <c r="Q67" s="278">
        <v>2315</v>
      </c>
      <c r="R67" s="157">
        <v>11</v>
      </c>
      <c r="S67" s="158">
        <v>0.39701803099999999</v>
      </c>
      <c r="T67" s="158">
        <v>0.13130957500000001</v>
      </c>
      <c r="U67" s="158">
        <v>0.105805496</v>
      </c>
      <c r="V67" s="158">
        <v>4.5804729000000002E-2</v>
      </c>
      <c r="W67" s="158">
        <v>9.2800026000000008E-2</v>
      </c>
      <c r="X67" s="158">
        <v>0.49766121400000007</v>
      </c>
      <c r="Y67" s="158">
        <v>1.328500912</v>
      </c>
      <c r="Z67" s="158">
        <v>1.673078321</v>
      </c>
      <c r="AA67" s="158">
        <v>0.23153760699999998</v>
      </c>
      <c r="AB67" s="158">
        <v>7.419513400000001E-2</v>
      </c>
      <c r="AC67" s="158">
        <v>0.11140360000000001</v>
      </c>
      <c r="AD67" s="158">
        <v>0.11687348299999999</v>
      </c>
      <c r="AE67" s="158">
        <v>1.45877638</v>
      </c>
      <c r="AF67" s="158">
        <v>2.9622919759999999</v>
      </c>
      <c r="AG67" s="158">
        <v>0.52058348700000001</v>
      </c>
      <c r="AH67" s="159" t="s">
        <v>54</v>
      </c>
    </row>
    <row r="68" spans="1:34" ht="15.6" x14ac:dyDescent="0.25">
      <c r="A68" s="50">
        <v>62</v>
      </c>
      <c r="B68" s="545">
        <v>0.48901240499999998</v>
      </c>
      <c r="C68" s="545">
        <v>0.1226639298</v>
      </c>
      <c r="D68" s="545">
        <v>6.8033480399999999E-2</v>
      </c>
      <c r="E68" s="545">
        <v>5.6703783600000002E-2</v>
      </c>
      <c r="F68" s="545">
        <v>9.8387261000000004E-2</v>
      </c>
      <c r="G68" s="545">
        <v>0.43522066279999999</v>
      </c>
      <c r="H68" s="545">
        <v>0.73121981620000098</v>
      </c>
      <c r="I68" s="545">
        <v>1.241198257</v>
      </c>
      <c r="J68" s="545">
        <v>0.13677773600000001</v>
      </c>
      <c r="K68" s="545">
        <v>7.3867701800000005E-2</v>
      </c>
      <c r="L68" s="545">
        <v>7.6302476599999905E-2</v>
      </c>
      <c r="M68" s="545">
        <v>0.1088919866</v>
      </c>
      <c r="N68" s="545">
        <v>1.2439871659999999</v>
      </c>
      <c r="O68" s="545">
        <v>3.5168711872</v>
      </c>
      <c r="P68" s="545">
        <v>0.419056056600001</v>
      </c>
      <c r="Q68" s="278">
        <v>2320</v>
      </c>
      <c r="R68" s="157">
        <v>12</v>
      </c>
      <c r="S68" s="158">
        <v>0.404562225</v>
      </c>
      <c r="T68" s="158">
        <v>0.12969594400000001</v>
      </c>
      <c r="U68" s="158">
        <v>0.102747177</v>
      </c>
      <c r="V68" s="158">
        <v>4.6629078999999997E-2</v>
      </c>
      <c r="W68" s="158">
        <v>9.3068980000000009E-2</v>
      </c>
      <c r="X68" s="158">
        <v>0.49186724800000003</v>
      </c>
      <c r="Y68" s="158">
        <v>1.288706557</v>
      </c>
      <c r="Z68" s="158">
        <v>1.6785681110000001</v>
      </c>
      <c r="AA68" s="158">
        <v>0.22929339400000001</v>
      </c>
      <c r="AB68" s="158">
        <v>7.5366857000000009E-2</v>
      </c>
      <c r="AC68" s="158">
        <v>0.110974302</v>
      </c>
      <c r="AD68" s="158">
        <v>0.11764075600000003</v>
      </c>
      <c r="AE68" s="158">
        <v>1.4702615929999994</v>
      </c>
      <c r="AF68" s="158">
        <v>3.1836174939999995</v>
      </c>
      <c r="AG68" s="158">
        <v>0.52476386799999986</v>
      </c>
      <c r="AH68" s="159" t="s">
        <v>55</v>
      </c>
    </row>
    <row r="69" spans="1:34" ht="15.6" x14ac:dyDescent="0.25">
      <c r="A69" s="50">
        <v>63</v>
      </c>
      <c r="B69" s="545">
        <v>0.48901240499999998</v>
      </c>
      <c r="C69" s="545">
        <v>0.1226639298</v>
      </c>
      <c r="D69" s="545">
        <v>6.8033480399999999E-2</v>
      </c>
      <c r="E69" s="545">
        <v>5.6703783600000002E-2</v>
      </c>
      <c r="F69" s="545">
        <v>9.8387261000000004E-2</v>
      </c>
      <c r="G69" s="545">
        <v>0.43522066279999999</v>
      </c>
      <c r="H69" s="545">
        <v>0.73121981620000098</v>
      </c>
      <c r="I69" s="545">
        <v>1.241198257</v>
      </c>
      <c r="J69" s="545">
        <v>0.13677773600000001</v>
      </c>
      <c r="K69" s="545">
        <v>7.3867701800000005E-2</v>
      </c>
      <c r="L69" s="545">
        <v>7.6302476599999905E-2</v>
      </c>
      <c r="M69" s="545">
        <v>0.1088919866</v>
      </c>
      <c r="N69" s="545">
        <v>1.2439871659999999</v>
      </c>
      <c r="O69" s="545">
        <v>3.5168711872</v>
      </c>
      <c r="P69" s="545">
        <v>0.419056056600001</v>
      </c>
      <c r="Q69" s="278">
        <v>2325</v>
      </c>
      <c r="R69" s="157">
        <v>13</v>
      </c>
      <c r="S69" s="158">
        <v>0.41205450799999999</v>
      </c>
      <c r="T69" s="158">
        <v>0.127958458</v>
      </c>
      <c r="U69" s="158">
        <v>9.954347999999999E-2</v>
      </c>
      <c r="V69" s="158">
        <v>4.7447272999999998E-2</v>
      </c>
      <c r="W69" s="158">
        <v>9.3236365000000002E-2</v>
      </c>
      <c r="X69" s="158">
        <v>0.48609135099999995</v>
      </c>
      <c r="Y69" s="158">
        <v>1.2481179439999999</v>
      </c>
      <c r="Z69" s="158">
        <v>1.675744291</v>
      </c>
      <c r="AA69" s="158">
        <v>0.226036562</v>
      </c>
      <c r="AB69" s="158">
        <v>7.6287421000000008E-2</v>
      </c>
      <c r="AC69" s="158">
        <v>0.11006643499999998</v>
      </c>
      <c r="AD69" s="158">
        <v>0.11800670699999999</v>
      </c>
      <c r="AE69" s="158">
        <v>1.4755919559999999</v>
      </c>
      <c r="AF69" s="158">
        <v>3.4017619809999999</v>
      </c>
      <c r="AG69" s="158">
        <v>0.52650670799999999</v>
      </c>
      <c r="AH69" s="159" t="s">
        <v>56</v>
      </c>
    </row>
    <row r="70" spans="1:34" ht="15.6" x14ac:dyDescent="0.25">
      <c r="A70" s="50">
        <v>64</v>
      </c>
      <c r="B70" s="545">
        <v>0.48901240499999998</v>
      </c>
      <c r="C70" s="545">
        <v>0.1226639298</v>
      </c>
      <c r="D70" s="545">
        <v>6.8033480399999999E-2</v>
      </c>
      <c r="E70" s="545">
        <v>5.6703783600000002E-2</v>
      </c>
      <c r="F70" s="545">
        <v>9.8387261000000004E-2</v>
      </c>
      <c r="G70" s="545">
        <v>0.43522066279999999</v>
      </c>
      <c r="H70" s="545">
        <v>0.73121981620000098</v>
      </c>
      <c r="I70" s="545">
        <v>1.241198257</v>
      </c>
      <c r="J70" s="545">
        <v>0.13677773600000001</v>
      </c>
      <c r="K70" s="545">
        <v>7.3867701800000005E-2</v>
      </c>
      <c r="L70" s="545">
        <v>7.6302476599999905E-2</v>
      </c>
      <c r="M70" s="545">
        <v>0.1088919866</v>
      </c>
      <c r="N70" s="545">
        <v>1.2439871659999999</v>
      </c>
      <c r="O70" s="545">
        <v>3.5168711872</v>
      </c>
      <c r="P70" s="545">
        <v>0.419056056600001</v>
      </c>
      <c r="Q70" s="278">
        <v>2330</v>
      </c>
      <c r="R70" s="157">
        <v>14</v>
      </c>
      <c r="S70" s="158">
        <v>0.41916163099999998</v>
      </c>
      <c r="T70" s="158">
        <v>0.126393174</v>
      </c>
      <c r="U70" s="158">
        <v>9.6369241999999994E-2</v>
      </c>
      <c r="V70" s="158">
        <v>4.8239730000000001E-2</v>
      </c>
      <c r="W70" s="158">
        <v>9.3391233000000004E-2</v>
      </c>
      <c r="X70" s="158">
        <v>0.48090510599999997</v>
      </c>
      <c r="Y70" s="158">
        <v>1.2089088270000001</v>
      </c>
      <c r="Z70" s="158">
        <v>1.6651793910000001</v>
      </c>
      <c r="AA70" s="158">
        <v>0.22189531299999998</v>
      </c>
      <c r="AB70" s="158">
        <v>7.696255199999999E-2</v>
      </c>
      <c r="AC70" s="158">
        <v>0.10875328500000001</v>
      </c>
      <c r="AD70" s="158">
        <v>0.11811242799999999</v>
      </c>
      <c r="AE70" s="158">
        <v>1.4755804440000007</v>
      </c>
      <c r="AF70" s="158">
        <v>3.6149466999999991</v>
      </c>
      <c r="AG70" s="158">
        <v>0.52597131699999999</v>
      </c>
      <c r="AH70" s="159" t="s">
        <v>57</v>
      </c>
    </row>
    <row r="71" spans="1:34" ht="15.6" x14ac:dyDescent="0.25">
      <c r="A71" s="50">
        <v>65</v>
      </c>
      <c r="B71" s="545">
        <v>0.48901240499999998</v>
      </c>
      <c r="C71" s="545">
        <v>0.1226639298</v>
      </c>
      <c r="D71" s="545">
        <v>6.8033480399999999E-2</v>
      </c>
      <c r="E71" s="545">
        <v>5.6703783600000002E-2</v>
      </c>
      <c r="F71" s="545">
        <v>9.8387261000000004E-2</v>
      </c>
      <c r="G71" s="545">
        <v>0.43522066279999999</v>
      </c>
      <c r="H71" s="545">
        <v>0.73121981620000098</v>
      </c>
      <c r="I71" s="545">
        <v>1.241198257</v>
      </c>
      <c r="J71" s="545">
        <v>0.13677773600000001</v>
      </c>
      <c r="K71" s="545">
        <v>7.3867701800000005E-2</v>
      </c>
      <c r="L71" s="545">
        <v>7.6302476599999905E-2</v>
      </c>
      <c r="M71" s="545">
        <v>0.1088919866</v>
      </c>
      <c r="N71" s="545">
        <v>1.2439871659999999</v>
      </c>
      <c r="O71" s="545">
        <v>3.5168711872</v>
      </c>
      <c r="P71" s="545">
        <v>0.419056056600001</v>
      </c>
      <c r="Q71" s="278">
        <v>2335</v>
      </c>
      <c r="R71" s="157">
        <v>15</v>
      </c>
      <c r="S71" s="158">
        <v>0.42549357100000001</v>
      </c>
      <c r="T71" s="158">
        <v>0.12526318</v>
      </c>
      <c r="U71" s="158">
        <v>9.3477601999999993E-2</v>
      </c>
      <c r="V71" s="158">
        <v>4.8958953999999999E-2</v>
      </c>
      <c r="W71" s="158">
        <v>9.3598428999999997E-2</v>
      </c>
      <c r="X71" s="158">
        <v>0.47648204399999994</v>
      </c>
      <c r="Y71" s="158">
        <v>1.1715096149999999</v>
      </c>
      <c r="Z71" s="158">
        <v>1.648425091</v>
      </c>
      <c r="AA71" s="158">
        <v>0.217053157</v>
      </c>
      <c r="AB71" s="158">
        <v>7.7391683999999988E-2</v>
      </c>
      <c r="AC71" s="158">
        <v>0.10714232499999998</v>
      </c>
      <c r="AD71" s="158">
        <v>0.11801993900000002</v>
      </c>
      <c r="AE71" s="158">
        <v>1.4708710149999997</v>
      </c>
      <c r="AF71" s="158">
        <v>3.820966984</v>
      </c>
      <c r="AG71" s="158">
        <v>0.52339726600000003</v>
      </c>
      <c r="AH71" s="159" t="s">
        <v>58</v>
      </c>
    </row>
    <row r="72" spans="1:34" ht="15.6" x14ac:dyDescent="0.25">
      <c r="A72" s="50">
        <v>66</v>
      </c>
      <c r="B72" s="545">
        <v>0.48901240499999998</v>
      </c>
      <c r="C72" s="545">
        <v>0.1226639298</v>
      </c>
      <c r="D72" s="545">
        <v>6.8033480399999999E-2</v>
      </c>
      <c r="E72" s="545">
        <v>5.6703783600000002E-2</v>
      </c>
      <c r="F72" s="545">
        <v>9.8387261000000004E-2</v>
      </c>
      <c r="G72" s="545">
        <v>0.43522066279999999</v>
      </c>
      <c r="H72" s="545">
        <v>0.73121981620000098</v>
      </c>
      <c r="I72" s="545">
        <v>1.241198257</v>
      </c>
      <c r="J72" s="545">
        <v>0.13677773600000001</v>
      </c>
      <c r="K72" s="545">
        <v>7.3867701800000005E-2</v>
      </c>
      <c r="L72" s="545">
        <v>7.6302476599999905E-2</v>
      </c>
      <c r="M72" s="545">
        <v>0.1088919866</v>
      </c>
      <c r="N72" s="545">
        <v>1.2439871659999999</v>
      </c>
      <c r="O72" s="545">
        <v>3.5168711872</v>
      </c>
      <c r="P72" s="545">
        <v>0.419056056600001</v>
      </c>
      <c r="Q72" s="278">
        <v>2340</v>
      </c>
      <c r="R72" s="157">
        <v>16</v>
      </c>
      <c r="S72" s="158">
        <v>0.43096444500000003</v>
      </c>
      <c r="T72" s="158">
        <v>0.124675359</v>
      </c>
      <c r="U72" s="158">
        <v>9.1100642999999995E-2</v>
      </c>
      <c r="V72" s="158">
        <v>4.9597228E-2</v>
      </c>
      <c r="W72" s="158">
        <v>9.3868318000000006E-2</v>
      </c>
      <c r="X72" s="158">
        <v>0.472757759</v>
      </c>
      <c r="Y72" s="158">
        <v>1.1357542169999999</v>
      </c>
      <c r="Z72" s="158">
        <v>1.6269270020000002</v>
      </c>
      <c r="AA72" s="158">
        <v>0.211763066</v>
      </c>
      <c r="AB72" s="158">
        <v>7.7593422000000009E-2</v>
      </c>
      <c r="AC72" s="158">
        <v>0.10532247300000001</v>
      </c>
      <c r="AD72" s="158">
        <v>0.11776572599999999</v>
      </c>
      <c r="AE72" s="158">
        <v>1.46199334</v>
      </c>
      <c r="AF72" s="158">
        <v>4.0177391809999996</v>
      </c>
      <c r="AG72" s="158">
        <v>0.51909147699999991</v>
      </c>
      <c r="AH72" s="159" t="s">
        <v>59</v>
      </c>
    </row>
    <row r="73" spans="1:34" ht="15.6" x14ac:dyDescent="0.25">
      <c r="A73" s="50">
        <v>67</v>
      </c>
      <c r="B73" s="545">
        <v>0.48901240499999998</v>
      </c>
      <c r="C73" s="545">
        <v>0.1226639298</v>
      </c>
      <c r="D73" s="545">
        <v>6.8033480399999999E-2</v>
      </c>
      <c r="E73" s="545">
        <v>5.6703783600000002E-2</v>
      </c>
      <c r="F73" s="545">
        <v>9.8387261000000004E-2</v>
      </c>
      <c r="G73" s="545">
        <v>0.43522066279999999</v>
      </c>
      <c r="H73" s="545">
        <v>0.73121981620000098</v>
      </c>
      <c r="I73" s="545">
        <v>1.241198257</v>
      </c>
      <c r="J73" s="545">
        <v>0.13677773600000001</v>
      </c>
      <c r="K73" s="545">
        <v>7.3867701800000005E-2</v>
      </c>
      <c r="L73" s="545">
        <v>7.6302476599999905E-2</v>
      </c>
      <c r="M73" s="545">
        <v>0.1088919866</v>
      </c>
      <c r="N73" s="545">
        <v>1.2439871659999999</v>
      </c>
      <c r="O73" s="545">
        <v>3.5168711872</v>
      </c>
      <c r="P73" s="545">
        <v>0.419056056600001</v>
      </c>
      <c r="Q73" s="278">
        <v>2345</v>
      </c>
      <c r="R73" s="157">
        <v>17</v>
      </c>
      <c r="S73" s="158">
        <v>0.43566582100000001</v>
      </c>
      <c r="T73" s="158">
        <v>0.12452036900000001</v>
      </c>
      <c r="U73" s="158">
        <v>8.9125917999999998E-2</v>
      </c>
      <c r="V73" s="158">
        <v>5.0160737999999996E-2</v>
      </c>
      <c r="W73" s="158">
        <v>9.4196334000000007E-2</v>
      </c>
      <c r="X73" s="158">
        <v>0.46959984599999999</v>
      </c>
      <c r="Y73" s="158">
        <v>1.10247545</v>
      </c>
      <c r="Z73" s="158">
        <v>1.602017424</v>
      </c>
      <c r="AA73" s="158">
        <v>0.20625795800000002</v>
      </c>
      <c r="AB73" s="158">
        <v>7.7582109999999996E-2</v>
      </c>
      <c r="AC73" s="158">
        <v>0.10336589500000001</v>
      </c>
      <c r="AD73" s="158">
        <v>0.11736940100000001</v>
      </c>
      <c r="AE73" s="158">
        <v>1.4496615989999997</v>
      </c>
      <c r="AF73" s="158">
        <v>4.2035571279999999</v>
      </c>
      <c r="AG73" s="158">
        <v>0.51332466599999993</v>
      </c>
      <c r="AH73" s="159" t="s">
        <v>60</v>
      </c>
    </row>
    <row r="74" spans="1:34" ht="15.6" x14ac:dyDescent="0.25">
      <c r="A74" s="50">
        <v>68</v>
      </c>
      <c r="B74" s="545">
        <v>0.48901240499999998</v>
      </c>
      <c r="C74" s="545">
        <v>0.1226639298</v>
      </c>
      <c r="D74" s="545">
        <v>6.8033480399999999E-2</v>
      </c>
      <c r="E74" s="545">
        <v>5.6703783600000002E-2</v>
      </c>
      <c r="F74" s="545">
        <v>9.8387261000000004E-2</v>
      </c>
      <c r="G74" s="545">
        <v>0.43522066279999999</v>
      </c>
      <c r="H74" s="545">
        <v>0.73121981620000098</v>
      </c>
      <c r="I74" s="545">
        <v>1.241198257</v>
      </c>
      <c r="J74" s="545">
        <v>0.13677773600000001</v>
      </c>
      <c r="K74" s="545">
        <v>7.3867701800000005E-2</v>
      </c>
      <c r="L74" s="545">
        <v>7.6302476599999905E-2</v>
      </c>
      <c r="M74" s="545">
        <v>0.1088919866</v>
      </c>
      <c r="N74" s="545">
        <v>1.2439871659999999</v>
      </c>
      <c r="O74" s="545">
        <v>3.5168711872</v>
      </c>
      <c r="P74" s="545">
        <v>0.419056056600001</v>
      </c>
      <c r="Q74" s="278">
        <v>2350</v>
      </c>
      <c r="R74" s="157">
        <v>18</v>
      </c>
      <c r="S74" s="158">
        <v>0.43987294699999996</v>
      </c>
      <c r="T74" s="158">
        <v>0.12451282300000001</v>
      </c>
      <c r="U74" s="158">
        <v>8.7442977000000005E-2</v>
      </c>
      <c r="V74" s="158">
        <v>5.0675266000000004E-2</v>
      </c>
      <c r="W74" s="158">
        <v>9.4559354999999998E-2</v>
      </c>
      <c r="X74" s="158">
        <v>0.46690835200000003</v>
      </c>
      <c r="Y74" s="158">
        <v>1.0725185959999999</v>
      </c>
      <c r="Z74" s="158">
        <v>1.574797201</v>
      </c>
      <c r="AA74" s="158">
        <v>0.20077450499999999</v>
      </c>
      <c r="AB74" s="158">
        <v>7.7379500000000004E-2</v>
      </c>
      <c r="AC74" s="158">
        <v>0.10129827</v>
      </c>
      <c r="AD74" s="158">
        <v>0.116827448</v>
      </c>
      <c r="AE74" s="158">
        <v>1.4346856069999998</v>
      </c>
      <c r="AF74" s="158">
        <v>4.3768102100000004</v>
      </c>
      <c r="AG74" s="158">
        <v>0.50639608400000002</v>
      </c>
      <c r="AH74" s="159" t="s">
        <v>61</v>
      </c>
    </row>
    <row r="75" spans="1:34" ht="15.6" x14ac:dyDescent="0.25">
      <c r="A75" s="50">
        <v>69</v>
      </c>
      <c r="B75" s="545">
        <v>0.48901240499999998</v>
      </c>
      <c r="C75" s="545">
        <v>0.1226639298</v>
      </c>
      <c r="D75" s="545">
        <v>6.8033480399999999E-2</v>
      </c>
      <c r="E75" s="545">
        <v>5.6703783600000002E-2</v>
      </c>
      <c r="F75" s="545">
        <v>9.8387261000000004E-2</v>
      </c>
      <c r="G75" s="545">
        <v>0.43522066279999999</v>
      </c>
      <c r="H75" s="545">
        <v>0.73121981620000098</v>
      </c>
      <c r="I75" s="545">
        <v>1.241198257</v>
      </c>
      <c r="J75" s="545">
        <v>0.13677773600000001</v>
      </c>
      <c r="K75" s="545">
        <v>7.3867701800000005E-2</v>
      </c>
      <c r="L75" s="545">
        <v>7.6302476599999905E-2</v>
      </c>
      <c r="M75" s="545">
        <v>0.1088919866</v>
      </c>
      <c r="N75" s="545">
        <v>1.2439871659999999</v>
      </c>
      <c r="O75" s="545">
        <v>3.5168711872</v>
      </c>
      <c r="P75" s="545">
        <v>0.419056056600001</v>
      </c>
      <c r="Q75" s="278">
        <v>2355</v>
      </c>
      <c r="R75" s="157">
        <v>19</v>
      </c>
      <c r="S75" s="158">
        <v>0.44383515000000001</v>
      </c>
      <c r="T75" s="158">
        <v>0.124381965</v>
      </c>
      <c r="U75" s="158">
        <v>8.5934291999999995E-2</v>
      </c>
      <c r="V75" s="158">
        <v>5.1161563E-2</v>
      </c>
      <c r="W75" s="158">
        <v>9.4892062999999999E-2</v>
      </c>
      <c r="X75" s="158">
        <v>0.46447534899999993</v>
      </c>
      <c r="Y75" s="158">
        <v>1.0458009020000001</v>
      </c>
      <c r="Z75" s="158">
        <v>1.5459588980000001</v>
      </c>
      <c r="AA75" s="158">
        <v>0.19547114499999999</v>
      </c>
      <c r="AB75" s="158">
        <v>7.7008160999999992E-2</v>
      </c>
      <c r="AC75" s="158">
        <v>9.9169819999999992E-2</v>
      </c>
      <c r="AD75" s="158">
        <v>0.11610654499999999</v>
      </c>
      <c r="AE75" s="158">
        <v>1.41766043</v>
      </c>
      <c r="AF75" s="158">
        <v>4.5359605360000002</v>
      </c>
      <c r="AG75" s="158">
        <v>0.49865489900000004</v>
      </c>
      <c r="AH75" s="159" t="s">
        <v>62</v>
      </c>
    </row>
    <row r="76" spans="1:34" ht="15.6" x14ac:dyDescent="0.25">
      <c r="A76" s="50">
        <v>70</v>
      </c>
      <c r="B76" s="545">
        <v>0.48901240499999998</v>
      </c>
      <c r="C76" s="545">
        <v>0.1226639298</v>
      </c>
      <c r="D76" s="545">
        <v>6.8033480399999999E-2</v>
      </c>
      <c r="E76" s="545">
        <v>5.6703783600000002E-2</v>
      </c>
      <c r="F76" s="545">
        <v>9.8387261000000004E-2</v>
      </c>
      <c r="G76" s="545">
        <v>0.43522066279999999</v>
      </c>
      <c r="H76" s="545">
        <v>0.73121981620000098</v>
      </c>
      <c r="I76" s="545">
        <v>1.241198257</v>
      </c>
      <c r="J76" s="545">
        <v>0.13677773600000001</v>
      </c>
      <c r="K76" s="545">
        <v>7.3867701800000005E-2</v>
      </c>
      <c r="L76" s="545">
        <v>7.6302476599999905E-2</v>
      </c>
      <c r="M76" s="545">
        <v>0.1088919866</v>
      </c>
      <c r="N76" s="545">
        <v>1.2439871659999999</v>
      </c>
      <c r="O76" s="545">
        <v>3.5168711872</v>
      </c>
      <c r="P76" s="545">
        <v>0.419056056600001</v>
      </c>
      <c r="Q76" s="278">
        <v>2360</v>
      </c>
      <c r="R76" s="157">
        <v>20</v>
      </c>
      <c r="S76" s="158">
        <v>0.44748315599999999</v>
      </c>
      <c r="T76" s="158">
        <v>0.124012605</v>
      </c>
      <c r="U76" s="158">
        <v>8.4532388E-2</v>
      </c>
      <c r="V76" s="158">
        <v>5.1621993000000005E-2</v>
      </c>
      <c r="W76" s="158">
        <v>9.5128129000000006E-2</v>
      </c>
      <c r="X76" s="158">
        <v>0.46201554600000005</v>
      </c>
      <c r="Y76" s="158">
        <v>1.020665216</v>
      </c>
      <c r="Z76" s="158">
        <v>1.5165973799999999</v>
      </c>
      <c r="AA76" s="158">
        <v>0.19042305200000001</v>
      </c>
      <c r="AB76" s="158">
        <v>7.6487698000000007E-2</v>
      </c>
      <c r="AC76" s="158">
        <v>9.7030926999999975E-2</v>
      </c>
      <c r="AD76" s="158">
        <v>0.115165897</v>
      </c>
      <c r="AE76" s="158">
        <v>1.3993739960000005</v>
      </c>
      <c r="AF76" s="158">
        <v>4.6798019759999994</v>
      </c>
      <c r="AG76" s="158">
        <v>0.49037919100000005</v>
      </c>
      <c r="AH76" s="15" t="s">
        <v>63</v>
      </c>
    </row>
    <row r="77" spans="1:34" ht="15.6" x14ac:dyDescent="0.25">
      <c r="A77" s="50">
        <v>71</v>
      </c>
      <c r="B77" s="545">
        <v>0.48901240499999998</v>
      </c>
      <c r="C77" s="545">
        <v>0.1226639298</v>
      </c>
      <c r="D77" s="545">
        <v>6.8033480399999999E-2</v>
      </c>
      <c r="E77" s="545">
        <v>5.6703783600000002E-2</v>
      </c>
      <c r="F77" s="545">
        <v>9.8387261000000004E-2</v>
      </c>
      <c r="G77" s="545">
        <v>0.43522066279999999</v>
      </c>
      <c r="H77" s="545">
        <v>0.73121981620000098</v>
      </c>
      <c r="I77" s="545">
        <v>1.241198257</v>
      </c>
      <c r="J77" s="545">
        <v>0.13677773600000001</v>
      </c>
      <c r="K77" s="545">
        <v>7.3867701800000005E-2</v>
      </c>
      <c r="L77" s="545">
        <v>7.6302476599999905E-2</v>
      </c>
      <c r="M77" s="545">
        <v>0.1088919866</v>
      </c>
      <c r="N77" s="545">
        <v>1.2439871659999999</v>
      </c>
      <c r="O77" s="545">
        <v>3.5168711872</v>
      </c>
      <c r="P77" s="545">
        <v>0.419056056600001</v>
      </c>
      <c r="Q77" s="278">
        <v>2365</v>
      </c>
      <c r="R77" s="14"/>
    </row>
    <row r="78" spans="1:34" ht="15.6" x14ac:dyDescent="0.25">
      <c r="A78" s="50">
        <v>72</v>
      </c>
      <c r="B78" s="545">
        <v>0.48901240499999998</v>
      </c>
      <c r="C78" s="545">
        <v>0.1226639298</v>
      </c>
      <c r="D78" s="545">
        <v>6.8033480399999999E-2</v>
      </c>
      <c r="E78" s="545">
        <v>5.6703783600000002E-2</v>
      </c>
      <c r="F78" s="545">
        <v>9.8387261000000004E-2</v>
      </c>
      <c r="G78" s="545">
        <v>0.43522066279999999</v>
      </c>
      <c r="H78" s="545">
        <v>0.73121981620000098</v>
      </c>
      <c r="I78" s="545">
        <v>1.241198257</v>
      </c>
      <c r="J78" s="545">
        <v>0.13677773600000001</v>
      </c>
      <c r="K78" s="545">
        <v>7.3867701800000005E-2</v>
      </c>
      <c r="L78" s="545">
        <v>7.6302476599999905E-2</v>
      </c>
      <c r="M78" s="545">
        <v>0.1088919866</v>
      </c>
      <c r="N78" s="545">
        <v>1.2439871659999999</v>
      </c>
      <c r="O78" s="545">
        <v>3.5168711872</v>
      </c>
      <c r="P78" s="545">
        <v>0.419056056600001</v>
      </c>
      <c r="Q78" s="278">
        <v>2370</v>
      </c>
      <c r="R78" s="4"/>
    </row>
    <row r="79" spans="1:34" ht="15.6" x14ac:dyDescent="0.25">
      <c r="A79" s="50">
        <v>73</v>
      </c>
      <c r="B79" s="545">
        <v>0.48901240499999998</v>
      </c>
      <c r="C79" s="545">
        <v>0.1226639298</v>
      </c>
      <c r="D79" s="545">
        <v>6.8033480399999999E-2</v>
      </c>
      <c r="E79" s="545">
        <v>5.6703783600000002E-2</v>
      </c>
      <c r="F79" s="545">
        <v>9.8387261000000004E-2</v>
      </c>
      <c r="G79" s="545">
        <v>0.43522066279999999</v>
      </c>
      <c r="H79" s="545">
        <v>0.73121981620000098</v>
      </c>
      <c r="I79" s="545">
        <v>1.241198257</v>
      </c>
      <c r="J79" s="545">
        <v>0.13677773600000001</v>
      </c>
      <c r="K79" s="545">
        <v>7.3867701800000005E-2</v>
      </c>
      <c r="L79" s="545">
        <v>7.6302476599999905E-2</v>
      </c>
      <c r="M79" s="545">
        <v>0.1088919866</v>
      </c>
      <c r="N79" s="545">
        <v>1.2439871659999999</v>
      </c>
      <c r="O79" s="545">
        <v>3.5168711872</v>
      </c>
      <c r="P79" s="545">
        <v>0.419056056600001</v>
      </c>
      <c r="Q79" s="278">
        <v>2375</v>
      </c>
    </row>
    <row r="80" spans="1:34" ht="15.6" x14ac:dyDescent="0.25">
      <c r="A80" s="50">
        <v>74</v>
      </c>
      <c r="B80" s="229"/>
      <c r="C80" s="229"/>
      <c r="D80" s="229"/>
      <c r="E80" s="229"/>
      <c r="F80" s="229"/>
      <c r="G80" s="229"/>
      <c r="H80" s="229"/>
      <c r="I80" s="229"/>
      <c r="J80" s="229"/>
      <c r="K80" s="229"/>
      <c r="L80" s="229"/>
      <c r="M80" s="229"/>
      <c r="N80" s="229"/>
      <c r="O80" s="229"/>
      <c r="P80" s="229"/>
      <c r="Q80" s="50"/>
    </row>
    <row r="81" spans="1:17" ht="15.6" x14ac:dyDescent="0.25">
      <c r="A81" s="50"/>
      <c r="B81" s="229"/>
      <c r="C81" s="229"/>
      <c r="D81" s="229"/>
      <c r="E81" s="229"/>
      <c r="F81" s="229"/>
      <c r="G81" s="229"/>
      <c r="H81" s="229"/>
      <c r="I81" s="229"/>
      <c r="J81" s="229"/>
      <c r="K81" s="229"/>
      <c r="L81" s="229"/>
      <c r="M81" s="229"/>
      <c r="N81" s="229"/>
      <c r="O81" s="229"/>
      <c r="P81" s="229"/>
      <c r="Q81" s="50"/>
    </row>
    <row r="82" spans="1:17" ht="15.6" x14ac:dyDescent="0.25">
      <c r="A82" s="50"/>
      <c r="B82" s="229"/>
      <c r="C82" s="229"/>
      <c r="D82" s="229"/>
      <c r="E82" s="229"/>
      <c r="F82" s="229"/>
      <c r="G82" s="229"/>
      <c r="H82" s="229"/>
      <c r="I82" s="229"/>
      <c r="J82" s="229"/>
      <c r="K82" s="229"/>
      <c r="L82" s="229"/>
      <c r="M82" s="229"/>
      <c r="N82" s="229"/>
      <c r="O82" s="229"/>
      <c r="P82" s="229"/>
      <c r="Q82" s="50"/>
    </row>
    <row r="83" spans="1:17" ht="15.6" x14ac:dyDescent="0.25">
      <c r="A83" s="50"/>
      <c r="B83" s="229"/>
      <c r="C83" s="229"/>
      <c r="D83" s="229"/>
      <c r="E83" s="229"/>
      <c r="F83" s="229"/>
      <c r="G83" s="229"/>
      <c r="H83" s="229"/>
      <c r="I83" s="229"/>
      <c r="J83" s="229"/>
      <c r="K83" s="229"/>
      <c r="L83" s="229"/>
      <c r="M83" s="229"/>
      <c r="N83" s="229"/>
      <c r="O83" s="229"/>
      <c r="P83" s="229"/>
      <c r="Q83" s="50"/>
    </row>
    <row r="84" spans="1:17" ht="15.6" x14ac:dyDescent="0.25">
      <c r="A84" s="50"/>
      <c r="B84" s="229"/>
      <c r="C84" s="229"/>
      <c r="D84" s="229"/>
      <c r="E84" s="229"/>
      <c r="F84" s="229"/>
      <c r="G84" s="229"/>
      <c r="H84" s="229"/>
      <c r="I84" s="229"/>
      <c r="J84" s="229"/>
      <c r="K84" s="229"/>
      <c r="L84" s="229"/>
      <c r="M84" s="229"/>
      <c r="N84" s="229"/>
      <c r="O84" s="229"/>
      <c r="P84" s="229"/>
      <c r="Q84" s="50"/>
    </row>
    <row r="85" spans="1:17" ht="15.6" x14ac:dyDescent="0.25">
      <c r="A85" s="50"/>
      <c r="B85" s="229"/>
      <c r="C85" s="229"/>
      <c r="D85" s="229"/>
      <c r="E85" s="229"/>
      <c r="F85" s="229"/>
      <c r="G85" s="229"/>
      <c r="H85" s="229"/>
      <c r="I85" s="229"/>
      <c r="J85" s="229"/>
      <c r="K85" s="229"/>
      <c r="L85" s="229"/>
      <c r="M85" s="229"/>
      <c r="N85" s="229"/>
      <c r="O85" s="229"/>
      <c r="P85" s="229"/>
      <c r="Q85" s="50"/>
    </row>
    <row r="86" spans="1:17" ht="15.6" x14ac:dyDescent="0.25">
      <c r="A86" s="50"/>
      <c r="B86" s="229"/>
      <c r="C86" s="229"/>
      <c r="D86" s="229"/>
      <c r="E86" s="229"/>
      <c r="F86" s="229"/>
      <c r="G86" s="229"/>
      <c r="H86" s="229"/>
      <c r="I86" s="229"/>
      <c r="J86" s="229"/>
      <c r="K86" s="229"/>
      <c r="L86" s="229"/>
      <c r="M86" s="229"/>
      <c r="N86" s="229"/>
      <c r="O86" s="229"/>
      <c r="P86" s="229"/>
      <c r="Q86" s="50"/>
    </row>
    <row r="87" spans="1:17" ht="15.6" x14ac:dyDescent="0.25">
      <c r="A87" s="50"/>
      <c r="B87" s="229"/>
      <c r="C87" s="229"/>
      <c r="D87" s="229"/>
      <c r="E87" s="229"/>
      <c r="F87" s="229"/>
      <c r="G87" s="229"/>
      <c r="H87" s="229"/>
      <c r="I87" s="229"/>
      <c r="J87" s="229"/>
      <c r="K87" s="229"/>
      <c r="L87" s="229"/>
      <c r="M87" s="229"/>
      <c r="N87" s="229"/>
      <c r="O87" s="229"/>
      <c r="P87" s="229"/>
      <c r="Q87" s="50"/>
    </row>
    <row r="88" spans="1:17" ht="15.6" x14ac:dyDescent="0.25">
      <c r="A88" s="50"/>
      <c r="B88" s="229"/>
      <c r="C88" s="229"/>
      <c r="D88" s="229"/>
      <c r="E88" s="229"/>
      <c r="F88" s="229"/>
      <c r="G88" s="229"/>
      <c r="H88" s="229"/>
      <c r="I88" s="229"/>
      <c r="J88" s="229"/>
      <c r="K88" s="229"/>
      <c r="L88" s="229"/>
      <c r="M88" s="229"/>
      <c r="N88" s="229"/>
      <c r="O88" s="229"/>
      <c r="P88" s="229"/>
      <c r="Q88" s="50"/>
    </row>
    <row r="89" spans="1:17" ht="15.6" x14ac:dyDescent="0.25">
      <c r="A89" s="50"/>
      <c r="B89" s="229"/>
      <c r="C89" s="229"/>
      <c r="D89" s="229"/>
      <c r="E89" s="229"/>
      <c r="F89" s="229"/>
      <c r="G89" s="229"/>
      <c r="H89" s="229"/>
      <c r="I89" s="229"/>
      <c r="J89" s="229"/>
      <c r="K89" s="229"/>
      <c r="L89" s="229"/>
      <c r="M89" s="229"/>
      <c r="N89" s="229"/>
      <c r="O89" s="229"/>
      <c r="P89" s="229"/>
      <c r="Q89" s="50"/>
    </row>
    <row r="90" spans="1:17" ht="15.6" x14ac:dyDescent="0.25">
      <c r="A90" s="50"/>
      <c r="B90" s="229"/>
      <c r="C90" s="229"/>
      <c r="D90" s="229"/>
      <c r="E90" s="229"/>
      <c r="F90" s="229"/>
      <c r="G90" s="229"/>
      <c r="H90" s="229"/>
      <c r="I90" s="229"/>
      <c r="J90" s="229"/>
      <c r="K90" s="229"/>
      <c r="L90" s="229"/>
      <c r="M90" s="229"/>
      <c r="N90" s="229"/>
      <c r="O90" s="229"/>
      <c r="P90" s="229"/>
      <c r="Q90" s="50"/>
    </row>
    <row r="91" spans="1:17" ht="15.6" x14ac:dyDescent="0.25">
      <c r="A91" s="50"/>
      <c r="B91" s="229"/>
      <c r="C91" s="229"/>
      <c r="D91" s="229"/>
      <c r="E91" s="229"/>
      <c r="F91" s="229"/>
      <c r="G91" s="229"/>
      <c r="H91" s="229"/>
      <c r="I91" s="229"/>
      <c r="J91" s="229"/>
      <c r="K91" s="229"/>
      <c r="L91" s="229"/>
      <c r="M91" s="229"/>
      <c r="N91" s="229"/>
      <c r="O91" s="229"/>
      <c r="P91" s="229"/>
      <c r="Q91" s="50"/>
    </row>
    <row r="92" spans="1:17" ht="15.6" x14ac:dyDescent="0.25">
      <c r="A92" s="50"/>
      <c r="B92" s="229"/>
      <c r="C92" s="229"/>
      <c r="D92" s="229"/>
      <c r="E92" s="229"/>
      <c r="F92" s="229"/>
      <c r="G92" s="229"/>
      <c r="H92" s="229"/>
      <c r="I92" s="229"/>
      <c r="J92" s="229"/>
      <c r="K92" s="229"/>
      <c r="L92" s="229"/>
      <c r="M92" s="229"/>
      <c r="N92" s="229"/>
      <c r="O92" s="229"/>
      <c r="P92" s="229"/>
      <c r="Q92" s="50"/>
    </row>
    <row r="93" spans="1:17" ht="15.6" x14ac:dyDescent="0.25">
      <c r="A93" s="50"/>
      <c r="B93" s="229"/>
      <c r="C93" s="229"/>
      <c r="D93" s="229"/>
      <c r="E93" s="229"/>
      <c r="F93" s="229"/>
      <c r="G93" s="229"/>
      <c r="H93" s="229"/>
      <c r="I93" s="229"/>
      <c r="J93" s="229"/>
      <c r="K93" s="229"/>
      <c r="L93" s="229"/>
      <c r="M93" s="229"/>
      <c r="N93" s="229"/>
      <c r="O93" s="229"/>
      <c r="P93" s="229"/>
      <c r="Q93" s="50"/>
    </row>
    <row r="94" spans="1:17" ht="15.6" x14ac:dyDescent="0.25">
      <c r="A94" s="50"/>
      <c r="B94" s="229"/>
      <c r="C94" s="229"/>
      <c r="D94" s="229"/>
      <c r="E94" s="229"/>
      <c r="F94" s="229"/>
      <c r="G94" s="229"/>
      <c r="H94" s="229"/>
      <c r="I94" s="229"/>
      <c r="J94" s="229"/>
      <c r="K94" s="229"/>
      <c r="L94" s="229"/>
      <c r="M94" s="229"/>
      <c r="N94" s="229"/>
      <c r="O94" s="229"/>
      <c r="P94" s="229"/>
      <c r="Q94" s="50"/>
    </row>
    <row r="95" spans="1:17" ht="15.6" x14ac:dyDescent="0.25">
      <c r="A95" s="50"/>
      <c r="B95" s="229"/>
      <c r="C95" s="229"/>
      <c r="D95" s="229"/>
      <c r="E95" s="229"/>
      <c r="F95" s="229"/>
      <c r="G95" s="229"/>
      <c r="H95" s="229"/>
      <c r="I95" s="229"/>
      <c r="J95" s="229"/>
      <c r="K95" s="229"/>
      <c r="L95" s="229"/>
      <c r="M95" s="229"/>
      <c r="N95" s="229"/>
      <c r="O95" s="229"/>
      <c r="P95" s="229"/>
      <c r="Q95" s="50"/>
    </row>
    <row r="96" spans="1:17" ht="15.6" x14ac:dyDescent="0.25">
      <c r="A96" s="50"/>
      <c r="B96" s="229"/>
      <c r="C96" s="229"/>
      <c r="D96" s="229"/>
      <c r="E96" s="229"/>
      <c r="F96" s="229"/>
      <c r="G96" s="229"/>
      <c r="H96" s="229"/>
      <c r="I96" s="229"/>
      <c r="J96" s="229"/>
      <c r="K96" s="229"/>
      <c r="L96" s="229"/>
      <c r="M96" s="229"/>
      <c r="N96" s="229"/>
      <c r="O96" s="229"/>
      <c r="P96" s="229"/>
      <c r="Q96" s="50"/>
    </row>
    <row r="97" spans="1:17" ht="15.6" x14ac:dyDescent="0.25">
      <c r="A97" s="50"/>
      <c r="B97" s="229"/>
      <c r="C97" s="229"/>
      <c r="D97" s="229"/>
      <c r="E97" s="229"/>
      <c r="F97" s="229"/>
      <c r="G97" s="229"/>
      <c r="H97" s="229"/>
      <c r="I97" s="229"/>
      <c r="J97" s="229"/>
      <c r="K97" s="229"/>
      <c r="L97" s="229"/>
      <c r="M97" s="229"/>
      <c r="N97" s="229"/>
      <c r="O97" s="229"/>
      <c r="P97" s="229"/>
      <c r="Q97" s="50"/>
    </row>
    <row r="98" spans="1:17" ht="15.6" x14ac:dyDescent="0.25">
      <c r="A98" s="50"/>
      <c r="B98" s="229"/>
      <c r="C98" s="229"/>
      <c r="D98" s="229"/>
      <c r="E98" s="229"/>
      <c r="F98" s="229"/>
      <c r="G98" s="229"/>
      <c r="H98" s="229"/>
      <c r="I98" s="229"/>
      <c r="J98" s="229"/>
      <c r="K98" s="229"/>
      <c r="L98" s="229"/>
      <c r="M98" s="229"/>
      <c r="N98" s="229"/>
      <c r="O98" s="229"/>
      <c r="P98" s="229"/>
      <c r="Q98" s="50"/>
    </row>
    <row r="99" spans="1:17" ht="15.6" x14ac:dyDescent="0.25">
      <c r="A99" s="50"/>
      <c r="B99" s="229"/>
      <c r="C99" s="229"/>
      <c r="D99" s="229"/>
      <c r="E99" s="229"/>
      <c r="F99" s="229"/>
      <c r="G99" s="229"/>
      <c r="H99" s="229"/>
      <c r="I99" s="229"/>
      <c r="J99" s="229"/>
      <c r="K99" s="229"/>
      <c r="L99" s="229"/>
      <c r="M99" s="229"/>
      <c r="N99" s="229"/>
      <c r="O99" s="229"/>
      <c r="P99" s="229"/>
      <c r="Q99" s="50"/>
    </row>
    <row r="100" spans="1:17" ht="15.6" x14ac:dyDescent="0.25">
      <c r="A100" s="50"/>
      <c r="B100" s="229"/>
      <c r="C100" s="229"/>
      <c r="D100" s="229"/>
      <c r="E100" s="229"/>
      <c r="F100" s="229"/>
      <c r="G100" s="229"/>
      <c r="H100" s="229"/>
      <c r="I100" s="229"/>
      <c r="J100" s="229"/>
      <c r="K100" s="229"/>
      <c r="L100" s="229"/>
      <c r="M100" s="229"/>
      <c r="N100" s="229"/>
      <c r="O100" s="229"/>
      <c r="P100" s="229"/>
      <c r="Q100" s="50"/>
    </row>
    <row r="101" spans="1:17" ht="15.6" x14ac:dyDescent="0.25">
      <c r="A101" s="50"/>
      <c r="B101" s="229"/>
      <c r="C101" s="229"/>
      <c r="D101" s="229"/>
      <c r="E101" s="229"/>
      <c r="F101" s="229"/>
      <c r="G101" s="229"/>
      <c r="H101" s="229"/>
      <c r="I101" s="229"/>
      <c r="J101" s="229"/>
      <c r="K101" s="229"/>
      <c r="L101" s="229"/>
      <c r="M101" s="229"/>
      <c r="N101" s="229"/>
      <c r="O101" s="229"/>
      <c r="P101" s="229"/>
      <c r="Q101" s="50"/>
    </row>
    <row r="102" spans="1:17" ht="15.6" x14ac:dyDescent="0.25">
      <c r="A102" s="50"/>
      <c r="B102" s="229"/>
      <c r="C102" s="229"/>
      <c r="D102" s="229"/>
      <c r="E102" s="229"/>
      <c r="F102" s="229"/>
      <c r="G102" s="229"/>
      <c r="H102" s="229"/>
      <c r="I102" s="229"/>
      <c r="J102" s="229"/>
      <c r="K102" s="229"/>
      <c r="L102" s="229"/>
      <c r="M102" s="229"/>
      <c r="N102" s="229"/>
      <c r="O102" s="229"/>
      <c r="P102" s="229"/>
      <c r="Q102" s="50"/>
    </row>
    <row r="103" spans="1:17" ht="15.6" x14ac:dyDescent="0.25">
      <c r="A103" s="50"/>
      <c r="B103" s="229"/>
      <c r="C103" s="229"/>
      <c r="D103" s="229"/>
      <c r="E103" s="229"/>
      <c r="F103" s="229"/>
      <c r="G103" s="229"/>
      <c r="H103" s="229"/>
      <c r="I103" s="229"/>
      <c r="J103" s="229"/>
      <c r="K103" s="229"/>
      <c r="L103" s="229"/>
      <c r="M103" s="229"/>
      <c r="N103" s="229"/>
      <c r="O103" s="229"/>
      <c r="P103" s="229"/>
      <c r="Q103" s="50"/>
    </row>
    <row r="104" spans="1:17" ht="15.6" x14ac:dyDescent="0.25">
      <c r="A104" s="50"/>
      <c r="B104" s="229"/>
      <c r="C104" s="229"/>
      <c r="D104" s="229"/>
      <c r="E104" s="229"/>
      <c r="F104" s="229"/>
      <c r="G104" s="229"/>
      <c r="H104" s="229"/>
      <c r="I104" s="229"/>
      <c r="J104" s="229"/>
      <c r="K104" s="229"/>
      <c r="L104" s="229"/>
      <c r="M104" s="229"/>
      <c r="N104" s="229"/>
      <c r="O104" s="229"/>
      <c r="P104" s="229"/>
      <c r="Q104" s="50"/>
    </row>
    <row r="105" spans="1:17" x14ac:dyDescent="0.25">
      <c r="A105" s="50"/>
    </row>
    <row r="106" spans="1:17" x14ac:dyDescent="0.25">
      <c r="A106" s="50"/>
    </row>
  </sheetData>
  <mergeCells count="2">
    <mergeCell ref="AJ5:AK5"/>
    <mergeCell ref="AL5:AM5"/>
  </mergeCells>
  <phoneticPr fontId="1" type="noConversion"/>
  <conditionalFormatting sqref="B7:P104">
    <cfRule type="cellIs" dxfId="0" priority="1" operator="lessThan">
      <formula>0</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G206"/>
  <sheetViews>
    <sheetView tabSelected="1" workbookViewId="0">
      <selection activeCell="M10" sqref="M10"/>
    </sheetView>
  </sheetViews>
  <sheetFormatPr defaultColWidth="9" defaultRowHeight="13.8" x14ac:dyDescent="0.25"/>
  <cols>
    <col min="1" max="1" width="15.6640625" style="219" bestFit="1" customWidth="1"/>
    <col min="2" max="2" width="8.88671875" style="205" bestFit="1" customWidth="1"/>
    <col min="3" max="3" width="8" style="205" bestFit="1" customWidth="1"/>
    <col min="4" max="4" width="8.88671875" style="205" bestFit="1" customWidth="1"/>
    <col min="5" max="5" width="7.88671875" style="205" bestFit="1" customWidth="1"/>
    <col min="6" max="9" width="8.88671875" style="205" bestFit="1" customWidth="1"/>
    <col min="10" max="10" width="8" style="205" bestFit="1" customWidth="1"/>
    <col min="11" max="11" width="8.109375" style="205" bestFit="1" customWidth="1"/>
    <col min="12" max="13" width="8.88671875" style="205" bestFit="1" customWidth="1"/>
    <col min="14" max="15" width="7.88671875" style="205" bestFit="1" customWidth="1"/>
    <col min="16" max="16" width="8" style="205" bestFit="1" customWidth="1"/>
    <col min="17" max="16384" width="9" style="205"/>
  </cols>
  <sheetData>
    <row r="1" spans="1:33" x14ac:dyDescent="0.25">
      <c r="B1" s="206" t="s">
        <v>394</v>
      </c>
      <c r="C1" s="206" t="s">
        <v>395</v>
      </c>
      <c r="D1" s="206" t="s">
        <v>396</v>
      </c>
      <c r="E1" s="206" t="s">
        <v>397</v>
      </c>
      <c r="F1" s="206" t="s">
        <v>398</v>
      </c>
      <c r="G1" s="206" t="s">
        <v>399</v>
      </c>
      <c r="H1" s="206" t="s">
        <v>400</v>
      </c>
      <c r="I1" s="206" t="s">
        <v>401</v>
      </c>
      <c r="J1" s="206" t="s">
        <v>402</v>
      </c>
      <c r="K1" s="206" t="s">
        <v>403</v>
      </c>
      <c r="L1" s="206" t="s">
        <v>404</v>
      </c>
      <c r="M1" s="206" t="s">
        <v>405</v>
      </c>
      <c r="N1" s="206" t="s">
        <v>406</v>
      </c>
      <c r="O1" s="206" t="s">
        <v>407</v>
      </c>
      <c r="P1" s="206" t="s">
        <v>408</v>
      </c>
    </row>
    <row r="2" spans="1:33" x14ac:dyDescent="0.25">
      <c r="A2" s="219" t="s">
        <v>409</v>
      </c>
      <c r="B2" s="207">
        <v>2.5100000000000001E-6</v>
      </c>
      <c r="C2" s="207">
        <v>-5.2000000000000002E-6</v>
      </c>
      <c r="D2" s="207">
        <v>4.6800000000000001E-7</v>
      </c>
      <c r="E2" s="207">
        <v>8.0800000000000004E-7</v>
      </c>
      <c r="F2" s="207">
        <v>-3.0600000000000001E-7</v>
      </c>
      <c r="G2" s="207">
        <v>-1.75E-6</v>
      </c>
      <c r="H2" s="207">
        <v>-2.8900000000000001E-7</v>
      </c>
      <c r="I2" s="207">
        <v>1.19E-6</v>
      </c>
      <c r="J2" s="207">
        <v>-7.4800000000000004E-6</v>
      </c>
      <c r="K2" s="207">
        <v>1.69E-9</v>
      </c>
      <c r="L2" s="207">
        <v>-5.7599999999999997E-7</v>
      </c>
      <c r="M2" s="207">
        <v>-9.4199999999999996E-8</v>
      </c>
      <c r="N2" s="207">
        <v>3.9299999999999996E-6</v>
      </c>
      <c r="O2" s="207">
        <v>3.0000000000000001E-6</v>
      </c>
      <c r="P2" s="207">
        <v>-1.9599999999999999E-6</v>
      </c>
    </row>
    <row r="3" spans="1:33" x14ac:dyDescent="0.25">
      <c r="A3" s="219" t="s">
        <v>410</v>
      </c>
      <c r="B3" s="207">
        <v>-1.15E-5</v>
      </c>
      <c r="C3" s="207">
        <v>8.3499999999999997E-5</v>
      </c>
      <c r="D3" s="207">
        <v>-2.4000000000000001E-5</v>
      </c>
      <c r="E3" s="207">
        <v>2.1500000000000001E-5</v>
      </c>
      <c r="F3" s="207">
        <v>-1.5E-5</v>
      </c>
      <c r="G3" s="207">
        <v>-6.7199999999999994E-5</v>
      </c>
      <c r="H3" s="207">
        <v>-8.8300000000000005E-5</v>
      </c>
      <c r="I3" s="207">
        <v>-3.0700000000000001E-5</v>
      </c>
      <c r="J3" s="207">
        <v>3.0200000000000002E-4</v>
      </c>
      <c r="K3" s="207">
        <v>2.4600000000000001E-7</v>
      </c>
      <c r="L3" s="207">
        <v>-1.1800000000000001E-5</v>
      </c>
      <c r="M3" s="207">
        <v>-5.3499999999999996E-6</v>
      </c>
      <c r="N3" s="207">
        <v>3.2400000000000001E-4</v>
      </c>
      <c r="O3" s="207">
        <v>5.0000000000000001E-4</v>
      </c>
      <c r="P3" s="207">
        <v>1.93E-4</v>
      </c>
    </row>
    <row r="5" spans="1:33" x14ac:dyDescent="0.25">
      <c r="R5" s="205">
        <v>1990</v>
      </c>
      <c r="S5" s="205" t="s">
        <v>414</v>
      </c>
      <c r="T5" s="205">
        <v>2005</v>
      </c>
      <c r="U5" s="205" t="s">
        <v>415</v>
      </c>
      <c r="V5" s="205">
        <v>2010</v>
      </c>
      <c r="W5" s="205" t="s">
        <v>866</v>
      </c>
    </row>
    <row r="6" spans="1:33" x14ac:dyDescent="0.25">
      <c r="A6" s="220" t="s">
        <v>413</v>
      </c>
      <c r="B6" s="209" t="s">
        <v>394</v>
      </c>
      <c r="C6" s="209" t="s">
        <v>395</v>
      </c>
      <c r="D6" s="209" t="s">
        <v>13</v>
      </c>
      <c r="E6" s="209" t="s">
        <v>397</v>
      </c>
      <c r="F6" s="209" t="s">
        <v>398</v>
      </c>
      <c r="G6" s="209" t="s">
        <v>399</v>
      </c>
      <c r="H6" s="209" t="s">
        <v>400</v>
      </c>
      <c r="I6" s="209" t="s">
        <v>401</v>
      </c>
      <c r="J6" s="209" t="s">
        <v>402</v>
      </c>
      <c r="K6" s="209" t="s">
        <v>403</v>
      </c>
      <c r="L6" s="209" t="s">
        <v>956</v>
      </c>
      <c r="M6" s="209" t="s">
        <v>405</v>
      </c>
      <c r="N6" s="209" t="s">
        <v>406</v>
      </c>
      <c r="O6" s="209" t="s">
        <v>407</v>
      </c>
      <c r="P6" s="209" t="s">
        <v>412</v>
      </c>
      <c r="R6" s="208" t="s">
        <v>411</v>
      </c>
      <c r="S6" s="209" t="s">
        <v>394</v>
      </c>
      <c r="T6" s="209" t="s">
        <v>395</v>
      </c>
      <c r="U6" s="209" t="s">
        <v>396</v>
      </c>
      <c r="V6" s="209" t="s">
        <v>397</v>
      </c>
      <c r="W6" s="209" t="s">
        <v>398</v>
      </c>
      <c r="X6" s="209" t="s">
        <v>399</v>
      </c>
      <c r="Y6" s="209" t="s">
        <v>400</v>
      </c>
      <c r="Z6" s="209" t="s">
        <v>401</v>
      </c>
      <c r="AA6" s="209" t="s">
        <v>402</v>
      </c>
      <c r="AB6" s="209" t="s">
        <v>403</v>
      </c>
      <c r="AC6" s="209" t="s">
        <v>404</v>
      </c>
      <c r="AD6" s="209" t="s">
        <v>405</v>
      </c>
      <c r="AE6" s="209" t="s">
        <v>406</v>
      </c>
      <c r="AF6" s="209" t="s">
        <v>407</v>
      </c>
      <c r="AG6" s="209" t="s">
        <v>408</v>
      </c>
    </row>
    <row r="7" spans="1:33" x14ac:dyDescent="0.25">
      <c r="A7" s="220">
        <v>1</v>
      </c>
      <c r="B7" s="210">
        <f>S7*44/12</f>
        <v>1.9712000000000004E-4</v>
      </c>
      <c r="C7" s="210">
        <f t="shared" ref="C7:P22" si="0">T7*44/12</f>
        <v>-1.895666666666667E-4</v>
      </c>
      <c r="D7" s="210">
        <f t="shared" si="0"/>
        <v>-4.338400000000001E-5</v>
      </c>
      <c r="E7" s="210">
        <f t="shared" si="0"/>
        <v>1.5586266666666666E-4</v>
      </c>
      <c r="F7" s="210">
        <f t="shared" si="0"/>
        <v>-8.417200000000002E-5</v>
      </c>
      <c r="G7" s="210">
        <f t="shared" si="0"/>
        <v>-4.1323333333333337E-4</v>
      </c>
      <c r="H7" s="210">
        <f t="shared" si="0"/>
        <v>-3.5131799999999999E-4</v>
      </c>
      <c r="I7" s="210">
        <f t="shared" si="0"/>
        <v>8.7999999999999157E-7</v>
      </c>
      <c r="J7" s="210">
        <f t="shared" si="0"/>
        <v>3.9423999999999997E-4</v>
      </c>
      <c r="K7" s="210">
        <f>AB7*44/12</f>
        <v>1.0631133333333335E-6</v>
      </c>
      <c r="L7" s="210">
        <f t="shared" si="0"/>
        <v>-9.8178666666666662E-5</v>
      </c>
      <c r="M7" s="210">
        <f t="shared" si="0"/>
        <v>-2.8597066666666664E-5</v>
      </c>
      <c r="N7" s="210">
        <f t="shared" si="0"/>
        <v>1.5626600000000002E-3</v>
      </c>
      <c r="O7" s="210">
        <f t="shared" si="0"/>
        <v>2.1193333333333329E-3</v>
      </c>
      <c r="P7" s="210">
        <f t="shared" si="0"/>
        <v>5.2081333333333344E-4</v>
      </c>
      <c r="Q7" s="205">
        <v>2015</v>
      </c>
      <c r="R7" s="208">
        <v>26</v>
      </c>
      <c r="S7" s="210">
        <f>$R7*B$2+B$3</f>
        <v>5.3760000000000007E-5</v>
      </c>
      <c r="T7" s="210">
        <f t="shared" ref="S7:AG23" si="1">$R7*C$2+C$3</f>
        <v>-5.170000000000001E-5</v>
      </c>
      <c r="U7" s="210">
        <f t="shared" si="1"/>
        <v>-1.1832000000000001E-5</v>
      </c>
      <c r="V7" s="210">
        <f t="shared" si="1"/>
        <v>4.2508E-5</v>
      </c>
      <c r="W7" s="210">
        <f t="shared" si="1"/>
        <v>-2.2956000000000002E-5</v>
      </c>
      <c r="X7" s="210">
        <f t="shared" si="1"/>
        <v>-1.127E-4</v>
      </c>
      <c r="Y7" s="210">
        <f t="shared" si="1"/>
        <v>-9.5814000000000001E-5</v>
      </c>
      <c r="Z7" s="210">
        <f t="shared" si="1"/>
        <v>2.399999999999977E-7</v>
      </c>
      <c r="AA7" s="210">
        <f t="shared" si="1"/>
        <v>1.0752E-4</v>
      </c>
      <c r="AB7" s="210">
        <f t="shared" si="1"/>
        <v>2.8994000000000001E-7</v>
      </c>
      <c r="AC7" s="210">
        <f t="shared" si="1"/>
        <v>-2.6775999999999999E-5</v>
      </c>
      <c r="AD7" s="210">
        <f t="shared" si="1"/>
        <v>-7.7991999999999998E-6</v>
      </c>
      <c r="AE7" s="210">
        <f t="shared" si="1"/>
        <v>4.2618000000000002E-4</v>
      </c>
      <c r="AF7" s="210">
        <f t="shared" si="1"/>
        <v>5.7799999999999995E-4</v>
      </c>
      <c r="AG7" s="210">
        <f t="shared" si="1"/>
        <v>1.4204000000000002E-4</v>
      </c>
    </row>
    <row r="8" spans="1:33" x14ac:dyDescent="0.25">
      <c r="A8" s="220">
        <v>2</v>
      </c>
      <c r="B8" s="210">
        <f t="shared" ref="B8:P38" si="2">S8*44/12</f>
        <v>2.4313666666666669E-4</v>
      </c>
      <c r="C8" s="210">
        <f t="shared" si="0"/>
        <v>-2.8490000000000009E-4</v>
      </c>
      <c r="D8" s="210">
        <f t="shared" si="0"/>
        <v>-3.4804000000000001E-5</v>
      </c>
      <c r="E8" s="210">
        <f t="shared" si="0"/>
        <v>1.70676E-4</v>
      </c>
      <c r="F8" s="210">
        <f t="shared" si="0"/>
        <v>-8.9782000000000002E-5</v>
      </c>
      <c r="G8" s="210">
        <f t="shared" si="0"/>
        <v>-4.4531666666666666E-4</v>
      </c>
      <c r="H8" s="210">
        <f t="shared" si="0"/>
        <v>-3.5661633333333335E-4</v>
      </c>
      <c r="I8" s="210">
        <f t="shared" si="0"/>
        <v>2.2696666666666669E-5</v>
      </c>
      <c r="J8" s="210">
        <f t="shared" si="0"/>
        <v>2.571066666666667E-4</v>
      </c>
      <c r="K8" s="210">
        <f t="shared" si="0"/>
        <v>1.0940966666666666E-6</v>
      </c>
      <c r="L8" s="210">
        <f t="shared" si="0"/>
        <v>-1.0873866666666668E-4</v>
      </c>
      <c r="M8" s="210">
        <f t="shared" si="0"/>
        <v>-3.0324066666666667E-5</v>
      </c>
      <c r="N8" s="210">
        <f t="shared" si="0"/>
        <v>1.6347100000000002E-3</v>
      </c>
      <c r="O8" s="210">
        <f t="shared" si="0"/>
        <v>2.1743333333333332E-3</v>
      </c>
      <c r="P8" s="210">
        <f t="shared" si="0"/>
        <v>4.8487999999999998E-4</v>
      </c>
      <c r="Q8" s="205">
        <v>2020</v>
      </c>
      <c r="R8" s="208">
        <v>31</v>
      </c>
      <c r="S8" s="210">
        <f t="shared" si="1"/>
        <v>6.6310000000000007E-5</v>
      </c>
      <c r="T8" s="210">
        <f t="shared" si="1"/>
        <v>-7.7700000000000018E-5</v>
      </c>
      <c r="U8" s="210">
        <f t="shared" si="1"/>
        <v>-9.4919999999999999E-6</v>
      </c>
      <c r="V8" s="210">
        <f t="shared" si="1"/>
        <v>4.6548000000000002E-5</v>
      </c>
      <c r="W8" s="210">
        <f t="shared" si="1"/>
        <v>-2.4486000000000002E-5</v>
      </c>
      <c r="X8" s="210">
        <f t="shared" si="1"/>
        <v>-1.2145E-4</v>
      </c>
      <c r="Y8" s="210">
        <f t="shared" si="1"/>
        <v>-9.7259000000000012E-5</v>
      </c>
      <c r="Z8" s="210">
        <f t="shared" si="1"/>
        <v>6.19E-6</v>
      </c>
      <c r="AA8" s="210">
        <f t="shared" si="1"/>
        <v>7.0120000000000013E-5</v>
      </c>
      <c r="AB8" s="210">
        <f t="shared" si="1"/>
        <v>2.9839000000000001E-7</v>
      </c>
      <c r="AC8" s="210">
        <f t="shared" si="1"/>
        <v>-2.9656000000000002E-5</v>
      </c>
      <c r="AD8" s="210">
        <f t="shared" si="1"/>
        <v>-8.2701999999999992E-6</v>
      </c>
      <c r="AE8" s="210">
        <f t="shared" si="1"/>
        <v>4.4583000000000003E-4</v>
      </c>
      <c r="AF8" s="210">
        <f t="shared" si="1"/>
        <v>5.9299999999999999E-4</v>
      </c>
      <c r="AG8" s="210">
        <f t="shared" si="1"/>
        <v>1.3223999999999999E-4</v>
      </c>
    </row>
    <row r="9" spans="1:33" x14ac:dyDescent="0.25">
      <c r="A9" s="220">
        <v>3</v>
      </c>
      <c r="B9" s="210">
        <f t="shared" si="2"/>
        <v>2.8915333333333338E-4</v>
      </c>
      <c r="C9" s="210">
        <f t="shared" si="0"/>
        <v>-3.8023333333333332E-4</v>
      </c>
      <c r="D9" s="210">
        <f t="shared" si="0"/>
        <v>-2.6224000000000008E-5</v>
      </c>
      <c r="E9" s="210">
        <f t="shared" si="0"/>
        <v>1.8548933333333332E-4</v>
      </c>
      <c r="F9" s="210">
        <f t="shared" si="0"/>
        <v>-9.5392000000000011E-5</v>
      </c>
      <c r="G9" s="210">
        <f t="shared" si="0"/>
        <v>-4.774E-4</v>
      </c>
      <c r="H9" s="210">
        <f t="shared" si="0"/>
        <v>-3.6191466666666666E-4</v>
      </c>
      <c r="I9" s="210">
        <f t="shared" si="0"/>
        <v>4.451333333333334E-5</v>
      </c>
      <c r="J9" s="210">
        <f t="shared" si="0"/>
        <v>1.1997333333333343E-4</v>
      </c>
      <c r="K9" s="210">
        <f t="shared" si="0"/>
        <v>1.1250800000000001E-6</v>
      </c>
      <c r="L9" s="210">
        <f t="shared" si="0"/>
        <v>-1.1929866666666668E-4</v>
      </c>
      <c r="M9" s="210">
        <f t="shared" si="0"/>
        <v>-3.2051066666666669E-5</v>
      </c>
      <c r="N9" s="210">
        <f t="shared" si="0"/>
        <v>1.7067599999999999E-3</v>
      </c>
      <c r="O9" s="210">
        <f t="shared" si="0"/>
        <v>2.2293333333333336E-3</v>
      </c>
      <c r="P9" s="210">
        <f t="shared" si="0"/>
        <v>4.4894666666666668E-4</v>
      </c>
      <c r="Q9" s="205">
        <v>2025</v>
      </c>
      <c r="R9" s="208">
        <v>36</v>
      </c>
      <c r="S9" s="210">
        <f t="shared" si="1"/>
        <v>7.8860000000000014E-5</v>
      </c>
      <c r="T9" s="210">
        <f t="shared" si="1"/>
        <v>-1.037E-4</v>
      </c>
      <c r="U9" s="210">
        <f t="shared" si="1"/>
        <v>-7.152000000000002E-6</v>
      </c>
      <c r="V9" s="210">
        <f t="shared" si="1"/>
        <v>5.0587999999999997E-5</v>
      </c>
      <c r="W9" s="210">
        <f t="shared" si="1"/>
        <v>-2.6016000000000003E-5</v>
      </c>
      <c r="X9" s="210">
        <f t="shared" si="1"/>
        <v>-1.3019999999999999E-4</v>
      </c>
      <c r="Y9" s="210">
        <f t="shared" si="1"/>
        <v>-9.8704000000000009E-5</v>
      </c>
      <c r="Z9" s="210">
        <f t="shared" si="1"/>
        <v>1.2140000000000002E-5</v>
      </c>
      <c r="AA9" s="210">
        <f t="shared" si="1"/>
        <v>3.2720000000000026E-5</v>
      </c>
      <c r="AB9" s="210">
        <f t="shared" si="1"/>
        <v>3.0684000000000001E-7</v>
      </c>
      <c r="AC9" s="210">
        <f t="shared" si="1"/>
        <v>-3.2536000000000002E-5</v>
      </c>
      <c r="AD9" s="210">
        <f t="shared" si="1"/>
        <v>-8.7412000000000003E-6</v>
      </c>
      <c r="AE9" s="210">
        <f t="shared" si="1"/>
        <v>4.6548E-4</v>
      </c>
      <c r="AF9" s="210">
        <f t="shared" si="1"/>
        <v>6.0800000000000003E-4</v>
      </c>
      <c r="AG9" s="210">
        <f t="shared" si="1"/>
        <v>1.2244E-4</v>
      </c>
    </row>
    <row r="10" spans="1:33" x14ac:dyDescent="0.25">
      <c r="A10" s="220">
        <v>4</v>
      </c>
      <c r="B10" s="210">
        <f t="shared" si="2"/>
        <v>3.3517000000000003E-4</v>
      </c>
      <c r="C10" s="210">
        <f t="shared" si="0"/>
        <v>-4.7556666666666672E-4</v>
      </c>
      <c r="D10" s="210">
        <f t="shared" si="0"/>
        <v>-1.7644000000000003E-5</v>
      </c>
      <c r="E10" s="210">
        <f t="shared" si="0"/>
        <v>2.0030266666666669E-4</v>
      </c>
      <c r="F10" s="210">
        <f t="shared" si="0"/>
        <v>-1.0100199999999999E-4</v>
      </c>
      <c r="G10" s="210">
        <f t="shared" si="0"/>
        <v>-5.0948333333333329E-4</v>
      </c>
      <c r="H10" s="210">
        <f t="shared" si="0"/>
        <v>-3.6721300000000008E-4</v>
      </c>
      <c r="I10" s="210">
        <f t="shared" si="0"/>
        <v>6.6329999999999983E-5</v>
      </c>
      <c r="J10" s="210">
        <f t="shared" si="0"/>
        <v>-1.7160000000000059E-5</v>
      </c>
      <c r="K10" s="210">
        <f t="shared" si="0"/>
        <v>1.1560633333333334E-6</v>
      </c>
      <c r="L10" s="210">
        <f t="shared" si="0"/>
        <v>-1.2985866666666667E-4</v>
      </c>
      <c r="M10" s="210">
        <f t="shared" si="0"/>
        <v>-3.3778066666666668E-5</v>
      </c>
      <c r="N10" s="210">
        <f t="shared" si="0"/>
        <v>1.7788100000000002E-3</v>
      </c>
      <c r="O10" s="210">
        <f t="shared" si="0"/>
        <v>2.2843333333333335E-3</v>
      </c>
      <c r="P10" s="210">
        <f t="shared" si="0"/>
        <v>4.1301333333333337E-4</v>
      </c>
      <c r="Q10" s="205">
        <v>2030</v>
      </c>
      <c r="R10" s="208">
        <v>41</v>
      </c>
      <c r="S10" s="210">
        <f t="shared" si="1"/>
        <v>9.1410000000000007E-5</v>
      </c>
      <c r="T10" s="210">
        <f t="shared" si="1"/>
        <v>-1.2970000000000001E-4</v>
      </c>
      <c r="U10" s="210">
        <f>$R10*D$2+D$3</f>
        <v>-4.8120000000000007E-6</v>
      </c>
      <c r="V10" s="210">
        <f t="shared" si="1"/>
        <v>5.4627999999999999E-5</v>
      </c>
      <c r="W10" s="210">
        <f t="shared" si="1"/>
        <v>-2.7546E-5</v>
      </c>
      <c r="X10" s="210">
        <f t="shared" si="1"/>
        <v>-1.3894999999999999E-4</v>
      </c>
      <c r="Y10" s="210">
        <f t="shared" si="1"/>
        <v>-1.0014900000000001E-4</v>
      </c>
      <c r="Z10" s="210">
        <f t="shared" si="1"/>
        <v>1.8089999999999998E-5</v>
      </c>
      <c r="AA10" s="210">
        <f t="shared" si="1"/>
        <v>-4.6800000000000162E-6</v>
      </c>
      <c r="AB10" s="210">
        <f t="shared" si="1"/>
        <v>3.1529000000000001E-7</v>
      </c>
      <c r="AC10" s="210">
        <f t="shared" si="1"/>
        <v>-3.5416000000000001E-5</v>
      </c>
      <c r="AD10" s="210">
        <f t="shared" si="1"/>
        <v>-9.2121999999999997E-6</v>
      </c>
      <c r="AE10" s="210">
        <f t="shared" si="1"/>
        <v>4.8513000000000001E-4</v>
      </c>
      <c r="AF10" s="210">
        <f t="shared" si="1"/>
        <v>6.2300000000000007E-4</v>
      </c>
      <c r="AG10" s="210">
        <f t="shared" si="1"/>
        <v>1.1264000000000001E-4</v>
      </c>
    </row>
    <row r="11" spans="1:33" x14ac:dyDescent="0.25">
      <c r="A11" s="220">
        <v>5</v>
      </c>
      <c r="B11" s="210">
        <f t="shared" si="2"/>
        <v>3.8118666666666669E-4</v>
      </c>
      <c r="C11" s="210">
        <f t="shared" si="0"/>
        <v>-5.7090000000000005E-4</v>
      </c>
      <c r="D11" s="210">
        <f t="shared" si="0"/>
        <v>-9.0639999999999983E-6</v>
      </c>
      <c r="E11" s="210">
        <f t="shared" si="0"/>
        <v>2.1511600000000001E-4</v>
      </c>
      <c r="F11" s="210">
        <f t="shared" si="0"/>
        <v>-1.06612E-4</v>
      </c>
      <c r="G11" s="210">
        <f t="shared" si="0"/>
        <v>-5.4156666666666669E-4</v>
      </c>
      <c r="H11" s="210">
        <f t="shared" si="0"/>
        <v>-3.7251133333333339E-4</v>
      </c>
      <c r="I11" s="210">
        <f t="shared" si="0"/>
        <v>8.8146666666666674E-5</v>
      </c>
      <c r="J11" s="210">
        <f t="shared" si="0"/>
        <v>-1.5429333333333336E-4</v>
      </c>
      <c r="K11" s="210">
        <f t="shared" si="0"/>
        <v>1.1870466666666667E-6</v>
      </c>
      <c r="L11" s="210">
        <f t="shared" si="0"/>
        <v>-1.4041866666666668E-4</v>
      </c>
      <c r="M11" s="210">
        <f t="shared" si="0"/>
        <v>-3.5505066666666667E-5</v>
      </c>
      <c r="N11" s="210">
        <f t="shared" si="0"/>
        <v>1.8508600000000002E-3</v>
      </c>
      <c r="O11" s="210">
        <f t="shared" si="0"/>
        <v>2.3393333333333335E-3</v>
      </c>
      <c r="P11" s="210">
        <f t="shared" si="0"/>
        <v>3.7708000000000007E-4</v>
      </c>
      <c r="Q11" s="205">
        <v>2035</v>
      </c>
      <c r="R11" s="208">
        <v>46</v>
      </c>
      <c r="S11" s="210">
        <f t="shared" si="1"/>
        <v>1.0396000000000001E-4</v>
      </c>
      <c r="T11" s="210">
        <f t="shared" si="1"/>
        <v>-1.5570000000000002E-4</v>
      </c>
      <c r="U11" s="210">
        <f t="shared" si="1"/>
        <v>-2.4719999999999994E-6</v>
      </c>
      <c r="V11" s="210">
        <f t="shared" si="1"/>
        <v>5.8668000000000001E-5</v>
      </c>
      <c r="W11" s="210">
        <f t="shared" si="1"/>
        <v>-2.9076000000000001E-5</v>
      </c>
      <c r="X11" s="210">
        <f t="shared" si="1"/>
        <v>-1.4770000000000001E-4</v>
      </c>
      <c r="Y11" s="210">
        <f t="shared" si="1"/>
        <v>-1.01594E-4</v>
      </c>
      <c r="Z11" s="210">
        <f t="shared" si="1"/>
        <v>2.404E-5</v>
      </c>
      <c r="AA11" s="210">
        <f t="shared" si="1"/>
        <v>-4.2080000000000004E-5</v>
      </c>
      <c r="AB11" s="210">
        <f t="shared" si="1"/>
        <v>3.2374000000000001E-7</v>
      </c>
      <c r="AC11" s="210">
        <f t="shared" si="1"/>
        <v>-3.8296000000000001E-5</v>
      </c>
      <c r="AD11" s="210">
        <f t="shared" si="1"/>
        <v>-9.683199999999999E-6</v>
      </c>
      <c r="AE11" s="210">
        <f t="shared" si="1"/>
        <v>5.0478000000000003E-4</v>
      </c>
      <c r="AF11" s="210">
        <f t="shared" si="1"/>
        <v>6.38E-4</v>
      </c>
      <c r="AG11" s="210">
        <f t="shared" si="1"/>
        <v>1.0284000000000001E-4</v>
      </c>
    </row>
    <row r="12" spans="1:33" x14ac:dyDescent="0.25">
      <c r="A12" s="220">
        <v>6</v>
      </c>
      <c r="B12" s="210">
        <f t="shared" si="2"/>
        <v>4.2720333333333345E-4</v>
      </c>
      <c r="C12" s="210">
        <f t="shared" si="0"/>
        <v>-6.6623333333333328E-4</v>
      </c>
      <c r="D12" s="210">
        <f t="shared" si="0"/>
        <v>-4.8400000000000534E-7</v>
      </c>
      <c r="E12" s="210">
        <f t="shared" si="0"/>
        <v>2.2992933333333332E-4</v>
      </c>
      <c r="F12" s="210">
        <f t="shared" si="0"/>
        <v>-1.12222E-4</v>
      </c>
      <c r="G12" s="210">
        <f t="shared" si="0"/>
        <v>-5.7364999999999988E-4</v>
      </c>
      <c r="H12" s="210">
        <f t="shared" si="0"/>
        <v>-3.778096666666667E-4</v>
      </c>
      <c r="I12" s="210">
        <f t="shared" si="0"/>
        <v>1.0996333333333334E-4</v>
      </c>
      <c r="J12" s="210">
        <f t="shared" si="0"/>
        <v>-2.914266666666666E-4</v>
      </c>
      <c r="K12" s="210">
        <f t="shared" si="0"/>
        <v>1.21803E-6</v>
      </c>
      <c r="L12" s="210">
        <f t="shared" si="0"/>
        <v>-1.5097866666666669E-4</v>
      </c>
      <c r="M12" s="210">
        <f t="shared" si="0"/>
        <v>-3.7232066666666659E-5</v>
      </c>
      <c r="N12" s="210">
        <f t="shared" si="0"/>
        <v>1.9229099999999999E-3</v>
      </c>
      <c r="O12" s="210">
        <f t="shared" si="0"/>
        <v>2.3943333333333334E-3</v>
      </c>
      <c r="P12" s="210">
        <f t="shared" si="0"/>
        <v>3.4114666666666666E-4</v>
      </c>
      <c r="Q12" s="205">
        <v>2040</v>
      </c>
      <c r="R12" s="208">
        <v>51</v>
      </c>
      <c r="S12" s="210">
        <f t="shared" si="1"/>
        <v>1.1651000000000002E-4</v>
      </c>
      <c r="T12" s="210">
        <f t="shared" si="1"/>
        <v>-1.817E-4</v>
      </c>
      <c r="U12" s="210">
        <f t="shared" si="1"/>
        <v>-1.3200000000000145E-7</v>
      </c>
      <c r="V12" s="210">
        <f t="shared" si="1"/>
        <v>6.2707999999999997E-5</v>
      </c>
      <c r="W12" s="210">
        <f t="shared" si="1"/>
        <v>-3.0605999999999998E-5</v>
      </c>
      <c r="X12" s="210">
        <f t="shared" si="1"/>
        <v>-1.5644999999999998E-4</v>
      </c>
      <c r="Y12" s="210">
        <f t="shared" si="1"/>
        <v>-1.03039E-4</v>
      </c>
      <c r="Z12" s="210">
        <f t="shared" si="1"/>
        <v>2.9990000000000003E-5</v>
      </c>
      <c r="AA12" s="210">
        <f t="shared" si="1"/>
        <v>-7.9479999999999991E-5</v>
      </c>
      <c r="AB12" s="210">
        <f t="shared" si="1"/>
        <v>3.3219000000000001E-7</v>
      </c>
      <c r="AC12" s="210">
        <f t="shared" si="1"/>
        <v>-4.1176E-5</v>
      </c>
      <c r="AD12" s="210">
        <f t="shared" si="1"/>
        <v>-1.0154199999999998E-5</v>
      </c>
      <c r="AE12" s="210">
        <f t="shared" si="1"/>
        <v>5.2442999999999999E-4</v>
      </c>
      <c r="AF12" s="210">
        <f t="shared" si="1"/>
        <v>6.5300000000000004E-4</v>
      </c>
      <c r="AG12" s="210">
        <f t="shared" si="1"/>
        <v>9.3040000000000004E-5</v>
      </c>
    </row>
    <row r="13" spans="1:33" x14ac:dyDescent="0.25">
      <c r="A13" s="220">
        <v>7</v>
      </c>
      <c r="B13" s="210">
        <f t="shared" si="2"/>
        <v>4.7321999999999994E-4</v>
      </c>
      <c r="C13" s="210">
        <f t="shared" si="0"/>
        <v>-7.6156666666666673E-4</v>
      </c>
      <c r="D13" s="210">
        <f t="shared" si="0"/>
        <v>8.0960000000000001E-6</v>
      </c>
      <c r="E13" s="210">
        <f t="shared" si="0"/>
        <v>2.4474266666666669E-4</v>
      </c>
      <c r="F13" s="210">
        <f t="shared" si="0"/>
        <v>-1.1783199999999999E-4</v>
      </c>
      <c r="G13" s="210">
        <f t="shared" si="0"/>
        <v>-6.0573333333333338E-4</v>
      </c>
      <c r="H13" s="210">
        <f t="shared" si="0"/>
        <v>-3.8310800000000006E-4</v>
      </c>
      <c r="I13" s="210">
        <f t="shared" si="0"/>
        <v>1.3177999999999999E-4</v>
      </c>
      <c r="J13" s="210">
        <f t="shared" si="0"/>
        <v>-4.2855999999999992E-4</v>
      </c>
      <c r="K13" s="210">
        <f t="shared" si="0"/>
        <v>1.2490133333333333E-6</v>
      </c>
      <c r="L13" s="210">
        <f t="shared" si="0"/>
        <v>-1.6153866666666667E-4</v>
      </c>
      <c r="M13" s="210">
        <f t="shared" si="0"/>
        <v>-3.8959066666666664E-5</v>
      </c>
      <c r="N13" s="210">
        <f t="shared" si="0"/>
        <v>1.99496E-3</v>
      </c>
      <c r="O13" s="210">
        <f t="shared" si="0"/>
        <v>2.4493333333333333E-3</v>
      </c>
      <c r="P13" s="210">
        <f t="shared" si="0"/>
        <v>3.0521333333333335E-4</v>
      </c>
      <c r="Q13" s="205">
        <v>2045</v>
      </c>
      <c r="R13" s="208">
        <v>56</v>
      </c>
      <c r="S13" s="210">
        <f t="shared" si="1"/>
        <v>1.2905999999999999E-4</v>
      </c>
      <c r="T13" s="210">
        <f t="shared" si="1"/>
        <v>-2.0770000000000003E-4</v>
      </c>
      <c r="U13" s="210">
        <f t="shared" si="1"/>
        <v>2.2079999999999999E-6</v>
      </c>
      <c r="V13" s="210">
        <f t="shared" si="1"/>
        <v>6.6748000000000005E-5</v>
      </c>
      <c r="W13" s="210">
        <f t="shared" si="1"/>
        <v>-3.2135999999999999E-5</v>
      </c>
      <c r="X13" s="210">
        <f t="shared" si="1"/>
        <v>-1.652E-4</v>
      </c>
      <c r="Y13" s="210">
        <f t="shared" si="1"/>
        <v>-1.0448400000000001E-4</v>
      </c>
      <c r="Z13" s="210">
        <f t="shared" si="1"/>
        <v>3.5939999999999998E-5</v>
      </c>
      <c r="AA13" s="210">
        <f t="shared" si="1"/>
        <v>-1.1687999999999998E-4</v>
      </c>
      <c r="AB13" s="210">
        <f t="shared" si="1"/>
        <v>3.4064000000000001E-7</v>
      </c>
      <c r="AC13" s="210">
        <f t="shared" si="1"/>
        <v>-4.4056E-5</v>
      </c>
      <c r="AD13" s="210">
        <f t="shared" si="1"/>
        <v>-1.06252E-5</v>
      </c>
      <c r="AE13" s="210">
        <f t="shared" si="1"/>
        <v>5.4407999999999995E-4</v>
      </c>
      <c r="AF13" s="210">
        <f t="shared" si="1"/>
        <v>6.6799999999999997E-4</v>
      </c>
      <c r="AG13" s="210">
        <f t="shared" si="1"/>
        <v>8.3240000000000009E-5</v>
      </c>
    </row>
    <row r="14" spans="1:33" x14ac:dyDescent="0.25">
      <c r="A14" s="220">
        <v>8</v>
      </c>
      <c r="B14" s="210">
        <f t="shared" si="2"/>
        <v>5.192366666666666E-4</v>
      </c>
      <c r="C14" s="210">
        <f t="shared" si="0"/>
        <v>-8.5689999999999996E-4</v>
      </c>
      <c r="D14" s="210">
        <f t="shared" si="0"/>
        <v>1.6676000000000004E-5</v>
      </c>
      <c r="E14" s="210">
        <f t="shared" si="0"/>
        <v>2.5955600000000003E-4</v>
      </c>
      <c r="F14" s="210">
        <f t="shared" si="0"/>
        <v>-1.23442E-4</v>
      </c>
      <c r="G14" s="210">
        <f t="shared" si="0"/>
        <v>-6.3781666666666657E-4</v>
      </c>
      <c r="H14" s="210">
        <f t="shared" si="0"/>
        <v>-3.8840633333333337E-4</v>
      </c>
      <c r="I14" s="210">
        <f t="shared" si="0"/>
        <v>1.5359666666666671E-4</v>
      </c>
      <c r="J14" s="210">
        <f t="shared" si="0"/>
        <v>-5.6569333333333341E-4</v>
      </c>
      <c r="K14" s="210">
        <f t="shared" si="0"/>
        <v>1.2799966666666666E-6</v>
      </c>
      <c r="L14" s="210">
        <f t="shared" si="0"/>
        <v>-1.7209866666666665E-4</v>
      </c>
      <c r="M14" s="210">
        <f t="shared" si="0"/>
        <v>-4.068606666666667E-5</v>
      </c>
      <c r="N14" s="210">
        <f t="shared" si="0"/>
        <v>2.0670100000000002E-3</v>
      </c>
      <c r="O14" s="210">
        <f t="shared" si="0"/>
        <v>2.5043333333333337E-3</v>
      </c>
      <c r="P14" s="210">
        <f t="shared" si="0"/>
        <v>2.6928000000000005E-4</v>
      </c>
      <c r="Q14" s="205">
        <v>2050</v>
      </c>
      <c r="R14" s="208">
        <v>61</v>
      </c>
      <c r="S14" s="210">
        <f t="shared" si="1"/>
        <v>1.4160999999999999E-4</v>
      </c>
      <c r="T14" s="210">
        <f t="shared" si="1"/>
        <v>-2.3370000000000002E-4</v>
      </c>
      <c r="U14" s="210">
        <f t="shared" si="1"/>
        <v>4.5480000000000012E-6</v>
      </c>
      <c r="V14" s="210">
        <f t="shared" si="1"/>
        <v>7.0788000000000001E-5</v>
      </c>
      <c r="W14" s="210">
        <f t="shared" si="1"/>
        <v>-3.3665999999999999E-5</v>
      </c>
      <c r="X14" s="210">
        <f t="shared" si="1"/>
        <v>-1.7394999999999997E-4</v>
      </c>
      <c r="Y14" s="210">
        <f t="shared" si="1"/>
        <v>-1.0592900000000001E-4</v>
      </c>
      <c r="Z14" s="210">
        <f t="shared" si="1"/>
        <v>4.1890000000000007E-5</v>
      </c>
      <c r="AA14" s="210">
        <f t="shared" si="1"/>
        <v>-1.5428000000000002E-4</v>
      </c>
      <c r="AB14" s="210">
        <f t="shared" si="1"/>
        <v>3.4909000000000001E-7</v>
      </c>
      <c r="AC14" s="210">
        <f t="shared" si="1"/>
        <v>-4.6935999999999999E-5</v>
      </c>
      <c r="AD14" s="210">
        <f t="shared" si="1"/>
        <v>-1.1096200000000001E-5</v>
      </c>
      <c r="AE14" s="210">
        <f t="shared" si="1"/>
        <v>5.6373000000000003E-4</v>
      </c>
      <c r="AF14" s="210">
        <f t="shared" si="1"/>
        <v>6.8300000000000001E-4</v>
      </c>
      <c r="AG14" s="210">
        <f t="shared" si="1"/>
        <v>7.3440000000000015E-5</v>
      </c>
    </row>
    <row r="15" spans="1:33" x14ac:dyDescent="0.25">
      <c r="A15" s="220">
        <v>9</v>
      </c>
      <c r="B15" s="210">
        <f t="shared" si="2"/>
        <v>5.6525333333333331E-4</v>
      </c>
      <c r="C15" s="210">
        <f t="shared" si="0"/>
        <v>-9.522333333333333E-4</v>
      </c>
      <c r="D15" s="210">
        <f t="shared" si="0"/>
        <v>2.5255999999999993E-5</v>
      </c>
      <c r="E15" s="210">
        <f t="shared" si="0"/>
        <v>2.7436933333333338E-4</v>
      </c>
      <c r="F15" s="210">
        <f t="shared" si="0"/>
        <v>-1.29052E-4</v>
      </c>
      <c r="G15" s="210">
        <f t="shared" si="0"/>
        <v>-6.6990000000000007E-4</v>
      </c>
      <c r="H15" s="210">
        <f t="shared" si="0"/>
        <v>-3.9370466666666668E-4</v>
      </c>
      <c r="I15" s="210">
        <f t="shared" si="0"/>
        <v>1.7541333333333337E-4</v>
      </c>
      <c r="J15" s="210">
        <f t="shared" si="0"/>
        <v>-7.0282666666666679E-4</v>
      </c>
      <c r="K15" s="210">
        <f t="shared" si="0"/>
        <v>1.3109800000000001E-6</v>
      </c>
      <c r="L15" s="210">
        <f t="shared" si="0"/>
        <v>-1.8265866666666665E-4</v>
      </c>
      <c r="M15" s="210">
        <f t="shared" si="0"/>
        <v>-4.2413066666666669E-5</v>
      </c>
      <c r="N15" s="210">
        <f t="shared" si="0"/>
        <v>2.1390599999999999E-3</v>
      </c>
      <c r="O15" s="210">
        <f t="shared" si="0"/>
        <v>2.5593333333333336E-3</v>
      </c>
      <c r="P15" s="210">
        <f t="shared" si="0"/>
        <v>2.3334666666666669E-4</v>
      </c>
      <c r="Q15" s="205">
        <v>2055</v>
      </c>
      <c r="R15" s="208">
        <v>66</v>
      </c>
      <c r="S15" s="210">
        <f t="shared" si="1"/>
        <v>1.5416E-4</v>
      </c>
      <c r="T15" s="210">
        <f t="shared" si="1"/>
        <v>-2.5969999999999997E-4</v>
      </c>
      <c r="U15" s="210">
        <f t="shared" si="1"/>
        <v>6.8879999999999991E-6</v>
      </c>
      <c r="V15" s="210">
        <f t="shared" si="1"/>
        <v>7.4828000000000009E-5</v>
      </c>
      <c r="W15" s="210">
        <f t="shared" si="1"/>
        <v>-3.5196E-5</v>
      </c>
      <c r="X15" s="210">
        <f t="shared" si="1"/>
        <v>-1.827E-4</v>
      </c>
      <c r="Y15" s="210">
        <f t="shared" si="1"/>
        <v>-1.0737400000000001E-4</v>
      </c>
      <c r="Z15" s="210">
        <f t="shared" si="1"/>
        <v>4.7840000000000003E-5</v>
      </c>
      <c r="AA15" s="210">
        <f t="shared" si="1"/>
        <v>-1.9168000000000001E-4</v>
      </c>
      <c r="AB15" s="210">
        <f t="shared" si="1"/>
        <v>3.5754000000000001E-7</v>
      </c>
      <c r="AC15" s="210">
        <f t="shared" si="1"/>
        <v>-4.9815999999999999E-5</v>
      </c>
      <c r="AD15" s="210">
        <f t="shared" si="1"/>
        <v>-1.15672E-5</v>
      </c>
      <c r="AE15" s="210">
        <f t="shared" si="1"/>
        <v>5.8337999999999999E-4</v>
      </c>
      <c r="AF15" s="210">
        <f t="shared" si="1"/>
        <v>6.9800000000000005E-4</v>
      </c>
      <c r="AG15" s="210">
        <f t="shared" si="1"/>
        <v>6.3640000000000007E-5</v>
      </c>
    </row>
    <row r="16" spans="1:33" x14ac:dyDescent="0.25">
      <c r="A16" s="220">
        <v>10</v>
      </c>
      <c r="B16" s="210">
        <f t="shared" si="2"/>
        <v>6.1127000000000002E-4</v>
      </c>
      <c r="C16" s="210">
        <f t="shared" si="0"/>
        <v>-1.047566666666667E-3</v>
      </c>
      <c r="D16" s="210">
        <f t="shared" si="0"/>
        <v>3.3835999999999999E-5</v>
      </c>
      <c r="E16" s="210">
        <f t="shared" si="0"/>
        <v>2.8918266666666672E-4</v>
      </c>
      <c r="F16" s="210">
        <f t="shared" si="0"/>
        <v>-1.3466199999999999E-4</v>
      </c>
      <c r="G16" s="210">
        <f t="shared" si="0"/>
        <v>-7.0198333333333337E-4</v>
      </c>
      <c r="H16" s="210">
        <f t="shared" si="0"/>
        <v>-3.9900299999999999E-4</v>
      </c>
      <c r="I16" s="210">
        <f t="shared" si="0"/>
        <v>1.9722999999999998E-4</v>
      </c>
      <c r="J16" s="210">
        <f t="shared" si="0"/>
        <v>-8.3996000000000016E-4</v>
      </c>
      <c r="K16" s="210">
        <f t="shared" si="0"/>
        <v>1.3419633333333334E-6</v>
      </c>
      <c r="L16" s="210">
        <f t="shared" si="0"/>
        <v>-1.9321866666666666E-4</v>
      </c>
      <c r="M16" s="210">
        <f t="shared" si="0"/>
        <v>-4.4140066666666668E-5</v>
      </c>
      <c r="N16" s="210">
        <f t="shared" si="0"/>
        <v>2.2111100000000001E-3</v>
      </c>
      <c r="O16" s="210">
        <f t="shared" si="0"/>
        <v>2.6143333333333331E-3</v>
      </c>
      <c r="P16" s="210">
        <f t="shared" si="0"/>
        <v>1.9741333333333339E-4</v>
      </c>
      <c r="Q16" s="205">
        <v>2060</v>
      </c>
      <c r="R16" s="208">
        <v>71</v>
      </c>
      <c r="S16" s="210">
        <f t="shared" si="1"/>
        <v>1.6671000000000001E-4</v>
      </c>
      <c r="T16" s="210">
        <f t="shared" si="1"/>
        <v>-2.8570000000000006E-4</v>
      </c>
      <c r="U16" s="210">
        <f t="shared" si="1"/>
        <v>9.2280000000000004E-6</v>
      </c>
      <c r="V16" s="210">
        <f t="shared" si="1"/>
        <v>7.8868000000000005E-5</v>
      </c>
      <c r="W16" s="210">
        <f t="shared" si="1"/>
        <v>-3.6726E-5</v>
      </c>
      <c r="X16" s="210">
        <f t="shared" si="1"/>
        <v>-1.9145000000000002E-4</v>
      </c>
      <c r="Y16" s="210">
        <f t="shared" si="1"/>
        <v>-1.08819E-4</v>
      </c>
      <c r="Z16" s="210">
        <f t="shared" si="1"/>
        <v>5.3789999999999998E-5</v>
      </c>
      <c r="AA16" s="210">
        <f t="shared" si="1"/>
        <v>-2.2908000000000005E-4</v>
      </c>
      <c r="AB16" s="210">
        <f t="shared" si="1"/>
        <v>3.6599000000000001E-7</v>
      </c>
      <c r="AC16" s="210">
        <f t="shared" si="1"/>
        <v>-5.2695999999999998E-5</v>
      </c>
      <c r="AD16" s="210">
        <f t="shared" si="1"/>
        <v>-1.2038199999999999E-5</v>
      </c>
      <c r="AE16" s="210">
        <f t="shared" si="1"/>
        <v>6.0303000000000006E-4</v>
      </c>
      <c r="AF16" s="210">
        <f t="shared" si="1"/>
        <v>7.1299999999999998E-4</v>
      </c>
      <c r="AG16" s="210">
        <f t="shared" si="1"/>
        <v>5.3840000000000013E-5</v>
      </c>
    </row>
    <row r="17" spans="1:33" x14ac:dyDescent="0.25">
      <c r="A17" s="220">
        <v>11</v>
      </c>
      <c r="B17" s="210">
        <f t="shared" si="2"/>
        <v>6.5728666666666662E-4</v>
      </c>
      <c r="C17" s="210">
        <f t="shared" si="0"/>
        <v>-1.1429000000000003E-3</v>
      </c>
      <c r="D17" s="210">
        <f t="shared" si="0"/>
        <v>4.2416000000000009E-5</v>
      </c>
      <c r="E17" s="210">
        <f t="shared" si="0"/>
        <v>3.0399600000000001E-4</v>
      </c>
      <c r="F17" s="210">
        <f t="shared" si="0"/>
        <v>-1.4027200000000001E-4</v>
      </c>
      <c r="G17" s="210">
        <f t="shared" si="0"/>
        <v>-7.3406666666666655E-4</v>
      </c>
      <c r="H17" s="210">
        <f t="shared" si="0"/>
        <v>-4.043013333333333E-4</v>
      </c>
      <c r="I17" s="210">
        <f t="shared" si="0"/>
        <v>2.190466666666667E-4</v>
      </c>
      <c r="J17" s="210">
        <f t="shared" si="0"/>
        <v>-9.7709333333333322E-4</v>
      </c>
      <c r="K17" s="210">
        <f t="shared" si="0"/>
        <v>1.3729466666666665E-6</v>
      </c>
      <c r="L17" s="210">
        <f t="shared" si="0"/>
        <v>-2.0377866666666667E-4</v>
      </c>
      <c r="M17" s="210">
        <f t="shared" si="0"/>
        <v>-4.586706666666666E-5</v>
      </c>
      <c r="N17" s="210">
        <f t="shared" si="0"/>
        <v>2.2831599999999998E-3</v>
      </c>
      <c r="O17" s="210">
        <f t="shared" si="0"/>
        <v>2.669333333333333E-3</v>
      </c>
      <c r="P17" s="210">
        <f t="shared" si="0"/>
        <v>1.6148000000000006E-4</v>
      </c>
      <c r="Q17" s="205">
        <v>2065</v>
      </c>
      <c r="R17" s="208">
        <v>76</v>
      </c>
      <c r="S17" s="210">
        <f>$R17*B$2+B$3</f>
        <v>1.7925999999999999E-4</v>
      </c>
      <c r="T17" s="210">
        <f t="shared" si="1"/>
        <v>-3.1170000000000004E-4</v>
      </c>
      <c r="U17" s="210">
        <f t="shared" si="1"/>
        <v>1.1568000000000002E-5</v>
      </c>
      <c r="V17" s="210">
        <f t="shared" si="1"/>
        <v>8.2908E-5</v>
      </c>
      <c r="W17" s="210">
        <f t="shared" si="1"/>
        <v>-3.8256000000000001E-5</v>
      </c>
      <c r="X17" s="210">
        <f t="shared" si="1"/>
        <v>-2.0019999999999999E-4</v>
      </c>
      <c r="Y17" s="210">
        <f t="shared" si="1"/>
        <v>-1.10264E-4</v>
      </c>
      <c r="Z17" s="210">
        <f t="shared" si="1"/>
        <v>5.9740000000000007E-5</v>
      </c>
      <c r="AA17" s="210">
        <f t="shared" si="1"/>
        <v>-2.6647999999999998E-4</v>
      </c>
      <c r="AB17" s="210">
        <f t="shared" si="1"/>
        <v>3.7444000000000001E-7</v>
      </c>
      <c r="AC17" s="210">
        <f t="shared" si="1"/>
        <v>-5.5575999999999998E-5</v>
      </c>
      <c r="AD17" s="210">
        <f t="shared" si="1"/>
        <v>-1.2509199999999999E-5</v>
      </c>
      <c r="AE17" s="210">
        <f t="shared" si="1"/>
        <v>6.2268000000000002E-4</v>
      </c>
      <c r="AF17" s="210">
        <f t="shared" si="1"/>
        <v>7.2800000000000002E-4</v>
      </c>
      <c r="AG17" s="210">
        <f t="shared" si="1"/>
        <v>4.4040000000000019E-5</v>
      </c>
    </row>
    <row r="18" spans="1:33" x14ac:dyDescent="0.25">
      <c r="A18" s="220">
        <v>12</v>
      </c>
      <c r="B18" s="210">
        <f t="shared" si="2"/>
        <v>7.0330333333333333E-4</v>
      </c>
      <c r="C18" s="210">
        <f t="shared" si="0"/>
        <v>-1.2382333333333334E-3</v>
      </c>
      <c r="D18" s="210">
        <f t="shared" si="0"/>
        <v>5.0996000000000011E-5</v>
      </c>
      <c r="E18" s="210">
        <f t="shared" si="0"/>
        <v>3.188093333333333E-4</v>
      </c>
      <c r="F18" s="210">
        <f t="shared" si="0"/>
        <v>-1.4588200000000001E-4</v>
      </c>
      <c r="G18" s="210">
        <f t="shared" si="0"/>
        <v>-7.6615000000000006E-4</v>
      </c>
      <c r="H18" s="210">
        <f t="shared" si="0"/>
        <v>-4.0959966666666666E-4</v>
      </c>
      <c r="I18" s="210">
        <f t="shared" si="0"/>
        <v>2.4086333333333336E-4</v>
      </c>
      <c r="J18" s="210">
        <f t="shared" si="0"/>
        <v>-1.1142266666666668E-3</v>
      </c>
      <c r="K18" s="210">
        <f t="shared" si="0"/>
        <v>1.40393E-6</v>
      </c>
      <c r="L18" s="210">
        <f t="shared" si="0"/>
        <v>-2.1433866666666665E-4</v>
      </c>
      <c r="M18" s="210">
        <f t="shared" si="0"/>
        <v>-4.7594066666666665E-5</v>
      </c>
      <c r="N18" s="210">
        <f t="shared" si="0"/>
        <v>2.3552099999999999E-3</v>
      </c>
      <c r="O18" s="210">
        <f t="shared" si="0"/>
        <v>2.7243333333333334E-3</v>
      </c>
      <c r="P18" s="210">
        <f t="shared" si="0"/>
        <v>1.2554666666666676E-4</v>
      </c>
      <c r="Q18" s="205">
        <v>2070</v>
      </c>
      <c r="R18" s="208">
        <v>81</v>
      </c>
      <c r="S18" s="210">
        <f t="shared" si="1"/>
        <v>1.9180999999999999E-4</v>
      </c>
      <c r="T18" s="210">
        <f t="shared" si="1"/>
        <v>-3.3770000000000002E-4</v>
      </c>
      <c r="U18" s="210">
        <f t="shared" si="1"/>
        <v>1.3908000000000003E-5</v>
      </c>
      <c r="V18" s="210">
        <f t="shared" si="1"/>
        <v>8.6947999999999995E-5</v>
      </c>
      <c r="W18" s="210">
        <f t="shared" si="1"/>
        <v>-3.9786000000000002E-5</v>
      </c>
      <c r="X18" s="210">
        <f t="shared" si="1"/>
        <v>-2.0895000000000001E-4</v>
      </c>
      <c r="Y18" s="210">
        <f t="shared" si="1"/>
        <v>-1.1170900000000001E-4</v>
      </c>
      <c r="Z18" s="210">
        <f t="shared" si="1"/>
        <v>6.5690000000000003E-5</v>
      </c>
      <c r="AA18" s="210">
        <f t="shared" si="1"/>
        <v>-3.0388000000000002E-4</v>
      </c>
      <c r="AB18" s="210">
        <f t="shared" si="1"/>
        <v>3.8289000000000001E-7</v>
      </c>
      <c r="AC18" s="210">
        <f t="shared" si="1"/>
        <v>-5.8455999999999997E-5</v>
      </c>
      <c r="AD18" s="210">
        <f t="shared" si="1"/>
        <v>-1.29802E-5</v>
      </c>
      <c r="AE18" s="210">
        <f t="shared" si="1"/>
        <v>6.4232999999999998E-4</v>
      </c>
      <c r="AF18" s="210">
        <f t="shared" si="1"/>
        <v>7.4299999999999995E-4</v>
      </c>
      <c r="AG18" s="210">
        <f t="shared" si="1"/>
        <v>3.4240000000000025E-5</v>
      </c>
    </row>
    <row r="19" spans="1:33" x14ac:dyDescent="0.25">
      <c r="A19" s="220">
        <v>13</v>
      </c>
      <c r="B19" s="210">
        <f t="shared" si="2"/>
        <v>7.4932000000000004E-4</v>
      </c>
      <c r="C19" s="210">
        <f t="shared" si="0"/>
        <v>-1.3335666666666668E-3</v>
      </c>
      <c r="D19" s="210">
        <f t="shared" si="0"/>
        <v>5.9575999999999987E-5</v>
      </c>
      <c r="E19" s="210">
        <f t="shared" si="0"/>
        <v>3.3362266666666675E-4</v>
      </c>
      <c r="F19" s="210">
        <f t="shared" si="0"/>
        <v>-1.5149200000000001E-4</v>
      </c>
      <c r="G19" s="210">
        <f t="shared" si="0"/>
        <v>-7.9823333333333324E-4</v>
      </c>
      <c r="H19" s="210">
        <f t="shared" si="0"/>
        <v>-4.1489800000000008E-4</v>
      </c>
      <c r="I19" s="210">
        <f t="shared" si="0"/>
        <v>2.6268E-4</v>
      </c>
      <c r="J19" s="210">
        <f t="shared" si="0"/>
        <v>-1.2513599999999998E-3</v>
      </c>
      <c r="K19" s="210">
        <f t="shared" si="0"/>
        <v>1.4349133333333333E-6</v>
      </c>
      <c r="L19" s="210">
        <f t="shared" si="0"/>
        <v>-2.2489866666666668E-4</v>
      </c>
      <c r="M19" s="210">
        <f t="shared" si="0"/>
        <v>-4.9321066666666664E-5</v>
      </c>
      <c r="N19" s="210">
        <f t="shared" si="0"/>
        <v>2.4272600000000001E-3</v>
      </c>
      <c r="O19" s="210">
        <f t="shared" si="0"/>
        <v>2.7793333333333333E-3</v>
      </c>
      <c r="P19" s="210">
        <f t="shared" si="0"/>
        <v>8.9613333333333331E-5</v>
      </c>
      <c r="Q19" s="205">
        <v>2075</v>
      </c>
      <c r="R19" s="208">
        <v>86</v>
      </c>
      <c r="S19" s="210">
        <f t="shared" si="1"/>
        <v>2.0436E-4</v>
      </c>
      <c r="T19" s="210">
        <f t="shared" si="1"/>
        <v>-3.637E-4</v>
      </c>
      <c r="U19" s="210">
        <f t="shared" si="1"/>
        <v>1.6247999999999998E-5</v>
      </c>
      <c r="V19" s="210">
        <f t="shared" si="1"/>
        <v>9.0988000000000017E-5</v>
      </c>
      <c r="W19" s="210">
        <f t="shared" si="1"/>
        <v>-4.1316000000000002E-5</v>
      </c>
      <c r="X19" s="210">
        <f t="shared" si="1"/>
        <v>-2.1769999999999998E-4</v>
      </c>
      <c r="Y19" s="210">
        <f t="shared" si="1"/>
        <v>-1.1315400000000001E-4</v>
      </c>
      <c r="Z19" s="210">
        <f t="shared" si="1"/>
        <v>7.1639999999999998E-5</v>
      </c>
      <c r="AA19" s="210">
        <f t="shared" si="1"/>
        <v>-3.4127999999999996E-4</v>
      </c>
      <c r="AB19" s="210">
        <f t="shared" si="1"/>
        <v>3.9134000000000001E-7</v>
      </c>
      <c r="AC19" s="210">
        <f t="shared" si="1"/>
        <v>-6.1335999999999997E-5</v>
      </c>
      <c r="AD19" s="210">
        <f t="shared" si="1"/>
        <v>-1.3451199999999999E-5</v>
      </c>
      <c r="AE19" s="210">
        <f t="shared" si="1"/>
        <v>6.6197999999999995E-4</v>
      </c>
      <c r="AF19" s="210">
        <f t="shared" si="1"/>
        <v>7.5799999999999999E-4</v>
      </c>
      <c r="AG19" s="210">
        <f t="shared" si="1"/>
        <v>2.4440000000000003E-5</v>
      </c>
    </row>
    <row r="20" spans="1:33" x14ac:dyDescent="0.25">
      <c r="A20" s="220">
        <v>14</v>
      </c>
      <c r="B20" s="210">
        <f t="shared" si="2"/>
        <v>7.9533666666666664E-4</v>
      </c>
      <c r="C20" s="210">
        <f t="shared" si="0"/>
        <v>-1.4289000000000001E-3</v>
      </c>
      <c r="D20" s="210">
        <f t="shared" si="0"/>
        <v>6.8156000000000003E-5</v>
      </c>
      <c r="E20" s="210">
        <f t="shared" si="0"/>
        <v>3.4843600000000009E-4</v>
      </c>
      <c r="F20" s="210">
        <f t="shared" si="0"/>
        <v>-1.57102E-4</v>
      </c>
      <c r="G20" s="210">
        <f t="shared" si="0"/>
        <v>-8.3031666666666664E-4</v>
      </c>
      <c r="H20" s="210">
        <f t="shared" si="0"/>
        <v>-4.2019633333333339E-4</v>
      </c>
      <c r="I20" s="210">
        <f t="shared" si="0"/>
        <v>2.8449666666666666E-4</v>
      </c>
      <c r="J20" s="210">
        <f t="shared" si="0"/>
        <v>-1.3884933333333334E-3</v>
      </c>
      <c r="K20" s="210">
        <f t="shared" si="0"/>
        <v>1.4658966666666668E-6</v>
      </c>
      <c r="L20" s="210">
        <f t="shared" si="0"/>
        <v>-2.3545866666666666E-4</v>
      </c>
      <c r="M20" s="210">
        <f t="shared" si="0"/>
        <v>-5.1048066666666663E-5</v>
      </c>
      <c r="N20" s="210">
        <f t="shared" si="0"/>
        <v>2.4993099999999998E-3</v>
      </c>
      <c r="O20" s="210">
        <f t="shared" si="0"/>
        <v>2.8343333333333332E-3</v>
      </c>
      <c r="P20" s="210">
        <f t="shared" si="0"/>
        <v>5.3680000000000035E-5</v>
      </c>
      <c r="Q20" s="205">
        <v>2080</v>
      </c>
      <c r="R20" s="208">
        <v>91</v>
      </c>
      <c r="S20" s="210">
        <f t="shared" si="1"/>
        <v>2.1691000000000001E-4</v>
      </c>
      <c r="T20" s="210">
        <f t="shared" si="1"/>
        <v>-3.8969999999999999E-4</v>
      </c>
      <c r="U20" s="210">
        <f t="shared" si="1"/>
        <v>1.8587999999999999E-5</v>
      </c>
      <c r="V20" s="210">
        <f t="shared" si="1"/>
        <v>9.5028000000000012E-5</v>
      </c>
      <c r="W20" s="210">
        <f t="shared" si="1"/>
        <v>-4.2846000000000003E-5</v>
      </c>
      <c r="X20" s="210">
        <f t="shared" si="1"/>
        <v>-2.2645E-4</v>
      </c>
      <c r="Y20" s="210">
        <f t="shared" si="1"/>
        <v>-1.1459900000000001E-4</v>
      </c>
      <c r="Z20" s="210">
        <f t="shared" si="1"/>
        <v>7.7590000000000008E-5</v>
      </c>
      <c r="AA20" s="210">
        <f t="shared" si="1"/>
        <v>-3.7868E-4</v>
      </c>
      <c r="AB20" s="210">
        <f t="shared" si="1"/>
        <v>3.9979000000000001E-7</v>
      </c>
      <c r="AC20" s="210">
        <f t="shared" si="1"/>
        <v>-6.4215999999999996E-5</v>
      </c>
      <c r="AD20" s="210">
        <f t="shared" si="1"/>
        <v>-1.3922199999999999E-5</v>
      </c>
      <c r="AE20" s="210">
        <f t="shared" si="1"/>
        <v>6.8162999999999991E-4</v>
      </c>
      <c r="AF20" s="210">
        <f t="shared" si="1"/>
        <v>7.7300000000000003E-4</v>
      </c>
      <c r="AG20" s="210">
        <f t="shared" si="1"/>
        <v>1.4640000000000009E-5</v>
      </c>
    </row>
    <row r="21" spans="1:33" x14ac:dyDescent="0.25">
      <c r="A21" s="220">
        <v>15</v>
      </c>
      <c r="B21" s="210">
        <f t="shared" si="2"/>
        <v>8.4135333333333346E-4</v>
      </c>
      <c r="C21" s="210">
        <f t="shared" si="0"/>
        <v>-1.5242333333333332E-3</v>
      </c>
      <c r="D21" s="210">
        <f t="shared" si="0"/>
        <v>7.6736000000000005E-5</v>
      </c>
      <c r="E21" s="210">
        <f t="shared" si="0"/>
        <v>3.6324933333333338E-4</v>
      </c>
      <c r="F21" s="210">
        <f t="shared" si="0"/>
        <v>-1.62712E-4</v>
      </c>
      <c r="G21" s="210">
        <f t="shared" si="0"/>
        <v>-8.6239999999999982E-4</v>
      </c>
      <c r="H21" s="210">
        <f t="shared" si="0"/>
        <v>-4.254946666666667E-4</v>
      </c>
      <c r="I21" s="210">
        <f t="shared" si="0"/>
        <v>3.0631333333333333E-4</v>
      </c>
      <c r="J21" s="210">
        <f t="shared" si="0"/>
        <v>-1.5256266666666667E-3</v>
      </c>
      <c r="K21" s="210">
        <f t="shared" si="0"/>
        <v>1.4968800000000001E-6</v>
      </c>
      <c r="L21" s="210">
        <f t="shared" si="0"/>
        <v>-2.4601866666666667E-4</v>
      </c>
      <c r="M21" s="210">
        <f t="shared" si="0"/>
        <v>-5.2775066666666669E-5</v>
      </c>
      <c r="N21" s="210">
        <f t="shared" si="0"/>
        <v>2.57136E-3</v>
      </c>
      <c r="O21" s="210">
        <f t="shared" si="0"/>
        <v>2.8893333333333336E-3</v>
      </c>
      <c r="P21" s="210">
        <f t="shared" si="0"/>
        <v>1.7746666666666721E-5</v>
      </c>
      <c r="Q21" s="205">
        <v>2085</v>
      </c>
      <c r="R21" s="208">
        <v>96</v>
      </c>
      <c r="S21" s="210">
        <f t="shared" si="1"/>
        <v>2.2946000000000002E-4</v>
      </c>
      <c r="T21" s="210">
        <f t="shared" si="1"/>
        <v>-4.1569999999999997E-4</v>
      </c>
      <c r="U21" s="210">
        <f t="shared" si="1"/>
        <v>2.0928E-5</v>
      </c>
      <c r="V21" s="210">
        <f t="shared" si="1"/>
        <v>9.9068000000000008E-5</v>
      </c>
      <c r="W21" s="210">
        <f t="shared" si="1"/>
        <v>-4.4376000000000003E-5</v>
      </c>
      <c r="X21" s="210">
        <f t="shared" si="1"/>
        <v>-2.3519999999999997E-4</v>
      </c>
      <c r="Y21" s="210">
        <f t="shared" si="1"/>
        <v>-1.16044E-4</v>
      </c>
      <c r="Z21" s="210">
        <f t="shared" si="1"/>
        <v>8.3540000000000003E-5</v>
      </c>
      <c r="AA21" s="210">
        <f t="shared" si="1"/>
        <v>-4.1608000000000004E-4</v>
      </c>
      <c r="AB21" s="210">
        <f t="shared" si="1"/>
        <v>4.0824000000000001E-7</v>
      </c>
      <c r="AC21" s="210">
        <f t="shared" si="1"/>
        <v>-6.7095999999999996E-5</v>
      </c>
      <c r="AD21" s="210">
        <f t="shared" si="1"/>
        <v>-1.43932E-5</v>
      </c>
      <c r="AE21" s="210">
        <f t="shared" si="1"/>
        <v>7.0127999999999998E-4</v>
      </c>
      <c r="AF21" s="210">
        <f t="shared" si="1"/>
        <v>7.8800000000000007E-4</v>
      </c>
      <c r="AG21" s="210">
        <f t="shared" si="1"/>
        <v>4.8400000000000146E-6</v>
      </c>
    </row>
    <row r="22" spans="1:33" x14ac:dyDescent="0.25">
      <c r="A22" s="220">
        <v>16</v>
      </c>
      <c r="B22" s="210">
        <f t="shared" si="2"/>
        <v>8.8737000000000006E-4</v>
      </c>
      <c r="C22" s="210">
        <f t="shared" si="0"/>
        <v>-1.6195666666666666E-3</v>
      </c>
      <c r="D22" s="210">
        <f t="shared" si="0"/>
        <v>8.5316000000000008E-5</v>
      </c>
      <c r="E22" s="210">
        <f t="shared" si="0"/>
        <v>3.7806266666666667E-4</v>
      </c>
      <c r="F22" s="210">
        <f t="shared" si="0"/>
        <v>-1.6832199999999996E-4</v>
      </c>
      <c r="G22" s="210">
        <f t="shared" si="0"/>
        <v>-8.9448333333333333E-4</v>
      </c>
      <c r="H22" s="210">
        <f t="shared" si="0"/>
        <v>-4.3079300000000001E-4</v>
      </c>
      <c r="I22" s="210">
        <f t="shared" si="0"/>
        <v>3.2812999999999999E-4</v>
      </c>
      <c r="J22" s="210">
        <f t="shared" si="0"/>
        <v>-1.6627599999999999E-3</v>
      </c>
      <c r="K22" s="210">
        <f t="shared" si="0"/>
        <v>1.5278633333333332E-6</v>
      </c>
      <c r="L22" s="210">
        <f t="shared" si="0"/>
        <v>-2.5657866666666662E-4</v>
      </c>
      <c r="M22" s="210">
        <f t="shared" si="0"/>
        <v>-5.4502066666666661E-5</v>
      </c>
      <c r="N22" s="210">
        <f t="shared" si="0"/>
        <v>2.6434100000000001E-3</v>
      </c>
      <c r="O22" s="210">
        <f t="shared" si="0"/>
        <v>2.9443333333333335E-3</v>
      </c>
      <c r="P22" s="210">
        <f t="shared" si="0"/>
        <v>-1.8186666666666592E-5</v>
      </c>
      <c r="Q22" s="205">
        <v>2090</v>
      </c>
      <c r="R22" s="208">
        <v>101</v>
      </c>
      <c r="S22" s="210">
        <f t="shared" si="1"/>
        <v>2.4201000000000002E-4</v>
      </c>
      <c r="T22" s="210">
        <f t="shared" si="1"/>
        <v>-4.4169999999999995E-4</v>
      </c>
      <c r="U22" s="210">
        <f t="shared" si="1"/>
        <v>2.3268000000000002E-5</v>
      </c>
      <c r="V22" s="210">
        <f t="shared" si="1"/>
        <v>1.03108E-4</v>
      </c>
      <c r="W22" s="210">
        <f t="shared" si="1"/>
        <v>-4.5905999999999997E-5</v>
      </c>
      <c r="X22" s="210">
        <f t="shared" si="1"/>
        <v>-2.4394999999999999E-4</v>
      </c>
      <c r="Y22" s="210">
        <f t="shared" si="1"/>
        <v>-1.17489E-4</v>
      </c>
      <c r="Z22" s="210">
        <f t="shared" si="1"/>
        <v>8.9489999999999999E-5</v>
      </c>
      <c r="AA22" s="210">
        <f t="shared" si="1"/>
        <v>-4.5347999999999997E-4</v>
      </c>
      <c r="AB22" s="210">
        <f t="shared" si="1"/>
        <v>4.1669000000000001E-7</v>
      </c>
      <c r="AC22" s="210">
        <f t="shared" si="1"/>
        <v>-6.9975999999999995E-5</v>
      </c>
      <c r="AD22" s="210">
        <f t="shared" si="1"/>
        <v>-1.4864199999999999E-5</v>
      </c>
      <c r="AE22" s="210">
        <f t="shared" si="1"/>
        <v>7.2093000000000005E-4</v>
      </c>
      <c r="AF22" s="210">
        <f t="shared" si="1"/>
        <v>8.03E-4</v>
      </c>
      <c r="AG22" s="210">
        <f t="shared" si="1"/>
        <v>-4.9599999999999796E-6</v>
      </c>
    </row>
    <row r="23" spans="1:33" x14ac:dyDescent="0.25">
      <c r="A23" s="220">
        <v>17</v>
      </c>
      <c r="B23" s="210">
        <f t="shared" si="2"/>
        <v>9.3338666666666677E-4</v>
      </c>
      <c r="C23" s="210">
        <f t="shared" si="2"/>
        <v>-1.7149000000000001E-3</v>
      </c>
      <c r="D23" s="210">
        <f t="shared" si="2"/>
        <v>9.389600000000001E-5</v>
      </c>
      <c r="E23" s="210">
        <f t="shared" si="2"/>
        <v>3.9287599999999996E-4</v>
      </c>
      <c r="F23" s="210">
        <f t="shared" si="2"/>
        <v>-1.7393199999999999E-4</v>
      </c>
      <c r="G23" s="210">
        <f t="shared" si="2"/>
        <v>-9.2656666666666684E-4</v>
      </c>
      <c r="H23" s="210">
        <f t="shared" si="2"/>
        <v>-4.3609133333333337E-4</v>
      </c>
      <c r="I23" s="210">
        <f t="shared" si="2"/>
        <v>3.4994666666666665E-4</v>
      </c>
      <c r="J23" s="210">
        <f t="shared" si="2"/>
        <v>-1.7998933333333333E-3</v>
      </c>
      <c r="K23" s="210">
        <f t="shared" si="2"/>
        <v>1.5588466666666667E-6</v>
      </c>
      <c r="L23" s="210">
        <f t="shared" si="2"/>
        <v>-2.6713866666666663E-4</v>
      </c>
      <c r="M23" s="210">
        <f t="shared" si="2"/>
        <v>-5.622906666666666E-5</v>
      </c>
      <c r="N23" s="210">
        <f t="shared" si="2"/>
        <v>2.7154599999999998E-3</v>
      </c>
      <c r="O23" s="210">
        <f t="shared" si="2"/>
        <v>2.9993333333333335E-3</v>
      </c>
      <c r="P23" s="210">
        <f t="shared" si="2"/>
        <v>-5.4119999999999902E-5</v>
      </c>
      <c r="Q23" s="205">
        <v>2095</v>
      </c>
      <c r="R23" s="208">
        <v>106</v>
      </c>
      <c r="S23" s="210">
        <f t="shared" si="1"/>
        <v>2.5456000000000003E-4</v>
      </c>
      <c r="T23" s="210">
        <f t="shared" si="1"/>
        <v>-4.6770000000000004E-4</v>
      </c>
      <c r="U23" s="210">
        <f t="shared" si="1"/>
        <v>2.5608000000000003E-5</v>
      </c>
      <c r="V23" s="210">
        <f t="shared" si="1"/>
        <v>1.07148E-4</v>
      </c>
      <c r="W23" s="210">
        <f t="shared" si="1"/>
        <v>-4.7435999999999998E-5</v>
      </c>
      <c r="X23" s="210">
        <f t="shared" si="1"/>
        <v>-2.5270000000000002E-4</v>
      </c>
      <c r="Y23" s="210">
        <f t="shared" si="1"/>
        <v>-1.1893400000000001E-4</v>
      </c>
      <c r="Z23" s="210">
        <f t="shared" si="1"/>
        <v>9.5440000000000008E-5</v>
      </c>
      <c r="AA23" s="210">
        <f t="shared" si="1"/>
        <v>-4.9087999999999996E-4</v>
      </c>
      <c r="AB23" s="210">
        <f t="shared" si="1"/>
        <v>4.2514000000000001E-7</v>
      </c>
      <c r="AC23" s="210">
        <f t="shared" si="1"/>
        <v>-7.2855999999999995E-5</v>
      </c>
      <c r="AD23" s="210">
        <f t="shared" si="1"/>
        <v>-1.5335199999999998E-5</v>
      </c>
      <c r="AE23" s="210">
        <f t="shared" si="1"/>
        <v>7.4058000000000001E-4</v>
      </c>
      <c r="AF23" s="210">
        <f t="shared" si="1"/>
        <v>8.1800000000000004E-4</v>
      </c>
      <c r="AG23" s="210">
        <f t="shared" si="1"/>
        <v>-1.4759999999999974E-5</v>
      </c>
    </row>
    <row r="24" spans="1:33" x14ac:dyDescent="0.25">
      <c r="A24" s="220">
        <v>18</v>
      </c>
      <c r="B24" s="210">
        <f t="shared" si="2"/>
        <v>9.7940333333333316E-4</v>
      </c>
      <c r="C24" s="210">
        <f t="shared" si="2"/>
        <v>-1.8102333333333334E-3</v>
      </c>
      <c r="D24" s="210">
        <f t="shared" si="2"/>
        <v>1.02476E-4</v>
      </c>
      <c r="E24" s="210">
        <f t="shared" si="2"/>
        <v>4.076893333333333E-4</v>
      </c>
      <c r="F24" s="210">
        <f t="shared" si="2"/>
        <v>-1.7954199999999998E-4</v>
      </c>
      <c r="G24" s="210">
        <f t="shared" si="2"/>
        <v>-9.5865000000000002E-4</v>
      </c>
      <c r="H24" s="210">
        <f t="shared" si="2"/>
        <v>-4.4138966666666668E-4</v>
      </c>
      <c r="I24" s="210">
        <f t="shared" si="2"/>
        <v>3.7176333333333337E-4</v>
      </c>
      <c r="J24" s="210">
        <f t="shared" si="2"/>
        <v>-1.9370266666666671E-3</v>
      </c>
      <c r="K24" s="210">
        <f t="shared" si="2"/>
        <v>1.58983E-6</v>
      </c>
      <c r="L24" s="210">
        <f t="shared" si="2"/>
        <v>-2.7769866666666664E-4</v>
      </c>
      <c r="M24" s="210">
        <f t="shared" si="2"/>
        <v>-5.7956066666666659E-5</v>
      </c>
      <c r="N24" s="210">
        <f t="shared" si="2"/>
        <v>2.78751E-3</v>
      </c>
      <c r="O24" s="210">
        <f t="shared" si="2"/>
        <v>3.0543333333333329E-3</v>
      </c>
      <c r="P24" s="210">
        <f t="shared" si="2"/>
        <v>-9.005333333333332E-5</v>
      </c>
      <c r="Q24" s="205">
        <v>2100</v>
      </c>
      <c r="R24" s="208">
        <v>111</v>
      </c>
      <c r="S24" s="210">
        <f t="shared" ref="S24:AG40" si="3">$R24*B$2+B$3</f>
        <v>2.6710999999999998E-4</v>
      </c>
      <c r="T24" s="210">
        <f t="shared" si="3"/>
        <v>-4.9370000000000002E-4</v>
      </c>
      <c r="U24" s="210">
        <f t="shared" si="3"/>
        <v>2.7947999999999997E-5</v>
      </c>
      <c r="V24" s="210">
        <f t="shared" si="3"/>
        <v>1.1118799999999999E-4</v>
      </c>
      <c r="W24" s="210">
        <f t="shared" si="3"/>
        <v>-4.8965999999999998E-5</v>
      </c>
      <c r="X24" s="210">
        <f t="shared" si="3"/>
        <v>-2.6144999999999999E-4</v>
      </c>
      <c r="Y24" s="210">
        <f t="shared" si="3"/>
        <v>-1.2037900000000001E-4</v>
      </c>
      <c r="Z24" s="210">
        <f t="shared" si="3"/>
        <v>1.0139000000000002E-4</v>
      </c>
      <c r="AA24" s="210">
        <f t="shared" si="3"/>
        <v>-5.2828000000000011E-4</v>
      </c>
      <c r="AB24" s="210">
        <f t="shared" si="3"/>
        <v>4.3359000000000001E-7</v>
      </c>
      <c r="AC24" s="210">
        <f t="shared" si="3"/>
        <v>-7.5735999999999995E-5</v>
      </c>
      <c r="AD24" s="210">
        <f t="shared" si="3"/>
        <v>-1.5806199999999998E-5</v>
      </c>
      <c r="AE24" s="210">
        <f t="shared" si="3"/>
        <v>7.6022999999999998E-4</v>
      </c>
      <c r="AF24" s="210">
        <f t="shared" si="3"/>
        <v>8.3299999999999997E-4</v>
      </c>
      <c r="AG24" s="210">
        <f t="shared" si="3"/>
        <v>-2.4559999999999995E-5</v>
      </c>
    </row>
    <row r="25" spans="1:33" x14ac:dyDescent="0.25">
      <c r="A25" s="220">
        <v>19</v>
      </c>
      <c r="B25" s="210">
        <f t="shared" si="2"/>
        <v>1.02542E-3</v>
      </c>
      <c r="C25" s="210">
        <f t="shared" si="2"/>
        <v>-1.9055666666666666E-3</v>
      </c>
      <c r="D25" s="210">
        <f t="shared" si="2"/>
        <v>1.11056E-4</v>
      </c>
      <c r="E25" s="210">
        <f t="shared" si="2"/>
        <v>4.225026666666667E-4</v>
      </c>
      <c r="F25" s="210">
        <f t="shared" si="2"/>
        <v>-1.8515199999999998E-4</v>
      </c>
      <c r="G25" s="210">
        <f t="shared" si="2"/>
        <v>-9.9073333333333331E-4</v>
      </c>
      <c r="H25" s="210">
        <f t="shared" si="2"/>
        <v>-4.4668799999999999E-4</v>
      </c>
      <c r="I25" s="210">
        <f t="shared" si="2"/>
        <v>3.9357999999999998E-4</v>
      </c>
      <c r="J25" s="210">
        <f t="shared" si="2"/>
        <v>-2.0741600000000002E-3</v>
      </c>
      <c r="K25" s="210">
        <f t="shared" si="2"/>
        <v>1.6208133333333335E-6</v>
      </c>
      <c r="L25" s="210">
        <f t="shared" si="2"/>
        <v>-2.8825866666666664E-4</v>
      </c>
      <c r="M25" s="210">
        <f t="shared" si="2"/>
        <v>-5.9683066666666671E-5</v>
      </c>
      <c r="N25" s="210">
        <f t="shared" si="2"/>
        <v>2.8595600000000001E-3</v>
      </c>
      <c r="O25" s="210">
        <f t="shared" si="2"/>
        <v>3.1093333333333333E-3</v>
      </c>
      <c r="P25" s="210">
        <f t="shared" si="2"/>
        <v>-1.2598666666666664E-4</v>
      </c>
      <c r="Q25" s="205">
        <v>2105</v>
      </c>
      <c r="R25" s="208">
        <v>116</v>
      </c>
      <c r="S25" s="210">
        <f t="shared" si="3"/>
        <v>2.7965999999999999E-4</v>
      </c>
      <c r="T25" s="210">
        <f t="shared" si="3"/>
        <v>-5.197E-4</v>
      </c>
      <c r="U25" s="210">
        <f t="shared" si="3"/>
        <v>3.0287999999999999E-5</v>
      </c>
      <c r="V25" s="210">
        <f t="shared" si="3"/>
        <v>1.1522800000000002E-4</v>
      </c>
      <c r="W25" s="210">
        <f t="shared" si="3"/>
        <v>-5.0495999999999999E-5</v>
      </c>
      <c r="X25" s="210">
        <f t="shared" si="3"/>
        <v>-2.7020000000000001E-4</v>
      </c>
      <c r="Y25" s="210">
        <f t="shared" si="3"/>
        <v>-1.21824E-4</v>
      </c>
      <c r="Z25" s="210">
        <f t="shared" si="3"/>
        <v>1.0734E-4</v>
      </c>
      <c r="AA25" s="210">
        <f t="shared" si="3"/>
        <v>-5.6568000000000005E-4</v>
      </c>
      <c r="AB25" s="210">
        <f t="shared" si="3"/>
        <v>4.4204000000000001E-7</v>
      </c>
      <c r="AC25" s="210">
        <f t="shared" si="3"/>
        <v>-7.8615999999999994E-5</v>
      </c>
      <c r="AD25" s="210">
        <f t="shared" si="3"/>
        <v>-1.6277200000000001E-5</v>
      </c>
      <c r="AE25" s="210">
        <f t="shared" si="3"/>
        <v>7.7987999999999994E-4</v>
      </c>
      <c r="AF25" s="210">
        <f t="shared" si="3"/>
        <v>8.4800000000000001E-4</v>
      </c>
      <c r="AG25" s="210">
        <f t="shared" si="3"/>
        <v>-3.435999999999999E-5</v>
      </c>
    </row>
    <row r="26" spans="1:33" x14ac:dyDescent="0.25">
      <c r="A26" s="220">
        <v>20</v>
      </c>
      <c r="B26" s="210">
        <f t="shared" si="2"/>
        <v>1.0714366666666666E-3</v>
      </c>
      <c r="C26" s="210">
        <f t="shared" si="2"/>
        <v>-2.0008999999999999E-3</v>
      </c>
      <c r="D26" s="210">
        <f t="shared" si="2"/>
        <v>1.19636E-4</v>
      </c>
      <c r="E26" s="210">
        <f t="shared" si="2"/>
        <v>4.3731600000000004E-4</v>
      </c>
      <c r="F26" s="210">
        <f t="shared" si="2"/>
        <v>-1.90762E-4</v>
      </c>
      <c r="G26" s="210">
        <f t="shared" si="2"/>
        <v>-1.0228166666666667E-3</v>
      </c>
      <c r="H26" s="210">
        <f t="shared" si="2"/>
        <v>-4.5198633333333335E-4</v>
      </c>
      <c r="I26" s="210">
        <f t="shared" si="2"/>
        <v>4.153966666666667E-4</v>
      </c>
      <c r="J26" s="210">
        <f t="shared" si="2"/>
        <v>-2.2112933333333332E-3</v>
      </c>
      <c r="K26" s="210">
        <f t="shared" si="2"/>
        <v>1.6517966666666668E-6</v>
      </c>
      <c r="L26" s="210">
        <f t="shared" si="2"/>
        <v>-2.9881866666666665E-4</v>
      </c>
      <c r="M26" s="210">
        <f t="shared" si="2"/>
        <v>-6.1410066666666663E-5</v>
      </c>
      <c r="N26" s="210">
        <f t="shared" si="2"/>
        <v>2.9316099999999994E-3</v>
      </c>
      <c r="O26" s="210">
        <f t="shared" si="2"/>
        <v>3.1643333333333337E-3</v>
      </c>
      <c r="P26" s="210">
        <f t="shared" si="2"/>
        <v>-1.6191999999999994E-4</v>
      </c>
      <c r="Q26" s="205">
        <v>2110</v>
      </c>
      <c r="R26" s="208">
        <v>121</v>
      </c>
      <c r="S26" s="210">
        <f t="shared" si="3"/>
        <v>2.9221E-4</v>
      </c>
      <c r="T26" s="210">
        <f t="shared" si="3"/>
        <v>-5.4569999999999998E-4</v>
      </c>
      <c r="U26" s="210">
        <f t="shared" si="3"/>
        <v>3.2628E-5</v>
      </c>
      <c r="V26" s="210">
        <f t="shared" si="3"/>
        <v>1.1926800000000001E-4</v>
      </c>
      <c r="W26" s="210">
        <f t="shared" si="3"/>
        <v>-5.2026E-5</v>
      </c>
      <c r="X26" s="210">
        <f t="shared" si="3"/>
        <v>-2.7894999999999998E-4</v>
      </c>
      <c r="Y26" s="210">
        <f t="shared" si="3"/>
        <v>-1.2326900000000002E-4</v>
      </c>
      <c r="Z26" s="210">
        <f t="shared" si="3"/>
        <v>1.1329000000000001E-4</v>
      </c>
      <c r="AA26" s="210">
        <f t="shared" si="3"/>
        <v>-6.0307999999999998E-4</v>
      </c>
      <c r="AB26" s="210">
        <f t="shared" si="3"/>
        <v>4.5049000000000001E-7</v>
      </c>
      <c r="AC26" s="210">
        <f t="shared" si="3"/>
        <v>-8.1495999999999994E-5</v>
      </c>
      <c r="AD26" s="210">
        <f t="shared" si="3"/>
        <v>-1.67482E-5</v>
      </c>
      <c r="AE26" s="210">
        <f t="shared" si="3"/>
        <v>7.995299999999999E-4</v>
      </c>
      <c r="AF26" s="210">
        <f t="shared" si="3"/>
        <v>8.6300000000000005E-4</v>
      </c>
      <c r="AG26" s="210">
        <f t="shared" si="3"/>
        <v>-4.4159999999999984E-5</v>
      </c>
    </row>
    <row r="27" spans="1:33" x14ac:dyDescent="0.25">
      <c r="A27" s="220">
        <v>21</v>
      </c>
      <c r="B27" s="210">
        <f t="shared" si="2"/>
        <v>1.1174533333333334E-3</v>
      </c>
      <c r="C27" s="210">
        <f t="shared" si="2"/>
        <v>-2.096233333333333E-3</v>
      </c>
      <c r="D27" s="210">
        <f t="shared" si="2"/>
        <v>1.2821600000000001E-4</v>
      </c>
      <c r="E27" s="210">
        <f t="shared" si="2"/>
        <v>4.5212933333333333E-4</v>
      </c>
      <c r="F27" s="210">
        <f t="shared" si="2"/>
        <v>-1.96372E-4</v>
      </c>
      <c r="G27" s="210">
        <f t="shared" si="2"/>
        <v>-1.0548999999999999E-3</v>
      </c>
      <c r="H27" s="210">
        <f t="shared" si="2"/>
        <v>-4.5728466666666666E-4</v>
      </c>
      <c r="I27" s="210">
        <f t="shared" si="2"/>
        <v>4.3721333333333342E-4</v>
      </c>
      <c r="J27" s="210">
        <f t="shared" si="2"/>
        <v>-2.348426666666667E-3</v>
      </c>
      <c r="K27" s="210">
        <f t="shared" si="2"/>
        <v>1.6827799999999999E-6</v>
      </c>
      <c r="L27" s="210">
        <f t="shared" si="2"/>
        <v>-3.0937866666666666E-4</v>
      </c>
      <c r="M27" s="210">
        <f t="shared" si="2"/>
        <v>-6.3137066666666669E-5</v>
      </c>
      <c r="N27" s="210">
        <f t="shared" si="2"/>
        <v>3.0036599999999996E-3</v>
      </c>
      <c r="O27" s="210">
        <f t="shared" si="2"/>
        <v>3.219333333333334E-3</v>
      </c>
      <c r="P27" s="210">
        <f t="shared" si="2"/>
        <v>-1.9785333333333335E-4</v>
      </c>
      <c r="Q27" s="205">
        <v>2115</v>
      </c>
      <c r="R27" s="208">
        <v>126</v>
      </c>
      <c r="S27" s="210">
        <f t="shared" si="3"/>
        <v>3.0476E-4</v>
      </c>
      <c r="T27" s="210">
        <f t="shared" si="3"/>
        <v>-5.7169999999999996E-4</v>
      </c>
      <c r="U27" s="210">
        <f t="shared" si="3"/>
        <v>3.4968000000000001E-5</v>
      </c>
      <c r="V27" s="210">
        <f t="shared" si="3"/>
        <v>1.2330800000000001E-4</v>
      </c>
      <c r="W27" s="210">
        <f t="shared" si="3"/>
        <v>-5.3556E-5</v>
      </c>
      <c r="X27" s="210">
        <f t="shared" si="3"/>
        <v>-2.877E-4</v>
      </c>
      <c r="Y27" s="210">
        <f t="shared" si="3"/>
        <v>-1.24714E-4</v>
      </c>
      <c r="Z27" s="210">
        <f t="shared" si="3"/>
        <v>1.1924000000000002E-4</v>
      </c>
      <c r="AA27" s="210">
        <f t="shared" si="3"/>
        <v>-6.4048000000000013E-4</v>
      </c>
      <c r="AB27" s="210">
        <f t="shared" si="3"/>
        <v>4.5894000000000001E-7</v>
      </c>
      <c r="AC27" s="210">
        <f t="shared" si="3"/>
        <v>-8.4375999999999993E-5</v>
      </c>
      <c r="AD27" s="210">
        <f t="shared" si="3"/>
        <v>-1.7219199999999999E-5</v>
      </c>
      <c r="AE27" s="210">
        <f t="shared" si="3"/>
        <v>8.1917999999999986E-4</v>
      </c>
      <c r="AF27" s="210">
        <f t="shared" si="3"/>
        <v>8.7800000000000009E-4</v>
      </c>
      <c r="AG27" s="210">
        <f t="shared" si="3"/>
        <v>-5.3960000000000005E-5</v>
      </c>
    </row>
    <row r="28" spans="1:33" x14ac:dyDescent="0.25">
      <c r="A28" s="220">
        <v>22</v>
      </c>
      <c r="B28" s="210">
        <f t="shared" si="2"/>
        <v>1.16347E-3</v>
      </c>
      <c r="C28" s="210">
        <f t="shared" si="2"/>
        <v>-2.191566666666667E-3</v>
      </c>
      <c r="D28" s="210">
        <f t="shared" si="2"/>
        <v>1.3679600000000001E-4</v>
      </c>
      <c r="E28" s="210">
        <f t="shared" si="2"/>
        <v>4.6694266666666667E-4</v>
      </c>
      <c r="F28" s="210">
        <f t="shared" si="2"/>
        <v>-2.0198199999999999E-4</v>
      </c>
      <c r="G28" s="210">
        <f t="shared" si="2"/>
        <v>-1.0869833333333331E-3</v>
      </c>
      <c r="H28" s="210">
        <f t="shared" si="2"/>
        <v>-4.6258300000000008E-4</v>
      </c>
      <c r="I28" s="210">
        <f t="shared" si="2"/>
        <v>4.5903000000000003E-4</v>
      </c>
      <c r="J28" s="210">
        <f t="shared" si="2"/>
        <v>-2.4855599999999999E-3</v>
      </c>
      <c r="K28" s="210">
        <f t="shared" si="2"/>
        <v>1.7137633333333334E-6</v>
      </c>
      <c r="L28" s="210">
        <f t="shared" si="2"/>
        <v>-3.1993866666666667E-4</v>
      </c>
      <c r="M28" s="210">
        <f t="shared" si="2"/>
        <v>-6.4864066666666661E-5</v>
      </c>
      <c r="N28" s="210">
        <f t="shared" si="2"/>
        <v>3.0757100000000002E-3</v>
      </c>
      <c r="O28" s="210">
        <f t="shared" si="2"/>
        <v>3.2743333333333335E-3</v>
      </c>
      <c r="P28" s="210">
        <f t="shared" si="2"/>
        <v>-2.3378666666666657E-4</v>
      </c>
      <c r="Q28" s="205">
        <v>2120</v>
      </c>
      <c r="R28" s="208">
        <v>131</v>
      </c>
      <c r="S28" s="210">
        <f t="shared" si="3"/>
        <v>3.1731000000000001E-4</v>
      </c>
      <c r="T28" s="210">
        <f t="shared" si="3"/>
        <v>-5.9770000000000005E-4</v>
      </c>
      <c r="U28" s="210">
        <f t="shared" si="3"/>
        <v>3.7308000000000003E-5</v>
      </c>
      <c r="V28" s="210">
        <f t="shared" si="3"/>
        <v>1.27348E-4</v>
      </c>
      <c r="W28" s="210">
        <f t="shared" si="3"/>
        <v>-5.5086000000000001E-5</v>
      </c>
      <c r="X28" s="210">
        <f t="shared" si="3"/>
        <v>-2.9644999999999997E-4</v>
      </c>
      <c r="Y28" s="210">
        <f t="shared" si="3"/>
        <v>-1.2615900000000001E-4</v>
      </c>
      <c r="Z28" s="210">
        <f t="shared" si="3"/>
        <v>1.2519000000000001E-4</v>
      </c>
      <c r="AA28" s="210">
        <f t="shared" si="3"/>
        <v>-6.7788000000000006E-4</v>
      </c>
      <c r="AB28" s="210">
        <f t="shared" si="3"/>
        <v>4.6739E-7</v>
      </c>
      <c r="AC28" s="210">
        <f t="shared" si="3"/>
        <v>-8.7255999999999993E-5</v>
      </c>
      <c r="AD28" s="210">
        <f t="shared" si="3"/>
        <v>-1.7690199999999999E-5</v>
      </c>
      <c r="AE28" s="210">
        <f t="shared" si="3"/>
        <v>8.3883000000000004E-4</v>
      </c>
      <c r="AF28" s="210">
        <f t="shared" si="3"/>
        <v>8.9300000000000002E-4</v>
      </c>
      <c r="AG28" s="210">
        <f t="shared" si="3"/>
        <v>-6.3759999999999972E-5</v>
      </c>
    </row>
    <row r="29" spans="1:33" x14ac:dyDescent="0.25">
      <c r="A29" s="220">
        <v>23</v>
      </c>
      <c r="B29" s="210">
        <f t="shared" si="2"/>
        <v>1.2094866666666666E-3</v>
      </c>
      <c r="C29" s="210">
        <f t="shared" si="2"/>
        <v>-2.2869000000000001E-3</v>
      </c>
      <c r="D29" s="210">
        <f t="shared" si="2"/>
        <v>1.4537599999999999E-4</v>
      </c>
      <c r="E29" s="210">
        <f t="shared" si="2"/>
        <v>4.8175600000000001E-4</v>
      </c>
      <c r="F29" s="210">
        <f t="shared" si="2"/>
        <v>-2.0759200000000001E-4</v>
      </c>
      <c r="G29" s="210">
        <f t="shared" si="2"/>
        <v>-1.1190666666666667E-3</v>
      </c>
      <c r="H29" s="210">
        <f t="shared" si="2"/>
        <v>-4.6788133333333344E-4</v>
      </c>
      <c r="I29" s="210">
        <f t="shared" si="2"/>
        <v>4.8084666666666675E-4</v>
      </c>
      <c r="J29" s="210">
        <f t="shared" si="2"/>
        <v>-2.6226933333333333E-3</v>
      </c>
      <c r="K29" s="210">
        <f t="shared" si="2"/>
        <v>1.7447466666666667E-6</v>
      </c>
      <c r="L29" s="210">
        <f t="shared" si="2"/>
        <v>-3.3049866666666662E-4</v>
      </c>
      <c r="M29" s="210">
        <f t="shared" si="2"/>
        <v>-6.6591066666666653E-5</v>
      </c>
      <c r="N29" s="210">
        <f t="shared" si="2"/>
        <v>3.1477599999999999E-3</v>
      </c>
      <c r="O29" s="210">
        <f t="shared" si="2"/>
        <v>3.3293333333333335E-3</v>
      </c>
      <c r="P29" s="210">
        <f t="shared" si="2"/>
        <v>-2.6971999999999999E-4</v>
      </c>
      <c r="Q29" s="205">
        <v>2125</v>
      </c>
      <c r="R29" s="208">
        <v>136</v>
      </c>
      <c r="S29" s="210">
        <f t="shared" si="3"/>
        <v>3.2986000000000002E-4</v>
      </c>
      <c r="T29" s="210">
        <f t="shared" si="3"/>
        <v>-6.2370000000000004E-4</v>
      </c>
      <c r="U29" s="210">
        <f t="shared" si="3"/>
        <v>3.9647999999999997E-5</v>
      </c>
      <c r="V29" s="210">
        <f t="shared" si="3"/>
        <v>1.31388E-4</v>
      </c>
      <c r="W29" s="210">
        <f t="shared" si="3"/>
        <v>-5.6616000000000001E-5</v>
      </c>
      <c r="X29" s="210">
        <f t="shared" si="3"/>
        <v>-3.0519999999999999E-4</v>
      </c>
      <c r="Y29" s="210">
        <f t="shared" si="3"/>
        <v>-1.2760400000000002E-4</v>
      </c>
      <c r="Z29" s="210">
        <f t="shared" si="3"/>
        <v>1.3114000000000002E-4</v>
      </c>
      <c r="AA29" s="210">
        <f t="shared" si="3"/>
        <v>-7.1528E-4</v>
      </c>
      <c r="AB29" s="210">
        <f t="shared" si="3"/>
        <v>4.7584E-7</v>
      </c>
      <c r="AC29" s="210">
        <f t="shared" si="3"/>
        <v>-9.0135999999999992E-5</v>
      </c>
      <c r="AD29" s="210">
        <f t="shared" si="3"/>
        <v>-1.8161199999999998E-5</v>
      </c>
      <c r="AE29" s="210">
        <f t="shared" si="3"/>
        <v>8.5848000000000001E-4</v>
      </c>
      <c r="AF29" s="210">
        <f t="shared" si="3"/>
        <v>9.0799999999999995E-4</v>
      </c>
      <c r="AG29" s="210">
        <f t="shared" si="3"/>
        <v>-7.3559999999999994E-5</v>
      </c>
    </row>
    <row r="30" spans="1:33" x14ac:dyDescent="0.25">
      <c r="A30" s="220">
        <v>24</v>
      </c>
      <c r="B30" s="210">
        <f t="shared" si="2"/>
        <v>1.2555033333333334E-3</v>
      </c>
      <c r="C30" s="210">
        <f t="shared" si="2"/>
        <v>-2.3822333333333337E-3</v>
      </c>
      <c r="D30" s="210">
        <f t="shared" si="2"/>
        <v>1.5395600000000001E-4</v>
      </c>
      <c r="E30" s="210">
        <f t="shared" si="2"/>
        <v>4.9656933333333336E-4</v>
      </c>
      <c r="F30" s="210">
        <f t="shared" si="2"/>
        <v>-2.1320200000000001E-4</v>
      </c>
      <c r="G30" s="210">
        <f t="shared" si="2"/>
        <v>-1.1511500000000001E-3</v>
      </c>
      <c r="H30" s="210">
        <f t="shared" si="2"/>
        <v>-4.731796666666667E-4</v>
      </c>
      <c r="I30" s="210">
        <f t="shared" si="2"/>
        <v>5.0266333333333346E-4</v>
      </c>
      <c r="J30" s="210">
        <f t="shared" si="2"/>
        <v>-2.7598266666666676E-3</v>
      </c>
      <c r="K30" s="210">
        <f t="shared" si="2"/>
        <v>1.77573E-6</v>
      </c>
      <c r="L30" s="210">
        <f t="shared" si="2"/>
        <v>-3.4105866666666668E-4</v>
      </c>
      <c r="M30" s="210">
        <f t="shared" si="2"/>
        <v>-6.8318066666666672E-5</v>
      </c>
      <c r="N30" s="210">
        <f t="shared" si="2"/>
        <v>3.21981E-3</v>
      </c>
      <c r="O30" s="210">
        <f t="shared" si="2"/>
        <v>3.3843333333333334E-3</v>
      </c>
      <c r="P30" s="210">
        <f t="shared" si="2"/>
        <v>-3.0565333333333318E-4</v>
      </c>
      <c r="Q30" s="205">
        <v>2130</v>
      </c>
      <c r="R30" s="208">
        <v>141</v>
      </c>
      <c r="S30" s="210">
        <f t="shared" si="3"/>
        <v>3.4241000000000002E-4</v>
      </c>
      <c r="T30" s="210">
        <f t="shared" si="3"/>
        <v>-6.4970000000000002E-4</v>
      </c>
      <c r="U30" s="210">
        <f t="shared" si="3"/>
        <v>4.1988000000000005E-5</v>
      </c>
      <c r="V30" s="210">
        <f t="shared" si="3"/>
        <v>1.3542800000000002E-4</v>
      </c>
      <c r="W30" s="210">
        <f t="shared" si="3"/>
        <v>-5.8146000000000002E-5</v>
      </c>
      <c r="X30" s="210">
        <f t="shared" si="3"/>
        <v>-3.1395000000000001E-4</v>
      </c>
      <c r="Y30" s="210">
        <f t="shared" si="3"/>
        <v>-1.29049E-4</v>
      </c>
      <c r="Z30" s="210">
        <f t="shared" si="3"/>
        <v>1.3709000000000003E-4</v>
      </c>
      <c r="AA30" s="210">
        <f t="shared" si="3"/>
        <v>-7.5268000000000015E-4</v>
      </c>
      <c r="AB30" s="210">
        <f t="shared" si="3"/>
        <v>4.8429E-7</v>
      </c>
      <c r="AC30" s="210">
        <f t="shared" si="3"/>
        <v>-9.3015999999999992E-5</v>
      </c>
      <c r="AD30" s="210">
        <f t="shared" si="3"/>
        <v>-1.8632200000000001E-5</v>
      </c>
      <c r="AE30" s="210">
        <f t="shared" si="3"/>
        <v>8.7812999999999997E-4</v>
      </c>
      <c r="AF30" s="210">
        <f t="shared" si="3"/>
        <v>9.2299999999999999E-4</v>
      </c>
      <c r="AG30" s="210">
        <f t="shared" si="3"/>
        <v>-8.3359999999999961E-5</v>
      </c>
    </row>
    <row r="31" spans="1:33" x14ac:dyDescent="0.25">
      <c r="A31" s="220">
        <v>25</v>
      </c>
      <c r="B31" s="210">
        <f t="shared" si="2"/>
        <v>1.3015200000000002E-3</v>
      </c>
      <c r="C31" s="210">
        <f t="shared" si="2"/>
        <v>-2.4775666666666668E-3</v>
      </c>
      <c r="D31" s="210">
        <f t="shared" si="2"/>
        <v>1.6253599999999999E-4</v>
      </c>
      <c r="E31" s="210">
        <f t="shared" si="2"/>
        <v>5.1138266666666675E-4</v>
      </c>
      <c r="F31" s="210">
        <f t="shared" si="2"/>
        <v>-2.18812E-4</v>
      </c>
      <c r="G31" s="210">
        <f t="shared" si="2"/>
        <v>-1.1832333333333333E-3</v>
      </c>
      <c r="H31" s="210">
        <f t="shared" si="2"/>
        <v>-4.7847800000000006E-4</v>
      </c>
      <c r="I31" s="210">
        <f t="shared" si="2"/>
        <v>5.2447999999999991E-4</v>
      </c>
      <c r="J31" s="210">
        <f t="shared" si="2"/>
        <v>-2.8969600000000005E-3</v>
      </c>
      <c r="K31" s="210">
        <f t="shared" si="2"/>
        <v>1.8067133333333335E-6</v>
      </c>
      <c r="L31" s="210">
        <f t="shared" si="2"/>
        <v>-3.5161866666666663E-4</v>
      </c>
      <c r="M31" s="210">
        <f t="shared" si="2"/>
        <v>-7.0045066666666664E-5</v>
      </c>
      <c r="N31" s="210">
        <f t="shared" si="2"/>
        <v>3.2918599999999993E-3</v>
      </c>
      <c r="O31" s="210">
        <f t="shared" si="2"/>
        <v>3.4393333333333337E-3</v>
      </c>
      <c r="P31" s="210">
        <f t="shared" si="2"/>
        <v>-3.4158666666666659E-4</v>
      </c>
      <c r="Q31" s="205">
        <v>2135</v>
      </c>
      <c r="R31" s="208">
        <v>146</v>
      </c>
      <c r="S31" s="210">
        <f t="shared" si="3"/>
        <v>3.5496000000000003E-4</v>
      </c>
      <c r="T31" s="210">
        <f t="shared" si="3"/>
        <v>-6.757E-4</v>
      </c>
      <c r="U31" s="210">
        <f t="shared" si="3"/>
        <v>4.4328E-5</v>
      </c>
      <c r="V31" s="210">
        <f t="shared" si="3"/>
        <v>1.3946800000000001E-4</v>
      </c>
      <c r="W31" s="210">
        <f t="shared" si="3"/>
        <v>-5.9676000000000003E-5</v>
      </c>
      <c r="X31" s="210">
        <f t="shared" si="3"/>
        <v>-3.2269999999999998E-4</v>
      </c>
      <c r="Y31" s="210">
        <f t="shared" si="3"/>
        <v>-1.3049400000000001E-4</v>
      </c>
      <c r="Z31" s="210">
        <f t="shared" si="3"/>
        <v>1.4303999999999999E-4</v>
      </c>
      <c r="AA31" s="210">
        <f t="shared" si="3"/>
        <v>-7.9008000000000008E-4</v>
      </c>
      <c r="AB31" s="210">
        <f t="shared" si="3"/>
        <v>4.9274E-7</v>
      </c>
      <c r="AC31" s="210">
        <f t="shared" si="3"/>
        <v>-9.5895999999999991E-5</v>
      </c>
      <c r="AD31" s="210">
        <f t="shared" si="3"/>
        <v>-1.9103199999999997E-5</v>
      </c>
      <c r="AE31" s="210">
        <f t="shared" si="3"/>
        <v>8.9777999999999993E-4</v>
      </c>
      <c r="AF31" s="210">
        <f t="shared" si="3"/>
        <v>9.3800000000000003E-4</v>
      </c>
      <c r="AG31" s="210">
        <f t="shared" si="3"/>
        <v>-9.3159999999999982E-5</v>
      </c>
    </row>
    <row r="32" spans="1:33" x14ac:dyDescent="0.25">
      <c r="A32" s="220">
        <v>26</v>
      </c>
      <c r="B32" s="210">
        <f t="shared" si="2"/>
        <v>1.3475366666666664E-3</v>
      </c>
      <c r="C32" s="210">
        <f t="shared" si="2"/>
        <v>-2.5728999999999999E-3</v>
      </c>
      <c r="D32" s="210">
        <f t="shared" si="2"/>
        <v>1.7111599999999999E-4</v>
      </c>
      <c r="E32" s="210">
        <f t="shared" si="2"/>
        <v>5.2619600000000004E-4</v>
      </c>
      <c r="F32" s="210">
        <f t="shared" si="2"/>
        <v>-2.2442200000000003E-4</v>
      </c>
      <c r="G32" s="210">
        <f t="shared" si="2"/>
        <v>-1.2153166666666667E-3</v>
      </c>
      <c r="H32" s="210">
        <f t="shared" si="2"/>
        <v>-4.8377633333333332E-4</v>
      </c>
      <c r="I32" s="210">
        <f t="shared" si="2"/>
        <v>5.4629666666666668E-4</v>
      </c>
      <c r="J32" s="210">
        <f t="shared" si="2"/>
        <v>-3.0340933333333335E-3</v>
      </c>
      <c r="K32" s="210">
        <f t="shared" si="2"/>
        <v>1.8376966666666666E-6</v>
      </c>
      <c r="L32" s="210">
        <f t="shared" si="2"/>
        <v>-3.621786666666667E-4</v>
      </c>
      <c r="M32" s="210">
        <f t="shared" si="2"/>
        <v>-7.177206666666667E-5</v>
      </c>
      <c r="N32" s="210">
        <f t="shared" si="2"/>
        <v>3.3639099999999995E-3</v>
      </c>
      <c r="O32" s="210">
        <f t="shared" si="2"/>
        <v>3.4943333333333337E-3</v>
      </c>
      <c r="P32" s="210">
        <f t="shared" si="2"/>
        <v>-3.7752000000000006E-4</v>
      </c>
      <c r="Q32" s="205">
        <v>2140</v>
      </c>
      <c r="R32" s="208">
        <v>151</v>
      </c>
      <c r="S32" s="210">
        <f t="shared" si="3"/>
        <v>3.6750999999999998E-4</v>
      </c>
      <c r="T32" s="210">
        <f t="shared" si="3"/>
        <v>-7.0169999999999998E-4</v>
      </c>
      <c r="U32" s="210">
        <f t="shared" si="3"/>
        <v>4.6667999999999994E-5</v>
      </c>
      <c r="V32" s="210">
        <f t="shared" si="3"/>
        <v>1.4350800000000001E-4</v>
      </c>
      <c r="W32" s="210">
        <f t="shared" si="3"/>
        <v>-6.120600000000001E-5</v>
      </c>
      <c r="X32" s="210">
        <f t="shared" si="3"/>
        <v>-3.3145000000000001E-4</v>
      </c>
      <c r="Y32" s="210">
        <f t="shared" si="3"/>
        <v>-1.31939E-4</v>
      </c>
      <c r="Z32" s="210">
        <f t="shared" si="3"/>
        <v>1.4898999999999999E-4</v>
      </c>
      <c r="AA32" s="210">
        <f t="shared" si="3"/>
        <v>-8.2748000000000001E-4</v>
      </c>
      <c r="AB32" s="210">
        <f t="shared" si="3"/>
        <v>5.0119E-7</v>
      </c>
      <c r="AC32" s="210">
        <f t="shared" si="3"/>
        <v>-9.8776000000000004E-5</v>
      </c>
      <c r="AD32" s="210">
        <f t="shared" si="3"/>
        <v>-1.95742E-5</v>
      </c>
      <c r="AE32" s="210">
        <f t="shared" si="3"/>
        <v>9.1742999999999989E-4</v>
      </c>
      <c r="AF32" s="210">
        <f t="shared" si="3"/>
        <v>9.5300000000000007E-4</v>
      </c>
      <c r="AG32" s="210">
        <f t="shared" si="3"/>
        <v>-1.0296E-4</v>
      </c>
    </row>
    <row r="33" spans="1:33" x14ac:dyDescent="0.25">
      <c r="A33" s="220">
        <v>27</v>
      </c>
      <c r="B33" s="210">
        <f t="shared" si="2"/>
        <v>1.3935533333333334E-3</v>
      </c>
      <c r="C33" s="210">
        <f t="shared" si="2"/>
        <v>-2.6682333333333335E-3</v>
      </c>
      <c r="D33" s="210">
        <f t="shared" si="2"/>
        <v>1.7969600000000002E-4</v>
      </c>
      <c r="E33" s="210">
        <f t="shared" si="2"/>
        <v>5.4100933333333333E-4</v>
      </c>
      <c r="F33" s="210">
        <f t="shared" si="2"/>
        <v>-2.3003200000000002E-4</v>
      </c>
      <c r="G33" s="210">
        <f t="shared" si="2"/>
        <v>-1.2474000000000001E-3</v>
      </c>
      <c r="H33" s="210">
        <f t="shared" si="2"/>
        <v>-4.8907466666666668E-4</v>
      </c>
      <c r="I33" s="210">
        <f t="shared" si="2"/>
        <v>5.6811333333333335E-4</v>
      </c>
      <c r="J33" s="210">
        <f t="shared" si="2"/>
        <v>-3.1712266666666673E-3</v>
      </c>
      <c r="K33" s="210">
        <f t="shared" si="2"/>
        <v>1.8686799999999999E-6</v>
      </c>
      <c r="L33" s="210">
        <f t="shared" si="2"/>
        <v>-3.7273866666666665E-4</v>
      </c>
      <c r="M33" s="210">
        <f t="shared" si="2"/>
        <v>-7.3499066666666662E-5</v>
      </c>
      <c r="N33" s="210">
        <f t="shared" si="2"/>
        <v>3.4359599999999996E-3</v>
      </c>
      <c r="O33" s="210">
        <f t="shared" si="2"/>
        <v>3.5493333333333332E-3</v>
      </c>
      <c r="P33" s="210">
        <f t="shared" si="2"/>
        <v>-4.134533333333332E-4</v>
      </c>
      <c r="Q33" s="205">
        <v>2145</v>
      </c>
      <c r="R33" s="208">
        <v>156</v>
      </c>
      <c r="S33" s="210">
        <f t="shared" si="3"/>
        <v>3.8005999999999999E-4</v>
      </c>
      <c r="T33" s="210">
        <f t="shared" si="3"/>
        <v>-7.2769999999999996E-4</v>
      </c>
      <c r="U33" s="210">
        <f t="shared" si="3"/>
        <v>4.9008000000000002E-5</v>
      </c>
      <c r="V33" s="210">
        <f t="shared" si="3"/>
        <v>1.47548E-4</v>
      </c>
      <c r="W33" s="210">
        <f t="shared" si="3"/>
        <v>-6.2736000000000004E-5</v>
      </c>
      <c r="X33" s="210">
        <f t="shared" si="3"/>
        <v>-3.4020000000000003E-4</v>
      </c>
      <c r="Y33" s="210">
        <f t="shared" si="3"/>
        <v>-1.3338400000000001E-4</v>
      </c>
      <c r="Z33" s="210">
        <f t="shared" si="3"/>
        <v>1.5494E-4</v>
      </c>
      <c r="AA33" s="210">
        <f t="shared" si="3"/>
        <v>-8.6488000000000016E-4</v>
      </c>
      <c r="AB33" s="210">
        <f t="shared" si="3"/>
        <v>5.0964E-7</v>
      </c>
      <c r="AC33" s="210">
        <f t="shared" si="3"/>
        <v>-1.01656E-4</v>
      </c>
      <c r="AD33" s="210">
        <f t="shared" si="3"/>
        <v>-2.0045199999999999E-5</v>
      </c>
      <c r="AE33" s="210">
        <f t="shared" si="3"/>
        <v>9.3707999999999986E-4</v>
      </c>
      <c r="AF33" s="210">
        <f t="shared" si="3"/>
        <v>9.68E-4</v>
      </c>
      <c r="AG33" s="210">
        <f t="shared" si="3"/>
        <v>-1.1275999999999997E-4</v>
      </c>
    </row>
    <row r="34" spans="1:33" x14ac:dyDescent="0.25">
      <c r="A34" s="220">
        <v>28</v>
      </c>
      <c r="B34" s="210">
        <f t="shared" si="2"/>
        <v>1.43957E-3</v>
      </c>
      <c r="C34" s="210">
        <f t="shared" si="2"/>
        <v>-2.7635666666666666E-3</v>
      </c>
      <c r="D34" s="210">
        <f t="shared" si="2"/>
        <v>1.88276E-4</v>
      </c>
      <c r="E34" s="210">
        <f t="shared" si="2"/>
        <v>5.5582266666666673E-4</v>
      </c>
      <c r="F34" s="210">
        <f t="shared" si="2"/>
        <v>-2.3564199999999999E-4</v>
      </c>
      <c r="G34" s="210">
        <f t="shared" si="2"/>
        <v>-1.2794833333333335E-3</v>
      </c>
      <c r="H34" s="210">
        <f t="shared" si="2"/>
        <v>-4.9437299999999999E-4</v>
      </c>
      <c r="I34" s="210">
        <f t="shared" si="2"/>
        <v>5.8993000000000012E-4</v>
      </c>
      <c r="J34" s="210">
        <f t="shared" si="2"/>
        <v>-3.3083600000000002E-3</v>
      </c>
      <c r="K34" s="210">
        <f t="shared" si="2"/>
        <v>1.8996633333333334E-6</v>
      </c>
      <c r="L34" s="210">
        <f t="shared" si="2"/>
        <v>-3.8329866666666671E-4</v>
      </c>
      <c r="M34" s="210">
        <f t="shared" si="2"/>
        <v>-7.5226066666666654E-5</v>
      </c>
      <c r="N34" s="210">
        <f t="shared" si="2"/>
        <v>3.5080100000000002E-3</v>
      </c>
      <c r="O34" s="210">
        <f t="shared" si="2"/>
        <v>3.6043333333333331E-3</v>
      </c>
      <c r="P34" s="210">
        <f t="shared" si="2"/>
        <v>-4.4938666666666666E-4</v>
      </c>
      <c r="Q34" s="205">
        <v>2150</v>
      </c>
      <c r="R34" s="208">
        <v>161</v>
      </c>
      <c r="S34" s="210">
        <f t="shared" si="3"/>
        <v>3.9261E-4</v>
      </c>
      <c r="T34" s="210">
        <f t="shared" si="3"/>
        <v>-7.5370000000000005E-4</v>
      </c>
      <c r="U34" s="210">
        <f t="shared" si="3"/>
        <v>5.1347999999999997E-5</v>
      </c>
      <c r="V34" s="210">
        <f t="shared" si="3"/>
        <v>1.5158800000000003E-4</v>
      </c>
      <c r="W34" s="210">
        <f t="shared" si="3"/>
        <v>-6.4265999999999998E-5</v>
      </c>
      <c r="X34" s="210">
        <f t="shared" si="3"/>
        <v>-3.4895E-4</v>
      </c>
      <c r="Y34" s="210">
        <f t="shared" si="3"/>
        <v>-1.3482899999999999E-4</v>
      </c>
      <c r="Z34" s="210">
        <f t="shared" si="3"/>
        <v>1.6089000000000001E-4</v>
      </c>
      <c r="AA34" s="210">
        <f t="shared" si="3"/>
        <v>-9.022800000000001E-4</v>
      </c>
      <c r="AB34" s="210">
        <f t="shared" si="3"/>
        <v>5.1809E-7</v>
      </c>
      <c r="AC34" s="210">
        <f t="shared" si="3"/>
        <v>-1.04536E-4</v>
      </c>
      <c r="AD34" s="210">
        <f t="shared" si="3"/>
        <v>-2.0516199999999998E-5</v>
      </c>
      <c r="AE34" s="210">
        <f t="shared" si="3"/>
        <v>9.5673000000000004E-4</v>
      </c>
      <c r="AF34" s="210">
        <f t="shared" si="3"/>
        <v>9.8299999999999993E-4</v>
      </c>
      <c r="AG34" s="210">
        <f t="shared" si="3"/>
        <v>-1.2255999999999999E-4</v>
      </c>
    </row>
    <row r="35" spans="1:33" x14ac:dyDescent="0.25">
      <c r="A35" s="220">
        <v>29</v>
      </c>
      <c r="B35" s="210">
        <f t="shared" si="2"/>
        <v>1.4855866666666666E-3</v>
      </c>
      <c r="C35" s="210">
        <f t="shared" si="2"/>
        <v>-2.8588999999999997E-3</v>
      </c>
      <c r="D35" s="210">
        <f t="shared" si="2"/>
        <v>1.9685600000000003E-4</v>
      </c>
      <c r="E35" s="210">
        <f t="shared" si="2"/>
        <v>5.7063600000000012E-4</v>
      </c>
      <c r="F35" s="210">
        <f t="shared" si="2"/>
        <v>-2.4125200000000004E-4</v>
      </c>
      <c r="G35" s="210">
        <f t="shared" si="2"/>
        <v>-1.3115666666666667E-3</v>
      </c>
      <c r="H35" s="210">
        <f t="shared" si="2"/>
        <v>-4.9967133333333341E-4</v>
      </c>
      <c r="I35" s="210">
        <f t="shared" si="2"/>
        <v>6.1174666666666668E-4</v>
      </c>
      <c r="J35" s="210">
        <f t="shared" si="2"/>
        <v>-3.4454933333333336E-3</v>
      </c>
      <c r="K35" s="210">
        <f t="shared" si="2"/>
        <v>1.9306466666666665E-6</v>
      </c>
      <c r="L35" s="210">
        <f t="shared" si="2"/>
        <v>-3.9385866666666666E-4</v>
      </c>
      <c r="M35" s="210">
        <f t="shared" si="2"/>
        <v>-7.6953066666666674E-5</v>
      </c>
      <c r="N35" s="210">
        <f t="shared" si="2"/>
        <v>3.5800599999999999E-3</v>
      </c>
      <c r="O35" s="210">
        <f t="shared" si="2"/>
        <v>3.6593333333333334E-3</v>
      </c>
      <c r="P35" s="210">
        <f t="shared" si="2"/>
        <v>-4.8531999999999986E-4</v>
      </c>
      <c r="Q35" s="205">
        <v>2155</v>
      </c>
      <c r="R35" s="208">
        <v>166</v>
      </c>
      <c r="S35" s="210">
        <f t="shared" si="3"/>
        <v>4.0516E-4</v>
      </c>
      <c r="T35" s="210">
        <f t="shared" si="3"/>
        <v>-7.7970000000000003E-4</v>
      </c>
      <c r="U35" s="210">
        <f t="shared" si="3"/>
        <v>5.3688000000000005E-5</v>
      </c>
      <c r="V35" s="210">
        <f t="shared" si="3"/>
        <v>1.5562800000000002E-4</v>
      </c>
      <c r="W35" s="210">
        <f t="shared" si="3"/>
        <v>-6.5796000000000005E-5</v>
      </c>
      <c r="X35" s="210">
        <f t="shared" si="3"/>
        <v>-3.5770000000000002E-4</v>
      </c>
      <c r="Y35" s="210">
        <f t="shared" si="3"/>
        <v>-1.36274E-4</v>
      </c>
      <c r="Z35" s="210">
        <f t="shared" si="3"/>
        <v>1.6684000000000002E-4</v>
      </c>
      <c r="AA35" s="210">
        <f t="shared" si="3"/>
        <v>-9.3968000000000003E-4</v>
      </c>
      <c r="AB35" s="210">
        <f t="shared" si="3"/>
        <v>5.2654E-7</v>
      </c>
      <c r="AC35" s="210">
        <f t="shared" si="3"/>
        <v>-1.07416E-4</v>
      </c>
      <c r="AD35" s="210">
        <f t="shared" si="3"/>
        <v>-2.0987200000000001E-5</v>
      </c>
      <c r="AE35" s="210">
        <f t="shared" si="3"/>
        <v>9.7638E-4</v>
      </c>
      <c r="AF35" s="210">
        <f t="shared" si="3"/>
        <v>9.9799999999999997E-4</v>
      </c>
      <c r="AG35" s="210">
        <f t="shared" si="3"/>
        <v>-1.3235999999999996E-4</v>
      </c>
    </row>
    <row r="36" spans="1:33" x14ac:dyDescent="0.25">
      <c r="A36" s="220">
        <v>30</v>
      </c>
      <c r="B36" s="210">
        <f t="shared" si="2"/>
        <v>1.5316033333333335E-3</v>
      </c>
      <c r="C36" s="210">
        <f t="shared" si="2"/>
        <v>-2.9542333333333333E-3</v>
      </c>
      <c r="D36" s="210">
        <f t="shared" si="2"/>
        <v>2.05436E-4</v>
      </c>
      <c r="E36" s="210">
        <f t="shared" si="2"/>
        <v>5.8544933333333341E-4</v>
      </c>
      <c r="F36" s="210">
        <f t="shared" si="2"/>
        <v>-2.4686199999999998E-4</v>
      </c>
      <c r="G36" s="210">
        <f t="shared" si="2"/>
        <v>-1.3436500000000001E-3</v>
      </c>
      <c r="H36" s="210">
        <f t="shared" si="2"/>
        <v>-5.0496966666666672E-4</v>
      </c>
      <c r="I36" s="210">
        <f t="shared" si="2"/>
        <v>6.3356333333333345E-4</v>
      </c>
      <c r="J36" s="210">
        <f t="shared" si="2"/>
        <v>-3.582626666666667E-3</v>
      </c>
      <c r="K36" s="210">
        <f t="shared" si="2"/>
        <v>1.96163E-6</v>
      </c>
      <c r="L36" s="210">
        <f t="shared" si="2"/>
        <v>-4.0441866666666667E-4</v>
      </c>
      <c r="M36" s="210">
        <f t="shared" si="2"/>
        <v>-7.8680066666666666E-5</v>
      </c>
      <c r="N36" s="210">
        <f t="shared" si="2"/>
        <v>3.6521100000000001E-3</v>
      </c>
      <c r="O36" s="210">
        <f t="shared" si="2"/>
        <v>3.7143333333333334E-3</v>
      </c>
      <c r="P36" s="210">
        <f t="shared" si="2"/>
        <v>-5.2125333333333322E-4</v>
      </c>
      <c r="Q36" s="205">
        <v>2160</v>
      </c>
      <c r="R36" s="208">
        <v>171</v>
      </c>
      <c r="S36" s="210">
        <f t="shared" si="3"/>
        <v>4.1771000000000001E-4</v>
      </c>
      <c r="T36" s="210">
        <f t="shared" si="3"/>
        <v>-8.0570000000000001E-4</v>
      </c>
      <c r="U36" s="210">
        <f t="shared" si="3"/>
        <v>5.6028E-5</v>
      </c>
      <c r="V36" s="210">
        <f t="shared" si="3"/>
        <v>1.5966800000000002E-4</v>
      </c>
      <c r="W36" s="210">
        <f t="shared" si="3"/>
        <v>-6.7325999999999999E-5</v>
      </c>
      <c r="X36" s="210">
        <f t="shared" si="3"/>
        <v>-3.6644999999999999E-4</v>
      </c>
      <c r="Y36" s="210">
        <f t="shared" si="3"/>
        <v>-1.3771900000000001E-4</v>
      </c>
      <c r="Z36" s="210">
        <f t="shared" si="3"/>
        <v>1.7279000000000003E-4</v>
      </c>
      <c r="AA36" s="210">
        <f t="shared" si="3"/>
        <v>-9.7708000000000018E-4</v>
      </c>
      <c r="AB36" s="210">
        <f t="shared" si="3"/>
        <v>5.3499E-7</v>
      </c>
      <c r="AC36" s="210">
        <f t="shared" si="3"/>
        <v>-1.10296E-4</v>
      </c>
      <c r="AD36" s="210">
        <f t="shared" si="3"/>
        <v>-2.1458199999999997E-5</v>
      </c>
      <c r="AE36" s="210">
        <f t="shared" si="3"/>
        <v>9.9602999999999996E-4</v>
      </c>
      <c r="AF36" s="210">
        <f t="shared" si="3"/>
        <v>1.013E-3</v>
      </c>
      <c r="AG36" s="210">
        <f t="shared" si="3"/>
        <v>-1.4215999999999998E-4</v>
      </c>
    </row>
    <row r="37" spans="1:33" x14ac:dyDescent="0.25">
      <c r="A37" s="220">
        <v>31</v>
      </c>
      <c r="B37" s="210">
        <f t="shared" si="2"/>
        <v>1.5776200000000001E-3</v>
      </c>
      <c r="C37" s="210">
        <f t="shared" si="2"/>
        <v>-3.0495666666666664E-3</v>
      </c>
      <c r="D37" s="210">
        <f t="shared" si="2"/>
        <v>2.1401600000000003E-4</v>
      </c>
      <c r="E37" s="210">
        <f t="shared" si="2"/>
        <v>6.002626666666667E-4</v>
      </c>
      <c r="F37" s="210">
        <f t="shared" si="2"/>
        <v>-2.5247200000000006E-4</v>
      </c>
      <c r="G37" s="210">
        <f t="shared" si="2"/>
        <v>-1.3757333333333335E-3</v>
      </c>
      <c r="H37" s="210">
        <f t="shared" si="2"/>
        <v>-5.1026800000000003E-4</v>
      </c>
      <c r="I37" s="210">
        <f t="shared" si="2"/>
        <v>6.5538E-4</v>
      </c>
      <c r="J37" s="210">
        <f t="shared" si="2"/>
        <v>-3.7197600000000003E-3</v>
      </c>
      <c r="K37" s="210">
        <f t="shared" si="2"/>
        <v>1.9926133333333335E-6</v>
      </c>
      <c r="L37" s="210">
        <f t="shared" si="2"/>
        <v>-4.1497866666666668E-4</v>
      </c>
      <c r="M37" s="210">
        <f t="shared" si="2"/>
        <v>-8.0407066666666671E-5</v>
      </c>
      <c r="N37" s="210">
        <f t="shared" si="2"/>
        <v>3.7241599999999994E-3</v>
      </c>
      <c r="O37" s="210">
        <f t="shared" si="2"/>
        <v>3.7693333333333333E-3</v>
      </c>
      <c r="P37" s="210">
        <f t="shared" si="2"/>
        <v>-5.5718666666666652E-4</v>
      </c>
      <c r="Q37" s="205">
        <v>2165</v>
      </c>
      <c r="R37" s="208">
        <v>176</v>
      </c>
      <c r="S37" s="210">
        <f t="shared" si="3"/>
        <v>4.3026000000000002E-4</v>
      </c>
      <c r="T37" s="210">
        <f t="shared" si="3"/>
        <v>-8.317E-4</v>
      </c>
      <c r="U37" s="210">
        <f t="shared" si="3"/>
        <v>5.8368000000000008E-5</v>
      </c>
      <c r="V37" s="210">
        <f t="shared" si="3"/>
        <v>1.6370800000000001E-4</v>
      </c>
      <c r="W37" s="210">
        <f t="shared" si="3"/>
        <v>-6.8856000000000006E-5</v>
      </c>
      <c r="X37" s="210">
        <f t="shared" si="3"/>
        <v>-3.7520000000000001E-4</v>
      </c>
      <c r="Y37" s="210">
        <f t="shared" si="3"/>
        <v>-1.39164E-4</v>
      </c>
      <c r="Z37" s="210">
        <f t="shared" si="3"/>
        <v>1.7873999999999999E-4</v>
      </c>
      <c r="AA37" s="210">
        <f t="shared" si="3"/>
        <v>-1.0144800000000001E-3</v>
      </c>
      <c r="AB37" s="210">
        <f t="shared" si="3"/>
        <v>5.4344E-7</v>
      </c>
      <c r="AC37" s="210">
        <f t="shared" si="3"/>
        <v>-1.13176E-4</v>
      </c>
      <c r="AD37" s="210">
        <f t="shared" si="3"/>
        <v>-2.19292E-5</v>
      </c>
      <c r="AE37" s="210">
        <f t="shared" si="3"/>
        <v>1.0156799999999999E-3</v>
      </c>
      <c r="AF37" s="210">
        <f t="shared" si="3"/>
        <v>1.0280000000000001E-3</v>
      </c>
      <c r="AG37" s="210">
        <f t="shared" si="3"/>
        <v>-1.5195999999999995E-4</v>
      </c>
    </row>
    <row r="38" spans="1:33" x14ac:dyDescent="0.25">
      <c r="A38" s="220">
        <v>32</v>
      </c>
      <c r="B38" s="210">
        <f t="shared" si="2"/>
        <v>1.6236366666666667E-3</v>
      </c>
      <c r="C38" s="210">
        <f t="shared" si="2"/>
        <v>-3.1448999999999995E-3</v>
      </c>
      <c r="D38" s="210">
        <f t="shared" si="2"/>
        <v>2.2259600000000001E-4</v>
      </c>
      <c r="E38" s="210">
        <f t="shared" si="2"/>
        <v>6.1507599999999999E-4</v>
      </c>
      <c r="F38" s="210">
        <f t="shared" si="2"/>
        <v>-2.5808200000000003E-4</v>
      </c>
      <c r="G38" s="210">
        <f t="shared" si="2"/>
        <v>-1.4078166666666666E-3</v>
      </c>
      <c r="H38" s="210">
        <f t="shared" si="2"/>
        <v>-5.1556633333333334E-4</v>
      </c>
      <c r="I38" s="210">
        <f t="shared" si="2"/>
        <v>6.7719666666666656E-4</v>
      </c>
      <c r="J38" s="210">
        <f t="shared" si="2"/>
        <v>-3.8568933333333333E-3</v>
      </c>
      <c r="K38" s="210">
        <f t="shared" si="2"/>
        <v>2.0235966666666666E-6</v>
      </c>
      <c r="L38" s="210">
        <f t="shared" si="2"/>
        <v>-4.2553866666666663E-4</v>
      </c>
      <c r="M38" s="210">
        <f t="shared" si="2"/>
        <v>-8.213406666666665E-5</v>
      </c>
      <c r="N38" s="210">
        <f t="shared" si="2"/>
        <v>3.7962099999999995E-3</v>
      </c>
      <c r="O38" s="210">
        <f t="shared" si="2"/>
        <v>3.8243333333333337E-3</v>
      </c>
      <c r="P38" s="210">
        <f t="shared" si="2"/>
        <v>-5.9311999999999982E-4</v>
      </c>
      <c r="Q38" s="205">
        <v>2170</v>
      </c>
      <c r="R38" s="208">
        <v>181</v>
      </c>
      <c r="S38" s="210">
        <f t="shared" si="3"/>
        <v>4.4281000000000002E-4</v>
      </c>
      <c r="T38" s="210">
        <f t="shared" si="3"/>
        <v>-8.5769999999999998E-4</v>
      </c>
      <c r="U38" s="210">
        <f t="shared" si="3"/>
        <v>6.0708000000000002E-5</v>
      </c>
      <c r="V38" s="210">
        <f t="shared" si="3"/>
        <v>1.6774800000000001E-4</v>
      </c>
      <c r="W38" s="210">
        <f t="shared" si="3"/>
        <v>-7.0386E-5</v>
      </c>
      <c r="X38" s="210">
        <f t="shared" si="3"/>
        <v>-3.8394999999999998E-4</v>
      </c>
      <c r="Y38" s="210">
        <f t="shared" si="3"/>
        <v>-1.4060900000000001E-4</v>
      </c>
      <c r="Z38" s="210">
        <f t="shared" si="3"/>
        <v>1.8469E-4</v>
      </c>
      <c r="AA38" s="210">
        <f t="shared" si="3"/>
        <v>-1.05188E-3</v>
      </c>
      <c r="AB38" s="210">
        <f t="shared" si="3"/>
        <v>5.5189E-7</v>
      </c>
      <c r="AC38" s="210">
        <f t="shared" si="3"/>
        <v>-1.16056E-4</v>
      </c>
      <c r="AD38" s="210">
        <f t="shared" si="3"/>
        <v>-2.2400199999999996E-5</v>
      </c>
      <c r="AE38" s="210">
        <f t="shared" si="3"/>
        <v>1.0353299999999999E-3</v>
      </c>
      <c r="AF38" s="210">
        <f t="shared" si="3"/>
        <v>1.0430000000000001E-3</v>
      </c>
      <c r="AG38" s="210">
        <f t="shared" si="3"/>
        <v>-1.6175999999999997E-4</v>
      </c>
    </row>
    <row r="39" spans="1:33" x14ac:dyDescent="0.25">
      <c r="A39" s="220">
        <v>33</v>
      </c>
      <c r="B39" s="210">
        <f t="shared" ref="B39:P55" si="4">S39*44/12</f>
        <v>1.6696533333333335E-3</v>
      </c>
      <c r="C39" s="210">
        <f t="shared" si="4"/>
        <v>-3.2402333333333331E-3</v>
      </c>
      <c r="D39" s="210">
        <f t="shared" si="4"/>
        <v>2.3117600000000001E-4</v>
      </c>
      <c r="E39" s="210">
        <f t="shared" si="4"/>
        <v>6.2988933333333328E-4</v>
      </c>
      <c r="F39" s="210">
        <f t="shared" si="4"/>
        <v>-2.63692E-4</v>
      </c>
      <c r="G39" s="210">
        <f t="shared" si="4"/>
        <v>-1.4399E-3</v>
      </c>
      <c r="H39" s="210">
        <f t="shared" si="4"/>
        <v>-5.2086466666666676E-4</v>
      </c>
      <c r="I39" s="210">
        <f t="shared" si="4"/>
        <v>6.9901333333333333E-4</v>
      </c>
      <c r="J39" s="210">
        <f t="shared" si="4"/>
        <v>-3.9940266666666675E-3</v>
      </c>
      <c r="K39" s="210">
        <f t="shared" si="4"/>
        <v>2.0545800000000001E-6</v>
      </c>
      <c r="L39" s="210">
        <f t="shared" si="4"/>
        <v>-4.3609866666666669E-4</v>
      </c>
      <c r="M39" s="210">
        <f t="shared" si="4"/>
        <v>-8.3861066666666669E-5</v>
      </c>
      <c r="N39" s="210">
        <f t="shared" si="4"/>
        <v>3.8682599999999997E-3</v>
      </c>
      <c r="O39" s="210">
        <f t="shared" si="4"/>
        <v>3.8793333333333332E-3</v>
      </c>
      <c r="P39" s="210">
        <f t="shared" si="4"/>
        <v>-6.2905333333333334E-4</v>
      </c>
      <c r="Q39" s="205">
        <v>2175</v>
      </c>
      <c r="R39" s="208">
        <v>186</v>
      </c>
      <c r="S39" s="210">
        <f t="shared" si="3"/>
        <v>4.5536000000000003E-4</v>
      </c>
      <c r="T39" s="210">
        <f t="shared" si="3"/>
        <v>-8.8369999999999996E-4</v>
      </c>
      <c r="U39" s="210">
        <f t="shared" si="3"/>
        <v>6.3047999999999997E-5</v>
      </c>
      <c r="V39" s="210">
        <f t="shared" si="3"/>
        <v>1.71788E-4</v>
      </c>
      <c r="W39" s="210">
        <f t="shared" si="3"/>
        <v>-7.1916000000000007E-5</v>
      </c>
      <c r="X39" s="210">
        <f t="shared" si="3"/>
        <v>-3.927E-4</v>
      </c>
      <c r="Y39" s="210">
        <f t="shared" si="3"/>
        <v>-1.4205400000000002E-4</v>
      </c>
      <c r="Z39" s="210">
        <f t="shared" si="3"/>
        <v>1.9064E-4</v>
      </c>
      <c r="AA39" s="210">
        <f t="shared" si="3"/>
        <v>-1.0892800000000002E-3</v>
      </c>
      <c r="AB39" s="210">
        <f t="shared" si="3"/>
        <v>5.6034E-7</v>
      </c>
      <c r="AC39" s="210">
        <f t="shared" si="3"/>
        <v>-1.18936E-4</v>
      </c>
      <c r="AD39" s="210">
        <f t="shared" si="3"/>
        <v>-2.2871199999999999E-5</v>
      </c>
      <c r="AE39" s="210">
        <f t="shared" si="3"/>
        <v>1.0549799999999999E-3</v>
      </c>
      <c r="AF39" s="210">
        <f t="shared" si="3"/>
        <v>1.0579999999999999E-3</v>
      </c>
      <c r="AG39" s="210">
        <f t="shared" si="3"/>
        <v>-1.7155999999999999E-4</v>
      </c>
    </row>
    <row r="40" spans="1:33" x14ac:dyDescent="0.25">
      <c r="A40" s="220">
        <v>34</v>
      </c>
      <c r="B40" s="210">
        <f t="shared" si="4"/>
        <v>1.7156700000000001E-3</v>
      </c>
      <c r="C40" s="210">
        <f t="shared" si="4"/>
        <v>-3.3355666666666666E-3</v>
      </c>
      <c r="D40" s="210">
        <f t="shared" si="4"/>
        <v>2.3975600000000001E-4</v>
      </c>
      <c r="E40" s="210">
        <f t="shared" si="4"/>
        <v>6.4470266666666678E-4</v>
      </c>
      <c r="F40" s="210">
        <f t="shared" si="4"/>
        <v>-2.6930200000000002E-4</v>
      </c>
      <c r="G40" s="210">
        <f t="shared" si="4"/>
        <v>-1.4719833333333334E-3</v>
      </c>
      <c r="H40" s="210">
        <f t="shared" si="4"/>
        <v>-5.2616299999999996E-4</v>
      </c>
      <c r="I40" s="210">
        <f t="shared" si="4"/>
        <v>7.2083E-4</v>
      </c>
      <c r="J40" s="210">
        <f t="shared" si="4"/>
        <v>-4.1311600000000009E-3</v>
      </c>
      <c r="K40" s="210">
        <f t="shared" si="4"/>
        <v>2.0855633333333332E-6</v>
      </c>
      <c r="L40" s="210">
        <f t="shared" si="4"/>
        <v>-4.466586666666667E-4</v>
      </c>
      <c r="M40" s="210">
        <f t="shared" si="4"/>
        <v>-8.5588066666666661E-5</v>
      </c>
      <c r="N40" s="210">
        <f t="shared" si="4"/>
        <v>3.9403099999999998E-3</v>
      </c>
      <c r="O40" s="210">
        <f t="shared" si="4"/>
        <v>3.934333333333334E-3</v>
      </c>
      <c r="P40" s="210">
        <f t="shared" si="4"/>
        <v>-6.6498666666666654E-4</v>
      </c>
      <c r="Q40" s="205">
        <v>2180</v>
      </c>
      <c r="R40" s="208">
        <v>191</v>
      </c>
      <c r="S40" s="210">
        <f t="shared" si="3"/>
        <v>4.6791000000000004E-4</v>
      </c>
      <c r="T40" s="210">
        <f t="shared" si="3"/>
        <v>-9.0970000000000005E-4</v>
      </c>
      <c r="U40" s="210">
        <f t="shared" si="3"/>
        <v>6.5388000000000005E-5</v>
      </c>
      <c r="V40" s="210">
        <f t="shared" si="3"/>
        <v>1.7582800000000002E-4</v>
      </c>
      <c r="W40" s="210">
        <f t="shared" si="3"/>
        <v>-7.3446000000000001E-5</v>
      </c>
      <c r="X40" s="210">
        <f t="shared" si="3"/>
        <v>-4.0145000000000003E-4</v>
      </c>
      <c r="Y40" s="210">
        <f t="shared" si="3"/>
        <v>-1.43499E-4</v>
      </c>
      <c r="Z40" s="210">
        <f t="shared" si="3"/>
        <v>1.9659000000000001E-4</v>
      </c>
      <c r="AA40" s="210">
        <f t="shared" si="3"/>
        <v>-1.1266800000000001E-3</v>
      </c>
      <c r="AB40" s="210">
        <f t="shared" si="3"/>
        <v>5.6879E-7</v>
      </c>
      <c r="AC40" s="210">
        <f t="shared" si="3"/>
        <v>-1.21816E-4</v>
      </c>
      <c r="AD40" s="210">
        <f t="shared" si="3"/>
        <v>-2.3342200000000002E-5</v>
      </c>
      <c r="AE40" s="210">
        <f t="shared" si="3"/>
        <v>1.07463E-3</v>
      </c>
      <c r="AF40" s="210">
        <f t="shared" si="3"/>
        <v>1.0730000000000002E-3</v>
      </c>
      <c r="AG40" s="210">
        <f t="shared" si="3"/>
        <v>-1.8135999999999996E-4</v>
      </c>
    </row>
    <row r="41" spans="1:33" x14ac:dyDescent="0.25">
      <c r="A41" s="220">
        <v>35</v>
      </c>
      <c r="B41" s="210">
        <f t="shared" si="4"/>
        <v>1.7616866666666667E-3</v>
      </c>
      <c r="C41" s="210">
        <f t="shared" si="4"/>
        <v>-3.4309000000000002E-3</v>
      </c>
      <c r="D41" s="210">
        <f t="shared" si="4"/>
        <v>2.4833599999999999E-4</v>
      </c>
      <c r="E41" s="210">
        <f t="shared" si="4"/>
        <v>6.5951600000000007E-4</v>
      </c>
      <c r="F41" s="210">
        <f t="shared" si="4"/>
        <v>-2.7491200000000004E-4</v>
      </c>
      <c r="G41" s="210">
        <f t="shared" si="4"/>
        <v>-1.5040666666666666E-3</v>
      </c>
      <c r="H41" s="210">
        <f t="shared" si="4"/>
        <v>-5.3146133333333337E-4</v>
      </c>
      <c r="I41" s="210">
        <f t="shared" si="4"/>
        <v>7.4264666666666677E-4</v>
      </c>
      <c r="J41" s="210">
        <f t="shared" si="4"/>
        <v>-4.2682933333333334E-3</v>
      </c>
      <c r="K41" s="210">
        <f t="shared" si="4"/>
        <v>2.1165466666666667E-6</v>
      </c>
      <c r="L41" s="210">
        <f t="shared" si="4"/>
        <v>-4.572186666666666E-4</v>
      </c>
      <c r="M41" s="210">
        <f t="shared" si="4"/>
        <v>-8.7315066666666667E-5</v>
      </c>
      <c r="N41" s="210">
        <f t="shared" si="4"/>
        <v>4.0123600000000004E-3</v>
      </c>
      <c r="O41" s="210">
        <f t="shared" si="4"/>
        <v>3.9893333333333334E-3</v>
      </c>
      <c r="P41" s="210">
        <f t="shared" si="4"/>
        <v>-7.0091999999999995E-4</v>
      </c>
      <c r="Q41" s="205">
        <v>2185</v>
      </c>
      <c r="R41" s="208">
        <v>196</v>
      </c>
      <c r="S41" s="210">
        <f t="shared" ref="S41:AG57" si="5">$R41*B$2+B$3</f>
        <v>4.8046000000000005E-4</v>
      </c>
      <c r="T41" s="210">
        <f t="shared" si="5"/>
        <v>-9.3570000000000003E-4</v>
      </c>
      <c r="U41" s="210">
        <f t="shared" si="5"/>
        <v>6.7727999999999999E-5</v>
      </c>
      <c r="V41" s="210">
        <f t="shared" si="5"/>
        <v>1.7986800000000002E-4</v>
      </c>
      <c r="W41" s="210">
        <f t="shared" si="5"/>
        <v>-7.4976000000000009E-5</v>
      </c>
      <c r="X41" s="210">
        <f t="shared" si="5"/>
        <v>-4.102E-4</v>
      </c>
      <c r="Y41" s="210">
        <f t="shared" si="5"/>
        <v>-1.4494400000000001E-4</v>
      </c>
      <c r="Z41" s="210">
        <f t="shared" si="5"/>
        <v>2.0254000000000002E-4</v>
      </c>
      <c r="AA41" s="210">
        <f t="shared" si="5"/>
        <v>-1.1640800000000001E-3</v>
      </c>
      <c r="AB41" s="210">
        <f t="shared" si="5"/>
        <v>5.7724E-7</v>
      </c>
      <c r="AC41" s="210">
        <f t="shared" si="5"/>
        <v>-1.2469599999999999E-4</v>
      </c>
      <c r="AD41" s="210">
        <f t="shared" si="5"/>
        <v>-2.3813199999999998E-5</v>
      </c>
      <c r="AE41" s="210">
        <f t="shared" si="5"/>
        <v>1.09428E-3</v>
      </c>
      <c r="AF41" s="210">
        <f t="shared" si="5"/>
        <v>1.088E-3</v>
      </c>
      <c r="AG41" s="210">
        <f t="shared" si="5"/>
        <v>-1.9115999999999998E-4</v>
      </c>
    </row>
    <row r="42" spans="1:33" x14ac:dyDescent="0.25">
      <c r="A42" s="220">
        <v>36</v>
      </c>
      <c r="B42" s="210">
        <f t="shared" si="4"/>
        <v>1.8077033333333333E-3</v>
      </c>
      <c r="C42" s="210">
        <f t="shared" si="4"/>
        <v>-3.5262333333333333E-3</v>
      </c>
      <c r="D42" s="210">
        <f t="shared" si="4"/>
        <v>2.5691600000000005E-4</v>
      </c>
      <c r="E42" s="210">
        <f t="shared" si="4"/>
        <v>6.7432933333333347E-4</v>
      </c>
      <c r="F42" s="210">
        <f t="shared" si="4"/>
        <v>-2.8052200000000001E-4</v>
      </c>
      <c r="G42" s="210">
        <f t="shared" si="4"/>
        <v>-1.53615E-3</v>
      </c>
      <c r="H42" s="210">
        <f t="shared" si="4"/>
        <v>-5.3675966666666668E-4</v>
      </c>
      <c r="I42" s="210">
        <f t="shared" si="4"/>
        <v>7.6446333333333343E-4</v>
      </c>
      <c r="J42" s="210">
        <f t="shared" si="4"/>
        <v>-4.4054266666666677E-3</v>
      </c>
      <c r="K42" s="210">
        <f t="shared" si="4"/>
        <v>2.1475300000000002E-6</v>
      </c>
      <c r="L42" s="210">
        <f t="shared" si="4"/>
        <v>-4.6777866666666661E-4</v>
      </c>
      <c r="M42" s="210">
        <f t="shared" si="4"/>
        <v>-8.9042066666666659E-5</v>
      </c>
      <c r="N42" s="210">
        <f t="shared" si="4"/>
        <v>4.0844100000000001E-3</v>
      </c>
      <c r="O42" s="210">
        <f t="shared" si="4"/>
        <v>4.0443333333333329E-3</v>
      </c>
      <c r="P42" s="210">
        <f t="shared" si="4"/>
        <v>-7.3685333333333315E-4</v>
      </c>
      <c r="Q42" s="205">
        <v>2190</v>
      </c>
      <c r="R42" s="208">
        <v>201</v>
      </c>
      <c r="S42" s="210">
        <f t="shared" si="5"/>
        <v>4.9301E-4</v>
      </c>
      <c r="T42" s="210">
        <f t="shared" si="5"/>
        <v>-9.6170000000000001E-4</v>
      </c>
      <c r="U42" s="210">
        <f t="shared" si="5"/>
        <v>7.0068000000000007E-5</v>
      </c>
      <c r="V42" s="210">
        <f t="shared" si="5"/>
        <v>1.8390800000000002E-4</v>
      </c>
      <c r="W42" s="210">
        <f t="shared" si="5"/>
        <v>-7.6506000000000002E-5</v>
      </c>
      <c r="X42" s="210">
        <f t="shared" si="5"/>
        <v>-4.1895000000000002E-4</v>
      </c>
      <c r="Y42" s="210">
        <f t="shared" si="5"/>
        <v>-1.46389E-4</v>
      </c>
      <c r="Z42" s="210">
        <f t="shared" si="5"/>
        <v>2.0849000000000003E-4</v>
      </c>
      <c r="AA42" s="210">
        <f t="shared" si="5"/>
        <v>-1.2014800000000002E-3</v>
      </c>
      <c r="AB42" s="210">
        <f t="shared" si="5"/>
        <v>5.8569E-7</v>
      </c>
      <c r="AC42" s="210">
        <f t="shared" si="5"/>
        <v>-1.2757599999999999E-4</v>
      </c>
      <c r="AD42" s="210">
        <f t="shared" si="5"/>
        <v>-2.42842E-5</v>
      </c>
      <c r="AE42" s="210">
        <f t="shared" si="5"/>
        <v>1.11393E-3</v>
      </c>
      <c r="AF42" s="210">
        <f t="shared" si="5"/>
        <v>1.103E-3</v>
      </c>
      <c r="AG42" s="210">
        <f t="shared" si="5"/>
        <v>-2.0095999999999995E-4</v>
      </c>
    </row>
    <row r="43" spans="1:33" x14ac:dyDescent="0.25">
      <c r="A43" s="220">
        <v>37</v>
      </c>
      <c r="B43" s="210">
        <f t="shared" si="4"/>
        <v>1.8537200000000003E-3</v>
      </c>
      <c r="C43" s="210">
        <f t="shared" si="4"/>
        <v>-3.6215666666666664E-3</v>
      </c>
      <c r="D43" s="210">
        <f t="shared" si="4"/>
        <v>2.6549599999999999E-4</v>
      </c>
      <c r="E43" s="210">
        <f t="shared" si="4"/>
        <v>6.8914266666666665E-4</v>
      </c>
      <c r="F43" s="210">
        <f t="shared" si="4"/>
        <v>-2.8613199999999998E-4</v>
      </c>
      <c r="G43" s="210">
        <f t="shared" si="4"/>
        <v>-1.5682333333333334E-3</v>
      </c>
      <c r="H43" s="210">
        <f t="shared" si="4"/>
        <v>-5.420580000000001E-4</v>
      </c>
      <c r="I43" s="210">
        <f t="shared" si="4"/>
        <v>7.862800000000002E-4</v>
      </c>
      <c r="J43" s="210">
        <f t="shared" si="4"/>
        <v>-4.5425600000000002E-3</v>
      </c>
      <c r="K43" s="210">
        <f t="shared" si="4"/>
        <v>2.1785133333333333E-6</v>
      </c>
      <c r="L43" s="210">
        <f t="shared" si="4"/>
        <v>-4.7833866666666661E-4</v>
      </c>
      <c r="M43" s="210">
        <f t="shared" si="4"/>
        <v>-9.0769066666666651E-5</v>
      </c>
      <c r="N43" s="210">
        <f t="shared" si="4"/>
        <v>4.1564599999999998E-3</v>
      </c>
      <c r="O43" s="210">
        <f t="shared" si="4"/>
        <v>4.0993333333333333E-3</v>
      </c>
      <c r="P43" s="210">
        <f t="shared" si="4"/>
        <v>-7.7278666666666656E-4</v>
      </c>
      <c r="Q43" s="205">
        <v>2195</v>
      </c>
      <c r="R43" s="208">
        <v>206</v>
      </c>
      <c r="S43" s="210">
        <f t="shared" si="5"/>
        <v>5.0556000000000006E-4</v>
      </c>
      <c r="T43" s="210">
        <f t="shared" si="5"/>
        <v>-9.8769999999999999E-4</v>
      </c>
      <c r="U43" s="210">
        <f t="shared" si="5"/>
        <v>7.2408000000000002E-5</v>
      </c>
      <c r="V43" s="210">
        <f t="shared" si="5"/>
        <v>1.8794800000000001E-4</v>
      </c>
      <c r="W43" s="210">
        <f t="shared" si="5"/>
        <v>-7.8035999999999996E-5</v>
      </c>
      <c r="X43" s="210">
        <f t="shared" si="5"/>
        <v>-4.2769999999999999E-4</v>
      </c>
      <c r="Y43" s="210">
        <f t="shared" si="5"/>
        <v>-1.4783400000000001E-4</v>
      </c>
      <c r="Z43" s="210">
        <f t="shared" si="5"/>
        <v>2.1444000000000004E-4</v>
      </c>
      <c r="AA43" s="210">
        <f t="shared" si="5"/>
        <v>-1.2388800000000001E-3</v>
      </c>
      <c r="AB43" s="210">
        <f t="shared" si="5"/>
        <v>5.9414E-7</v>
      </c>
      <c r="AC43" s="210">
        <f t="shared" si="5"/>
        <v>-1.3045599999999999E-4</v>
      </c>
      <c r="AD43" s="210">
        <f t="shared" si="5"/>
        <v>-2.4755199999999996E-5</v>
      </c>
      <c r="AE43" s="210">
        <f t="shared" si="5"/>
        <v>1.1335799999999999E-3</v>
      </c>
      <c r="AF43" s="210">
        <f t="shared" si="5"/>
        <v>1.1180000000000001E-3</v>
      </c>
      <c r="AG43" s="210">
        <f t="shared" si="5"/>
        <v>-2.1075999999999997E-4</v>
      </c>
    </row>
    <row r="44" spans="1:33" x14ac:dyDescent="0.25">
      <c r="A44" s="220">
        <v>38</v>
      </c>
      <c r="B44" s="210">
        <f t="shared" si="4"/>
        <v>1.8997366666666665E-3</v>
      </c>
      <c r="C44" s="210">
        <f t="shared" si="4"/>
        <v>-3.7169E-3</v>
      </c>
      <c r="D44" s="210">
        <f t="shared" si="4"/>
        <v>2.74076E-4</v>
      </c>
      <c r="E44" s="210">
        <f t="shared" si="4"/>
        <v>7.0395600000000005E-4</v>
      </c>
      <c r="F44" s="210">
        <f t="shared" si="4"/>
        <v>-2.91742E-4</v>
      </c>
      <c r="G44" s="210">
        <f t="shared" si="4"/>
        <v>-1.6003166666666666E-3</v>
      </c>
      <c r="H44" s="210">
        <f t="shared" si="4"/>
        <v>-5.473563333333333E-4</v>
      </c>
      <c r="I44" s="210">
        <f t="shared" si="4"/>
        <v>8.0809666666666665E-4</v>
      </c>
      <c r="J44" s="210">
        <f t="shared" si="4"/>
        <v>-4.6796933333333336E-3</v>
      </c>
      <c r="K44" s="210">
        <f t="shared" si="4"/>
        <v>2.2094966666666668E-6</v>
      </c>
      <c r="L44" s="210">
        <f t="shared" si="4"/>
        <v>-4.8889866666666662E-4</v>
      </c>
      <c r="M44" s="210">
        <f t="shared" si="4"/>
        <v>-9.249606666666667E-5</v>
      </c>
      <c r="N44" s="210">
        <f t="shared" si="4"/>
        <v>4.2285099999999996E-3</v>
      </c>
      <c r="O44" s="210">
        <f t="shared" si="4"/>
        <v>4.1543333333333328E-3</v>
      </c>
      <c r="P44" s="210">
        <f t="shared" si="4"/>
        <v>-8.0871999999999986E-4</v>
      </c>
      <c r="Q44" s="205">
        <v>2200</v>
      </c>
      <c r="R44" s="208">
        <v>211</v>
      </c>
      <c r="S44" s="210">
        <f t="shared" si="5"/>
        <v>5.1811000000000001E-4</v>
      </c>
      <c r="T44" s="210">
        <f t="shared" si="5"/>
        <v>-1.0137E-3</v>
      </c>
      <c r="U44" s="210">
        <f t="shared" si="5"/>
        <v>7.4747999999999997E-5</v>
      </c>
      <c r="V44" s="210">
        <f t="shared" si="5"/>
        <v>1.9198800000000001E-4</v>
      </c>
      <c r="W44" s="210">
        <f t="shared" si="5"/>
        <v>-7.9566000000000004E-5</v>
      </c>
      <c r="X44" s="210">
        <f t="shared" si="5"/>
        <v>-4.3645000000000001E-4</v>
      </c>
      <c r="Y44" s="210">
        <f t="shared" si="5"/>
        <v>-1.4927899999999999E-4</v>
      </c>
      <c r="Z44" s="210">
        <f t="shared" si="5"/>
        <v>2.2039E-4</v>
      </c>
      <c r="AA44" s="210">
        <f t="shared" si="5"/>
        <v>-1.2762800000000001E-3</v>
      </c>
      <c r="AB44" s="210">
        <f t="shared" si="5"/>
        <v>6.0259E-7</v>
      </c>
      <c r="AC44" s="210">
        <f t="shared" si="5"/>
        <v>-1.3333599999999999E-4</v>
      </c>
      <c r="AD44" s="210">
        <f t="shared" si="5"/>
        <v>-2.5226199999999999E-5</v>
      </c>
      <c r="AE44" s="210">
        <f t="shared" si="5"/>
        <v>1.1532299999999999E-3</v>
      </c>
      <c r="AF44" s="210">
        <f t="shared" si="5"/>
        <v>1.1329999999999999E-3</v>
      </c>
      <c r="AG44" s="210">
        <f t="shared" si="5"/>
        <v>-2.2055999999999999E-4</v>
      </c>
    </row>
    <row r="45" spans="1:33" x14ac:dyDescent="0.25">
      <c r="A45" s="220">
        <v>39</v>
      </c>
      <c r="B45" s="210">
        <f t="shared" si="4"/>
        <v>1.9457533333333331E-3</v>
      </c>
      <c r="C45" s="210">
        <f t="shared" si="4"/>
        <v>-3.8122333333333331E-3</v>
      </c>
      <c r="D45" s="210">
        <f t="shared" si="4"/>
        <v>2.82656E-4</v>
      </c>
      <c r="E45" s="210">
        <f t="shared" si="4"/>
        <v>7.1876933333333344E-4</v>
      </c>
      <c r="F45" s="210">
        <f t="shared" si="4"/>
        <v>-2.9735200000000002E-4</v>
      </c>
      <c r="G45" s="210">
        <f t="shared" si="4"/>
        <v>-1.6324E-3</v>
      </c>
      <c r="H45" s="210">
        <f t="shared" si="4"/>
        <v>-5.5265466666666672E-4</v>
      </c>
      <c r="I45" s="210">
        <f t="shared" si="4"/>
        <v>8.2991333333333331E-4</v>
      </c>
      <c r="J45" s="210">
        <f t="shared" si="4"/>
        <v>-4.8168266666666669E-3</v>
      </c>
      <c r="K45" s="210">
        <f t="shared" si="4"/>
        <v>2.2404799999999998E-6</v>
      </c>
      <c r="L45" s="210">
        <f t="shared" si="4"/>
        <v>-4.9945866666666657E-4</v>
      </c>
      <c r="M45" s="210">
        <f t="shared" si="4"/>
        <v>-9.4223066666666662E-5</v>
      </c>
      <c r="N45" s="210">
        <f t="shared" si="4"/>
        <v>4.3005599999999993E-3</v>
      </c>
      <c r="O45" s="210">
        <f t="shared" si="4"/>
        <v>4.209333333333334E-3</v>
      </c>
      <c r="P45" s="210">
        <f t="shared" si="4"/>
        <v>-8.4465333333333316E-4</v>
      </c>
      <c r="Q45" s="205">
        <v>2205</v>
      </c>
      <c r="R45" s="208">
        <v>216</v>
      </c>
      <c r="S45" s="210">
        <f t="shared" si="5"/>
        <v>5.3065999999999996E-4</v>
      </c>
      <c r="T45" s="210">
        <f t="shared" si="5"/>
        <v>-1.0397E-3</v>
      </c>
      <c r="U45" s="210">
        <f t="shared" si="5"/>
        <v>7.7088000000000005E-5</v>
      </c>
      <c r="V45" s="210">
        <f t="shared" si="5"/>
        <v>1.9602800000000003E-4</v>
      </c>
      <c r="W45" s="210">
        <f t="shared" si="5"/>
        <v>-8.1095999999999997E-5</v>
      </c>
      <c r="X45" s="210">
        <f t="shared" si="5"/>
        <v>-4.4519999999999998E-4</v>
      </c>
      <c r="Y45" s="210">
        <f t="shared" si="5"/>
        <v>-1.50724E-4</v>
      </c>
      <c r="Z45" s="210">
        <f t="shared" si="5"/>
        <v>2.2634E-4</v>
      </c>
      <c r="AA45" s="210">
        <f t="shared" si="5"/>
        <v>-1.31368E-3</v>
      </c>
      <c r="AB45" s="210">
        <f t="shared" si="5"/>
        <v>6.1104E-7</v>
      </c>
      <c r="AC45" s="210">
        <f t="shared" si="5"/>
        <v>-1.3621599999999998E-4</v>
      </c>
      <c r="AD45" s="210">
        <f t="shared" si="5"/>
        <v>-2.5697200000000002E-5</v>
      </c>
      <c r="AE45" s="210">
        <f t="shared" si="5"/>
        <v>1.1728799999999998E-3</v>
      </c>
      <c r="AF45" s="210">
        <f t="shared" si="5"/>
        <v>1.1480000000000001E-3</v>
      </c>
      <c r="AG45" s="210">
        <f t="shared" si="5"/>
        <v>-2.3035999999999996E-4</v>
      </c>
    </row>
    <row r="46" spans="1:33" x14ac:dyDescent="0.25">
      <c r="A46" s="220">
        <v>40</v>
      </c>
      <c r="B46" s="210">
        <f t="shared" si="4"/>
        <v>1.9917699999999999E-3</v>
      </c>
      <c r="C46" s="210">
        <f t="shared" si="4"/>
        <v>-3.9075666666666667E-3</v>
      </c>
      <c r="D46" s="210">
        <f t="shared" si="4"/>
        <v>2.91236E-4</v>
      </c>
      <c r="E46" s="210">
        <f t="shared" si="4"/>
        <v>7.3358266666666673E-4</v>
      </c>
      <c r="F46" s="210">
        <f t="shared" si="4"/>
        <v>-3.0296199999999999E-4</v>
      </c>
      <c r="G46" s="210">
        <f t="shared" si="4"/>
        <v>-1.6644833333333334E-3</v>
      </c>
      <c r="H46" s="210">
        <f t="shared" si="4"/>
        <v>-5.5795300000000003E-4</v>
      </c>
      <c r="I46" s="210">
        <f t="shared" si="4"/>
        <v>8.5173000000000009E-4</v>
      </c>
      <c r="J46" s="210">
        <f t="shared" si="4"/>
        <v>-4.9539600000000003E-3</v>
      </c>
      <c r="K46" s="210">
        <f t="shared" si="4"/>
        <v>2.2714633333333334E-6</v>
      </c>
      <c r="L46" s="210">
        <f t="shared" si="4"/>
        <v>-5.1001866666666664E-4</v>
      </c>
      <c r="M46" s="210">
        <f t="shared" si="4"/>
        <v>-9.5950066666666668E-5</v>
      </c>
      <c r="N46" s="210">
        <f t="shared" si="4"/>
        <v>4.3726099999999999E-3</v>
      </c>
      <c r="O46" s="210">
        <f t="shared" si="4"/>
        <v>4.2643333333333326E-3</v>
      </c>
      <c r="P46" s="210">
        <f t="shared" si="4"/>
        <v>-8.8058666666666668E-4</v>
      </c>
      <c r="Q46" s="205">
        <v>2210</v>
      </c>
      <c r="R46" s="208">
        <v>221</v>
      </c>
      <c r="S46" s="210">
        <f t="shared" si="5"/>
        <v>5.4321000000000003E-4</v>
      </c>
      <c r="T46" s="210">
        <f t="shared" si="5"/>
        <v>-1.0656999999999999E-3</v>
      </c>
      <c r="U46" s="210">
        <f t="shared" si="5"/>
        <v>7.9427999999999999E-5</v>
      </c>
      <c r="V46" s="210">
        <f t="shared" si="5"/>
        <v>2.0006800000000002E-4</v>
      </c>
      <c r="W46" s="210">
        <f t="shared" si="5"/>
        <v>-8.2626000000000005E-5</v>
      </c>
      <c r="X46" s="210">
        <f t="shared" si="5"/>
        <v>-4.5395E-4</v>
      </c>
      <c r="Y46" s="210">
        <f t="shared" si="5"/>
        <v>-1.5216900000000001E-4</v>
      </c>
      <c r="Z46" s="210">
        <f t="shared" si="5"/>
        <v>2.3229000000000001E-4</v>
      </c>
      <c r="AA46" s="210">
        <f t="shared" si="5"/>
        <v>-1.3510800000000002E-3</v>
      </c>
      <c r="AB46" s="210">
        <f t="shared" si="5"/>
        <v>6.1949E-7</v>
      </c>
      <c r="AC46" s="210">
        <f t="shared" si="5"/>
        <v>-1.3909599999999998E-4</v>
      </c>
      <c r="AD46" s="210">
        <f t="shared" si="5"/>
        <v>-2.6168199999999998E-5</v>
      </c>
      <c r="AE46" s="210">
        <f t="shared" si="5"/>
        <v>1.19253E-3</v>
      </c>
      <c r="AF46" s="210">
        <f t="shared" si="5"/>
        <v>1.163E-3</v>
      </c>
      <c r="AG46" s="210">
        <f t="shared" si="5"/>
        <v>-2.4015999999999998E-4</v>
      </c>
    </row>
    <row r="47" spans="1:33" x14ac:dyDescent="0.25">
      <c r="A47" s="220">
        <v>41</v>
      </c>
      <c r="B47" s="210">
        <f t="shared" si="4"/>
        <v>2.0377866666666665E-3</v>
      </c>
      <c r="C47" s="210">
        <f t="shared" si="4"/>
        <v>-4.0028999999999993E-3</v>
      </c>
      <c r="D47" s="210">
        <f t="shared" si="4"/>
        <v>2.99816E-4</v>
      </c>
      <c r="E47" s="210">
        <f t="shared" si="4"/>
        <v>7.4839600000000013E-4</v>
      </c>
      <c r="F47" s="210">
        <f t="shared" si="4"/>
        <v>-3.0857200000000001E-4</v>
      </c>
      <c r="G47" s="210">
        <f t="shared" si="4"/>
        <v>-1.6965666666666666E-3</v>
      </c>
      <c r="H47" s="210">
        <f t="shared" si="4"/>
        <v>-5.6325133333333334E-4</v>
      </c>
      <c r="I47" s="210">
        <f t="shared" si="4"/>
        <v>8.7354666666666686E-4</v>
      </c>
      <c r="J47" s="210">
        <f t="shared" si="4"/>
        <v>-5.0910933333333337E-3</v>
      </c>
      <c r="K47" s="210">
        <f t="shared" si="4"/>
        <v>2.3024466666666669E-6</v>
      </c>
      <c r="L47" s="210">
        <f t="shared" si="4"/>
        <v>-5.2057866666666659E-4</v>
      </c>
      <c r="M47" s="210">
        <f t="shared" si="4"/>
        <v>-9.767706666666666E-5</v>
      </c>
      <c r="N47" s="210">
        <f t="shared" si="4"/>
        <v>4.4446600000000005E-3</v>
      </c>
      <c r="O47" s="210">
        <f t="shared" si="4"/>
        <v>4.3193333333333339E-3</v>
      </c>
      <c r="P47" s="210">
        <f t="shared" si="4"/>
        <v>-9.1651999999999966E-4</v>
      </c>
      <c r="Q47" s="205">
        <v>2215</v>
      </c>
      <c r="R47" s="208">
        <v>226</v>
      </c>
      <c r="S47" s="210">
        <f t="shared" si="5"/>
        <v>5.5575999999999998E-4</v>
      </c>
      <c r="T47" s="210">
        <f t="shared" si="5"/>
        <v>-1.0916999999999999E-3</v>
      </c>
      <c r="U47" s="210">
        <f t="shared" si="5"/>
        <v>8.1768000000000007E-5</v>
      </c>
      <c r="V47" s="210">
        <f t="shared" si="5"/>
        <v>2.0410800000000002E-4</v>
      </c>
      <c r="W47" s="210">
        <f t="shared" si="5"/>
        <v>-8.4155999999999999E-5</v>
      </c>
      <c r="X47" s="210">
        <f t="shared" si="5"/>
        <v>-4.6270000000000003E-4</v>
      </c>
      <c r="Y47" s="210">
        <f t="shared" si="5"/>
        <v>-1.53614E-4</v>
      </c>
      <c r="Z47" s="210">
        <f t="shared" si="5"/>
        <v>2.3824000000000002E-4</v>
      </c>
      <c r="AA47" s="210">
        <f t="shared" si="5"/>
        <v>-1.3884800000000001E-3</v>
      </c>
      <c r="AB47" s="210">
        <f t="shared" si="5"/>
        <v>6.2794E-7</v>
      </c>
      <c r="AC47" s="210">
        <f t="shared" si="5"/>
        <v>-1.4197599999999998E-4</v>
      </c>
      <c r="AD47" s="210">
        <f t="shared" si="5"/>
        <v>-2.6639200000000001E-5</v>
      </c>
      <c r="AE47" s="210">
        <f t="shared" si="5"/>
        <v>1.21218E-3</v>
      </c>
      <c r="AF47" s="210">
        <f t="shared" si="5"/>
        <v>1.178E-3</v>
      </c>
      <c r="AG47" s="210">
        <f t="shared" si="5"/>
        <v>-2.4995999999999992E-4</v>
      </c>
    </row>
    <row r="48" spans="1:33" x14ac:dyDescent="0.25">
      <c r="A48" s="220">
        <v>42</v>
      </c>
      <c r="B48" s="210">
        <f t="shared" si="4"/>
        <v>2.0838033333333335E-3</v>
      </c>
      <c r="C48" s="210">
        <f t="shared" si="4"/>
        <v>-4.0982333333333338E-3</v>
      </c>
      <c r="D48" s="210">
        <f t="shared" si="4"/>
        <v>3.0839600000000001E-4</v>
      </c>
      <c r="E48" s="210">
        <f t="shared" si="4"/>
        <v>7.6320933333333342E-4</v>
      </c>
      <c r="F48" s="210">
        <f t="shared" si="4"/>
        <v>-3.1418200000000004E-4</v>
      </c>
      <c r="G48" s="210">
        <f t="shared" si="4"/>
        <v>-1.72865E-3</v>
      </c>
      <c r="H48" s="210">
        <f t="shared" si="4"/>
        <v>-5.6854966666666665E-4</v>
      </c>
      <c r="I48" s="210">
        <f t="shared" si="4"/>
        <v>8.9536333333333341E-4</v>
      </c>
      <c r="J48" s="210">
        <f t="shared" si="4"/>
        <v>-5.2282266666666662E-3</v>
      </c>
      <c r="K48" s="210">
        <f t="shared" si="4"/>
        <v>2.33343E-6</v>
      </c>
      <c r="L48" s="210">
        <f t="shared" si="4"/>
        <v>-5.3113866666666665E-4</v>
      </c>
      <c r="M48" s="210">
        <f t="shared" si="4"/>
        <v>-9.9404066666666652E-5</v>
      </c>
      <c r="N48" s="210">
        <f t="shared" si="4"/>
        <v>4.5167099999999993E-3</v>
      </c>
      <c r="O48" s="210">
        <f t="shared" si="4"/>
        <v>4.3743333333333334E-3</v>
      </c>
      <c r="P48" s="210">
        <f t="shared" si="4"/>
        <v>-9.5245333333333307E-4</v>
      </c>
      <c r="Q48" s="205">
        <v>2220</v>
      </c>
      <c r="R48" s="208">
        <v>231</v>
      </c>
      <c r="S48" s="210">
        <f t="shared" si="5"/>
        <v>5.6831000000000004E-4</v>
      </c>
      <c r="T48" s="210">
        <f t="shared" si="5"/>
        <v>-1.1177000000000001E-3</v>
      </c>
      <c r="U48" s="210">
        <f t="shared" si="5"/>
        <v>8.4108000000000002E-5</v>
      </c>
      <c r="V48" s="210">
        <f t="shared" si="5"/>
        <v>2.0814800000000001E-4</v>
      </c>
      <c r="W48" s="210">
        <f t="shared" si="5"/>
        <v>-8.5686000000000006E-5</v>
      </c>
      <c r="X48" s="210">
        <f t="shared" si="5"/>
        <v>-4.7144999999999999E-4</v>
      </c>
      <c r="Y48" s="210">
        <f t="shared" si="5"/>
        <v>-1.5505900000000001E-4</v>
      </c>
      <c r="Z48" s="210">
        <f t="shared" si="5"/>
        <v>2.4419000000000003E-4</v>
      </c>
      <c r="AA48" s="210">
        <f t="shared" si="5"/>
        <v>-1.42588E-3</v>
      </c>
      <c r="AB48" s="210">
        <f t="shared" si="5"/>
        <v>6.3639E-7</v>
      </c>
      <c r="AC48" s="210">
        <f t="shared" si="5"/>
        <v>-1.4485599999999998E-4</v>
      </c>
      <c r="AD48" s="210">
        <f t="shared" si="5"/>
        <v>-2.7110199999999997E-5</v>
      </c>
      <c r="AE48" s="210">
        <f t="shared" si="5"/>
        <v>1.2318299999999999E-3</v>
      </c>
      <c r="AF48" s="210">
        <f t="shared" si="5"/>
        <v>1.193E-3</v>
      </c>
      <c r="AG48" s="210">
        <f t="shared" si="5"/>
        <v>-2.5975999999999994E-4</v>
      </c>
    </row>
    <row r="49" spans="1:33" x14ac:dyDescent="0.25">
      <c r="A49" s="220">
        <v>43</v>
      </c>
      <c r="B49" s="210">
        <f t="shared" si="4"/>
        <v>2.1298199999999997E-3</v>
      </c>
      <c r="C49" s="210">
        <f t="shared" si="4"/>
        <v>-4.1935666666666664E-3</v>
      </c>
      <c r="D49" s="210">
        <f t="shared" si="4"/>
        <v>3.1697600000000001E-4</v>
      </c>
      <c r="E49" s="210">
        <f t="shared" si="4"/>
        <v>7.780226666666666E-4</v>
      </c>
      <c r="F49" s="210">
        <f t="shared" si="4"/>
        <v>-3.19792E-4</v>
      </c>
      <c r="G49" s="210">
        <f t="shared" si="4"/>
        <v>-1.7607333333333334E-3</v>
      </c>
      <c r="H49" s="210">
        <f t="shared" si="4"/>
        <v>-5.7384800000000007E-4</v>
      </c>
      <c r="I49" s="210">
        <f t="shared" si="4"/>
        <v>9.1718000000000008E-4</v>
      </c>
      <c r="J49" s="210">
        <f t="shared" si="4"/>
        <v>-5.3653600000000004E-3</v>
      </c>
      <c r="K49" s="210">
        <f t="shared" si="4"/>
        <v>2.364413333333333E-6</v>
      </c>
      <c r="L49" s="210">
        <f t="shared" si="4"/>
        <v>-5.416986666666666E-4</v>
      </c>
      <c r="M49" s="210">
        <f t="shared" si="4"/>
        <v>-1.0113106666666667E-4</v>
      </c>
      <c r="N49" s="210">
        <f t="shared" si="4"/>
        <v>4.5887599999999999E-3</v>
      </c>
      <c r="O49" s="210">
        <f t="shared" si="4"/>
        <v>4.4293333333333329E-3</v>
      </c>
      <c r="P49" s="210">
        <f t="shared" si="4"/>
        <v>-9.8838666666666648E-4</v>
      </c>
      <c r="Q49" s="205">
        <v>2225</v>
      </c>
      <c r="R49" s="208">
        <v>236</v>
      </c>
      <c r="S49" s="210">
        <f t="shared" si="5"/>
        <v>5.8085999999999999E-4</v>
      </c>
      <c r="T49" s="210">
        <f t="shared" si="5"/>
        <v>-1.1437000000000001E-3</v>
      </c>
      <c r="U49" s="210">
        <f t="shared" si="5"/>
        <v>8.6447999999999996E-5</v>
      </c>
      <c r="V49" s="210">
        <f t="shared" si="5"/>
        <v>2.1218800000000001E-4</v>
      </c>
      <c r="W49" s="210">
        <f t="shared" si="5"/>
        <v>-8.7216E-5</v>
      </c>
      <c r="X49" s="210">
        <f t="shared" si="5"/>
        <v>-4.8020000000000002E-4</v>
      </c>
      <c r="Y49" s="210">
        <f t="shared" si="5"/>
        <v>-1.5650400000000002E-4</v>
      </c>
      <c r="Z49" s="210">
        <f t="shared" si="5"/>
        <v>2.5014000000000004E-4</v>
      </c>
      <c r="AA49" s="210">
        <f t="shared" si="5"/>
        <v>-1.4632800000000002E-3</v>
      </c>
      <c r="AB49" s="210">
        <f t="shared" si="5"/>
        <v>6.4484E-7</v>
      </c>
      <c r="AC49" s="210">
        <f t="shared" si="5"/>
        <v>-1.4773599999999998E-4</v>
      </c>
      <c r="AD49" s="210">
        <f t="shared" si="5"/>
        <v>-2.7581199999999999E-5</v>
      </c>
      <c r="AE49" s="210">
        <f t="shared" si="5"/>
        <v>1.2514799999999999E-3</v>
      </c>
      <c r="AF49" s="210">
        <f t="shared" si="5"/>
        <v>1.2079999999999999E-3</v>
      </c>
      <c r="AG49" s="210">
        <f t="shared" si="5"/>
        <v>-2.6955999999999996E-4</v>
      </c>
    </row>
    <row r="50" spans="1:33" x14ac:dyDescent="0.25">
      <c r="A50" s="220">
        <v>44</v>
      </c>
      <c r="B50" s="210">
        <f t="shared" si="4"/>
        <v>2.1758366666666668E-3</v>
      </c>
      <c r="C50" s="210">
        <f t="shared" si="4"/>
        <v>-4.2889000000000009E-3</v>
      </c>
      <c r="D50" s="210">
        <f t="shared" si="4"/>
        <v>3.2555600000000001E-4</v>
      </c>
      <c r="E50" s="210">
        <f t="shared" si="4"/>
        <v>7.92836E-4</v>
      </c>
      <c r="F50" s="210">
        <f t="shared" si="4"/>
        <v>-3.2540200000000003E-4</v>
      </c>
      <c r="G50" s="210">
        <f t="shared" si="4"/>
        <v>-1.7928166666666663E-3</v>
      </c>
      <c r="H50" s="210">
        <f t="shared" si="4"/>
        <v>-5.7914633333333327E-4</v>
      </c>
      <c r="I50" s="210">
        <f t="shared" si="4"/>
        <v>9.3899666666666674E-4</v>
      </c>
      <c r="J50" s="210">
        <f t="shared" si="4"/>
        <v>-5.5024933333333338E-3</v>
      </c>
      <c r="K50" s="210">
        <f t="shared" si="4"/>
        <v>2.3953966666666665E-6</v>
      </c>
      <c r="L50" s="210">
        <f t="shared" si="4"/>
        <v>-5.5225866666666656E-4</v>
      </c>
      <c r="M50" s="210">
        <f t="shared" si="4"/>
        <v>-1.0285806666666665E-4</v>
      </c>
      <c r="N50" s="210">
        <f t="shared" si="4"/>
        <v>4.6608099999999996E-3</v>
      </c>
      <c r="O50" s="210">
        <f t="shared" si="4"/>
        <v>4.4843333333333341E-3</v>
      </c>
      <c r="P50" s="210">
        <f t="shared" si="4"/>
        <v>-1.0243199999999998E-3</v>
      </c>
      <c r="Q50" s="205">
        <v>2230</v>
      </c>
      <c r="R50" s="208">
        <v>241</v>
      </c>
      <c r="S50" s="210">
        <f t="shared" si="5"/>
        <v>5.9341000000000005E-4</v>
      </c>
      <c r="T50" s="210">
        <f t="shared" si="5"/>
        <v>-1.1697000000000001E-3</v>
      </c>
      <c r="U50" s="210">
        <f t="shared" si="5"/>
        <v>8.8788000000000004E-5</v>
      </c>
      <c r="V50" s="210">
        <f t="shared" si="5"/>
        <v>2.16228E-4</v>
      </c>
      <c r="W50" s="210">
        <f t="shared" si="5"/>
        <v>-8.8746000000000007E-5</v>
      </c>
      <c r="X50" s="210">
        <f t="shared" si="5"/>
        <v>-4.8894999999999993E-4</v>
      </c>
      <c r="Y50" s="210">
        <f t="shared" si="5"/>
        <v>-1.57949E-4</v>
      </c>
      <c r="Z50" s="210">
        <f t="shared" si="5"/>
        <v>2.5609E-4</v>
      </c>
      <c r="AA50" s="210">
        <f t="shared" si="5"/>
        <v>-1.5006800000000001E-3</v>
      </c>
      <c r="AB50" s="210">
        <f t="shared" si="5"/>
        <v>6.5329E-7</v>
      </c>
      <c r="AC50" s="210">
        <f t="shared" si="5"/>
        <v>-1.5061599999999998E-4</v>
      </c>
      <c r="AD50" s="210">
        <f t="shared" si="5"/>
        <v>-2.8052199999999995E-5</v>
      </c>
      <c r="AE50" s="210">
        <f t="shared" si="5"/>
        <v>1.2711299999999999E-3</v>
      </c>
      <c r="AF50" s="210">
        <f t="shared" si="5"/>
        <v>1.2230000000000001E-3</v>
      </c>
      <c r="AG50" s="210">
        <f t="shared" si="5"/>
        <v>-2.7935999999999998E-4</v>
      </c>
    </row>
    <row r="51" spans="1:33" x14ac:dyDescent="0.25">
      <c r="A51" s="220">
        <v>45</v>
      </c>
      <c r="B51" s="210">
        <f t="shared" si="4"/>
        <v>2.2218533333333334E-3</v>
      </c>
      <c r="C51" s="210">
        <f t="shared" si="4"/>
        <v>-4.3842333333333336E-3</v>
      </c>
      <c r="D51" s="210">
        <f t="shared" si="4"/>
        <v>3.3413600000000001E-4</v>
      </c>
      <c r="E51" s="210">
        <f t="shared" si="4"/>
        <v>8.0764933333333339E-4</v>
      </c>
      <c r="F51" s="210">
        <f t="shared" si="4"/>
        <v>-3.3101200000000005E-4</v>
      </c>
      <c r="G51" s="210">
        <f t="shared" si="4"/>
        <v>-1.8249E-3</v>
      </c>
      <c r="H51" s="210">
        <f t="shared" si="4"/>
        <v>-5.8444466666666669E-4</v>
      </c>
      <c r="I51" s="210">
        <f t="shared" si="4"/>
        <v>9.608133333333333E-4</v>
      </c>
      <c r="J51" s="210">
        <f t="shared" si="4"/>
        <v>-5.6396266666666672E-3</v>
      </c>
      <c r="K51" s="210">
        <f t="shared" si="4"/>
        <v>2.4263800000000001E-6</v>
      </c>
      <c r="L51" s="210">
        <f t="shared" si="4"/>
        <v>-5.6281866666666662E-4</v>
      </c>
      <c r="M51" s="210">
        <f t="shared" si="4"/>
        <v>-1.0458506666666667E-4</v>
      </c>
      <c r="N51" s="210">
        <f t="shared" si="4"/>
        <v>4.7328599999999993E-3</v>
      </c>
      <c r="O51" s="210">
        <f t="shared" si="4"/>
        <v>4.5393333333333336E-3</v>
      </c>
      <c r="P51" s="210">
        <f t="shared" si="4"/>
        <v>-1.0602533333333333E-3</v>
      </c>
      <c r="Q51" s="205">
        <v>2235</v>
      </c>
      <c r="R51" s="208">
        <v>246</v>
      </c>
      <c r="S51" s="210">
        <f t="shared" si="5"/>
        <v>6.0596000000000001E-4</v>
      </c>
      <c r="T51" s="210">
        <f t="shared" si="5"/>
        <v>-1.1957000000000001E-3</v>
      </c>
      <c r="U51" s="210">
        <f t="shared" si="5"/>
        <v>9.1127999999999999E-5</v>
      </c>
      <c r="V51" s="210">
        <f t="shared" si="5"/>
        <v>2.2026800000000003E-4</v>
      </c>
      <c r="W51" s="210">
        <f t="shared" si="5"/>
        <v>-9.0276000000000001E-5</v>
      </c>
      <c r="X51" s="210">
        <f t="shared" si="5"/>
        <v>-4.9770000000000001E-4</v>
      </c>
      <c r="Y51" s="210">
        <f t="shared" si="5"/>
        <v>-1.5939400000000001E-4</v>
      </c>
      <c r="Z51" s="210">
        <f t="shared" si="5"/>
        <v>2.6204000000000001E-4</v>
      </c>
      <c r="AA51" s="210">
        <f t="shared" si="5"/>
        <v>-1.53808E-3</v>
      </c>
      <c r="AB51" s="210">
        <f t="shared" si="5"/>
        <v>6.6173999999999999E-7</v>
      </c>
      <c r="AC51" s="210">
        <f t="shared" si="5"/>
        <v>-1.5349599999999998E-4</v>
      </c>
      <c r="AD51" s="210">
        <f t="shared" si="5"/>
        <v>-2.8523199999999998E-5</v>
      </c>
      <c r="AE51" s="210">
        <f t="shared" si="5"/>
        <v>1.2907799999999998E-3</v>
      </c>
      <c r="AF51" s="210">
        <f t="shared" si="5"/>
        <v>1.238E-3</v>
      </c>
      <c r="AG51" s="210">
        <f t="shared" si="5"/>
        <v>-2.8916E-4</v>
      </c>
    </row>
    <row r="52" spans="1:33" x14ac:dyDescent="0.25">
      <c r="A52" s="220">
        <v>46</v>
      </c>
      <c r="B52" s="210">
        <f t="shared" si="4"/>
        <v>2.2678700000000004E-3</v>
      </c>
      <c r="C52" s="210">
        <f t="shared" si="4"/>
        <v>-4.4795666666666671E-3</v>
      </c>
      <c r="D52" s="210">
        <f t="shared" si="4"/>
        <v>3.4271600000000002E-4</v>
      </c>
      <c r="E52" s="210">
        <f t="shared" si="4"/>
        <v>8.2246266666666668E-4</v>
      </c>
      <c r="F52" s="210">
        <f t="shared" si="4"/>
        <v>-3.3662200000000002E-4</v>
      </c>
      <c r="G52" s="210">
        <f t="shared" si="4"/>
        <v>-1.8569833333333334E-3</v>
      </c>
      <c r="H52" s="210">
        <f t="shared" si="4"/>
        <v>-5.897430000000001E-4</v>
      </c>
      <c r="I52" s="210">
        <f t="shared" si="4"/>
        <v>9.8263000000000018E-4</v>
      </c>
      <c r="J52" s="210">
        <f t="shared" si="4"/>
        <v>-5.7767600000000014E-3</v>
      </c>
      <c r="K52" s="210">
        <f t="shared" si="4"/>
        <v>2.4573633333333336E-6</v>
      </c>
      <c r="L52" s="210">
        <f t="shared" si="4"/>
        <v>-5.7337866666666657E-4</v>
      </c>
      <c r="M52" s="210">
        <f t="shared" si="4"/>
        <v>-1.0631206666666666E-4</v>
      </c>
      <c r="N52" s="210">
        <f t="shared" si="4"/>
        <v>4.8049099999999999E-3</v>
      </c>
      <c r="O52" s="210">
        <f t="shared" si="4"/>
        <v>4.5943333333333331E-3</v>
      </c>
      <c r="P52" s="210">
        <f t="shared" si="4"/>
        <v>-1.0961866666666664E-3</v>
      </c>
      <c r="Q52" s="205">
        <v>2240</v>
      </c>
      <c r="R52" s="208">
        <v>251</v>
      </c>
      <c r="S52" s="210">
        <f t="shared" si="5"/>
        <v>6.1851000000000007E-4</v>
      </c>
      <c r="T52" s="210">
        <f t="shared" si="5"/>
        <v>-1.2217E-3</v>
      </c>
      <c r="U52" s="210">
        <f t="shared" si="5"/>
        <v>9.3468000000000007E-5</v>
      </c>
      <c r="V52" s="210">
        <f t="shared" si="5"/>
        <v>2.2430800000000002E-4</v>
      </c>
      <c r="W52" s="210">
        <f t="shared" si="5"/>
        <v>-9.1806000000000008E-5</v>
      </c>
      <c r="X52" s="210">
        <f t="shared" si="5"/>
        <v>-5.0644999999999998E-4</v>
      </c>
      <c r="Y52" s="210">
        <f t="shared" si="5"/>
        <v>-1.6083900000000002E-4</v>
      </c>
      <c r="Z52" s="210">
        <f t="shared" si="5"/>
        <v>2.6799000000000001E-4</v>
      </c>
      <c r="AA52" s="210">
        <f t="shared" si="5"/>
        <v>-1.5754800000000002E-3</v>
      </c>
      <c r="AB52" s="210">
        <f t="shared" si="5"/>
        <v>6.7018999999999999E-7</v>
      </c>
      <c r="AC52" s="210">
        <f t="shared" si="5"/>
        <v>-1.5637599999999998E-4</v>
      </c>
      <c r="AD52" s="210">
        <f t="shared" si="5"/>
        <v>-2.8994200000000001E-5</v>
      </c>
      <c r="AE52" s="210">
        <f t="shared" si="5"/>
        <v>1.31043E-3</v>
      </c>
      <c r="AF52" s="210">
        <f t="shared" si="5"/>
        <v>1.253E-3</v>
      </c>
      <c r="AG52" s="210">
        <f t="shared" si="5"/>
        <v>-2.9895999999999992E-4</v>
      </c>
    </row>
    <row r="53" spans="1:33" x14ac:dyDescent="0.25">
      <c r="A53" s="220">
        <v>47</v>
      </c>
      <c r="B53" s="210">
        <f t="shared" si="4"/>
        <v>2.313886666666667E-3</v>
      </c>
      <c r="C53" s="210">
        <f t="shared" si="4"/>
        <v>-4.5748999999999998E-3</v>
      </c>
      <c r="D53" s="210">
        <f t="shared" si="4"/>
        <v>3.5129600000000002E-4</v>
      </c>
      <c r="E53" s="210">
        <f t="shared" si="4"/>
        <v>8.3727600000000008E-4</v>
      </c>
      <c r="F53" s="210">
        <f t="shared" si="4"/>
        <v>-3.4223200000000004E-4</v>
      </c>
      <c r="G53" s="210">
        <f t="shared" si="4"/>
        <v>-1.8890666666666663E-3</v>
      </c>
      <c r="H53" s="210">
        <f t="shared" si="4"/>
        <v>-5.9504133333333341E-4</v>
      </c>
      <c r="I53" s="210">
        <f t="shared" si="4"/>
        <v>1.0044466666666667E-3</v>
      </c>
      <c r="J53" s="210">
        <f t="shared" si="4"/>
        <v>-5.913893333333334E-3</v>
      </c>
      <c r="K53" s="210">
        <f t="shared" si="4"/>
        <v>2.4883466666666666E-6</v>
      </c>
      <c r="L53" s="210">
        <f t="shared" si="4"/>
        <v>-5.8393866666666663E-4</v>
      </c>
      <c r="M53" s="210">
        <f t="shared" si="4"/>
        <v>-1.0803906666666665E-4</v>
      </c>
      <c r="N53" s="210">
        <f t="shared" si="4"/>
        <v>4.8769599999999996E-3</v>
      </c>
      <c r="O53" s="210">
        <f t="shared" si="4"/>
        <v>4.6493333333333334E-3</v>
      </c>
      <c r="P53" s="210">
        <f t="shared" si="4"/>
        <v>-1.1321199999999997E-3</v>
      </c>
      <c r="Q53" s="205">
        <v>2245</v>
      </c>
      <c r="R53" s="208">
        <v>256</v>
      </c>
      <c r="S53" s="210">
        <f t="shared" si="5"/>
        <v>6.3106000000000002E-4</v>
      </c>
      <c r="T53" s="210">
        <f t="shared" si="5"/>
        <v>-1.2477E-3</v>
      </c>
      <c r="U53" s="210">
        <f t="shared" si="5"/>
        <v>9.5808000000000002E-5</v>
      </c>
      <c r="V53" s="210">
        <f t="shared" si="5"/>
        <v>2.2834800000000002E-4</v>
      </c>
      <c r="W53" s="210">
        <f t="shared" si="5"/>
        <v>-9.3336000000000002E-5</v>
      </c>
      <c r="X53" s="210">
        <f t="shared" si="5"/>
        <v>-5.1519999999999995E-4</v>
      </c>
      <c r="Y53" s="210">
        <f t="shared" si="5"/>
        <v>-1.6228400000000001E-4</v>
      </c>
      <c r="Z53" s="210">
        <f t="shared" si="5"/>
        <v>2.7394000000000002E-4</v>
      </c>
      <c r="AA53" s="210">
        <f t="shared" si="5"/>
        <v>-1.6128800000000001E-3</v>
      </c>
      <c r="AB53" s="210">
        <f t="shared" si="5"/>
        <v>6.7863999999999999E-7</v>
      </c>
      <c r="AC53" s="210">
        <f t="shared" si="5"/>
        <v>-1.5925599999999998E-4</v>
      </c>
      <c r="AD53" s="210">
        <f t="shared" si="5"/>
        <v>-2.9465199999999997E-5</v>
      </c>
      <c r="AE53" s="210">
        <f t="shared" si="5"/>
        <v>1.33008E-3</v>
      </c>
      <c r="AF53" s="210">
        <f t="shared" si="5"/>
        <v>1.268E-3</v>
      </c>
      <c r="AG53" s="210">
        <f t="shared" si="5"/>
        <v>-3.0875999999999994E-4</v>
      </c>
    </row>
    <row r="54" spans="1:33" x14ac:dyDescent="0.25">
      <c r="A54" s="220">
        <v>48</v>
      </c>
      <c r="B54" s="210">
        <f t="shared" si="4"/>
        <v>2.3599033333333332E-3</v>
      </c>
      <c r="C54" s="210">
        <f t="shared" si="4"/>
        <v>-4.6702333333333334E-3</v>
      </c>
      <c r="D54" s="210">
        <f t="shared" si="4"/>
        <v>3.5987600000000002E-4</v>
      </c>
      <c r="E54" s="210">
        <f t="shared" si="4"/>
        <v>8.5208933333333337E-4</v>
      </c>
      <c r="F54" s="210">
        <f t="shared" si="4"/>
        <v>-3.4784199999999995E-4</v>
      </c>
      <c r="G54" s="210">
        <f t="shared" si="4"/>
        <v>-1.9211499999999999E-3</v>
      </c>
      <c r="H54" s="210">
        <f t="shared" si="4"/>
        <v>-6.0033966666666661E-4</v>
      </c>
      <c r="I54" s="210">
        <f t="shared" si="4"/>
        <v>1.0262633333333335E-3</v>
      </c>
      <c r="J54" s="210">
        <f t="shared" si="4"/>
        <v>-6.0510266666666673E-3</v>
      </c>
      <c r="K54" s="210">
        <f t="shared" si="4"/>
        <v>2.5193299999999997E-6</v>
      </c>
      <c r="L54" s="210">
        <f t="shared" si="4"/>
        <v>-5.9449866666666659E-4</v>
      </c>
      <c r="M54" s="210">
        <f t="shared" si="4"/>
        <v>-1.0976606666666667E-4</v>
      </c>
      <c r="N54" s="210">
        <f t="shared" si="4"/>
        <v>4.9490099999999993E-3</v>
      </c>
      <c r="O54" s="210">
        <f t="shared" si="4"/>
        <v>4.7043333333333338E-3</v>
      </c>
      <c r="P54" s="210">
        <f t="shared" si="4"/>
        <v>-1.1680533333333332E-3</v>
      </c>
      <c r="Q54" s="205">
        <v>2250</v>
      </c>
      <c r="R54" s="208">
        <v>261</v>
      </c>
      <c r="S54" s="210">
        <f t="shared" si="5"/>
        <v>6.4360999999999997E-4</v>
      </c>
      <c r="T54" s="210">
        <f t="shared" si="5"/>
        <v>-1.2737E-3</v>
      </c>
      <c r="U54" s="210">
        <f t="shared" si="5"/>
        <v>9.814800000000001E-5</v>
      </c>
      <c r="V54" s="210">
        <f t="shared" si="5"/>
        <v>2.3238800000000001E-4</v>
      </c>
      <c r="W54" s="210">
        <f t="shared" si="5"/>
        <v>-9.4865999999999996E-5</v>
      </c>
      <c r="X54" s="210">
        <f t="shared" si="5"/>
        <v>-5.2395000000000002E-4</v>
      </c>
      <c r="Y54" s="210">
        <f t="shared" si="5"/>
        <v>-1.6372899999999999E-4</v>
      </c>
      <c r="Z54" s="210">
        <f t="shared" si="5"/>
        <v>2.7989000000000003E-4</v>
      </c>
      <c r="AA54" s="210">
        <f t="shared" si="5"/>
        <v>-1.6502800000000001E-3</v>
      </c>
      <c r="AB54" s="210">
        <f t="shared" si="5"/>
        <v>6.8708999999999999E-7</v>
      </c>
      <c r="AC54" s="210">
        <f t="shared" si="5"/>
        <v>-1.6213599999999998E-4</v>
      </c>
      <c r="AD54" s="210">
        <f t="shared" si="5"/>
        <v>-2.99362E-5</v>
      </c>
      <c r="AE54" s="210">
        <f t="shared" si="5"/>
        <v>1.3497299999999999E-3</v>
      </c>
      <c r="AF54" s="210">
        <f t="shared" si="5"/>
        <v>1.2830000000000001E-3</v>
      </c>
      <c r="AG54" s="210">
        <f t="shared" si="5"/>
        <v>-3.1855999999999996E-4</v>
      </c>
    </row>
    <row r="55" spans="1:33" x14ac:dyDescent="0.25">
      <c r="A55" s="220">
        <v>49</v>
      </c>
      <c r="B55" s="210">
        <f t="shared" si="4"/>
        <v>2.4059200000000002E-3</v>
      </c>
      <c r="C55" s="210">
        <f t="shared" si="4"/>
        <v>-4.765566666666666E-3</v>
      </c>
      <c r="D55" s="210">
        <f t="shared" si="4"/>
        <v>3.6845599999999992E-4</v>
      </c>
      <c r="E55" s="210">
        <f t="shared" si="4"/>
        <v>8.6690266666666676E-4</v>
      </c>
      <c r="F55" s="210">
        <f t="shared" si="4"/>
        <v>-3.5345200000000003E-4</v>
      </c>
      <c r="G55" s="210">
        <f t="shared" si="4"/>
        <v>-1.9532333333333331E-3</v>
      </c>
      <c r="H55" s="210">
        <f t="shared" si="4"/>
        <v>-6.0563800000000003E-4</v>
      </c>
      <c r="I55" s="210">
        <f t="shared" si="4"/>
        <v>1.0480800000000001E-3</v>
      </c>
      <c r="J55" s="210">
        <f t="shared" si="4"/>
        <v>-6.1881600000000007E-3</v>
      </c>
      <c r="K55" s="210">
        <f t="shared" si="4"/>
        <v>2.5503133333333332E-6</v>
      </c>
      <c r="L55" s="210">
        <f t="shared" si="4"/>
        <v>-6.0505866666666654E-4</v>
      </c>
      <c r="M55" s="210">
        <f t="shared" si="4"/>
        <v>-1.1149306666666665E-4</v>
      </c>
      <c r="N55" s="210">
        <f t="shared" si="4"/>
        <v>5.0210599999999999E-3</v>
      </c>
      <c r="O55" s="210">
        <f t="shared" si="4"/>
        <v>4.7593333333333333E-3</v>
      </c>
      <c r="P55" s="210">
        <f t="shared" si="4"/>
        <v>-1.2039866666666667E-3</v>
      </c>
      <c r="Q55" s="205">
        <v>2255</v>
      </c>
      <c r="R55" s="208">
        <v>266</v>
      </c>
      <c r="S55" s="210">
        <f t="shared" si="5"/>
        <v>6.5616000000000003E-4</v>
      </c>
      <c r="T55" s="210">
        <f t="shared" si="5"/>
        <v>-1.2997E-3</v>
      </c>
      <c r="U55" s="210">
        <f t="shared" si="5"/>
        <v>1.0048799999999999E-4</v>
      </c>
      <c r="V55" s="210">
        <f t="shared" si="5"/>
        <v>2.3642800000000001E-4</v>
      </c>
      <c r="W55" s="210">
        <f t="shared" si="5"/>
        <v>-9.6396000000000003E-5</v>
      </c>
      <c r="X55" s="210">
        <f t="shared" si="5"/>
        <v>-5.3269999999999999E-4</v>
      </c>
      <c r="Y55" s="210">
        <f t="shared" si="5"/>
        <v>-1.65174E-4</v>
      </c>
      <c r="Z55" s="210">
        <f t="shared" si="5"/>
        <v>2.8584000000000004E-4</v>
      </c>
      <c r="AA55" s="210">
        <f t="shared" si="5"/>
        <v>-1.6876800000000002E-3</v>
      </c>
      <c r="AB55" s="210">
        <f t="shared" si="5"/>
        <v>6.9553999999999999E-7</v>
      </c>
      <c r="AC55" s="210">
        <f t="shared" si="5"/>
        <v>-1.6501599999999998E-4</v>
      </c>
      <c r="AD55" s="210">
        <f t="shared" si="5"/>
        <v>-3.0407199999999996E-5</v>
      </c>
      <c r="AE55" s="210">
        <f t="shared" si="5"/>
        <v>1.3693799999999999E-3</v>
      </c>
      <c r="AF55" s="210">
        <f t="shared" si="5"/>
        <v>1.2980000000000001E-3</v>
      </c>
      <c r="AG55" s="210">
        <f t="shared" si="5"/>
        <v>-3.2835999999999998E-4</v>
      </c>
    </row>
    <row r="56" spans="1:33" x14ac:dyDescent="0.25">
      <c r="A56" s="220">
        <v>50</v>
      </c>
      <c r="B56" s="210">
        <f t="shared" ref="B56:P72" si="6">S56*44/12</f>
        <v>2.4519366666666668E-3</v>
      </c>
      <c r="C56" s="210">
        <f t="shared" si="6"/>
        <v>-4.8609000000000005E-3</v>
      </c>
      <c r="D56" s="210">
        <f t="shared" si="6"/>
        <v>3.7703600000000003E-4</v>
      </c>
      <c r="E56" s="210">
        <f t="shared" si="6"/>
        <v>8.8171600000000016E-4</v>
      </c>
      <c r="F56" s="210">
        <f t="shared" si="6"/>
        <v>-3.59062E-4</v>
      </c>
      <c r="G56" s="210">
        <f t="shared" si="6"/>
        <v>-1.9853166666666667E-3</v>
      </c>
      <c r="H56" s="210">
        <f t="shared" si="6"/>
        <v>-6.1093633333333334E-4</v>
      </c>
      <c r="I56" s="210">
        <f t="shared" si="6"/>
        <v>1.0698966666666668E-3</v>
      </c>
      <c r="J56" s="210">
        <f t="shared" si="6"/>
        <v>-6.3252933333333332E-3</v>
      </c>
      <c r="K56" s="210">
        <f t="shared" si="6"/>
        <v>2.5812966666666667E-6</v>
      </c>
      <c r="L56" s="210">
        <f t="shared" si="6"/>
        <v>-6.156186666666666E-4</v>
      </c>
      <c r="M56" s="210">
        <f t="shared" si="6"/>
        <v>-1.1322006666666667E-4</v>
      </c>
      <c r="N56" s="210">
        <f t="shared" si="6"/>
        <v>5.0931099999999997E-3</v>
      </c>
      <c r="O56" s="210">
        <f t="shared" si="6"/>
        <v>4.8143333333333328E-3</v>
      </c>
      <c r="P56" s="210">
        <f t="shared" si="6"/>
        <v>-1.2399199999999996E-3</v>
      </c>
      <c r="Q56" s="205">
        <v>2260</v>
      </c>
      <c r="R56" s="208">
        <v>271</v>
      </c>
      <c r="S56" s="210">
        <f t="shared" si="5"/>
        <v>6.6870999999999999E-4</v>
      </c>
      <c r="T56" s="210">
        <f t="shared" si="5"/>
        <v>-1.3257E-3</v>
      </c>
      <c r="U56" s="210">
        <f t="shared" si="5"/>
        <v>1.02828E-4</v>
      </c>
      <c r="V56" s="210">
        <f t="shared" si="5"/>
        <v>2.4046800000000003E-4</v>
      </c>
      <c r="W56" s="210">
        <f t="shared" si="5"/>
        <v>-9.7925999999999997E-5</v>
      </c>
      <c r="X56" s="210">
        <f t="shared" si="5"/>
        <v>-5.4144999999999996E-4</v>
      </c>
      <c r="Y56" s="210">
        <f t="shared" si="5"/>
        <v>-1.6661900000000001E-4</v>
      </c>
      <c r="Z56" s="210">
        <f t="shared" si="5"/>
        <v>2.9179000000000005E-4</v>
      </c>
      <c r="AA56" s="210">
        <f t="shared" si="5"/>
        <v>-1.7250800000000001E-3</v>
      </c>
      <c r="AB56" s="210">
        <f t="shared" si="5"/>
        <v>7.0398999999999999E-7</v>
      </c>
      <c r="AC56" s="210">
        <f t="shared" si="5"/>
        <v>-1.6789599999999998E-4</v>
      </c>
      <c r="AD56" s="210">
        <f t="shared" si="5"/>
        <v>-3.0878199999999999E-5</v>
      </c>
      <c r="AE56" s="210">
        <f t="shared" si="5"/>
        <v>1.3890299999999999E-3</v>
      </c>
      <c r="AF56" s="210">
        <f t="shared" si="5"/>
        <v>1.3129999999999999E-3</v>
      </c>
      <c r="AG56" s="210">
        <f t="shared" si="5"/>
        <v>-3.3815999999999989E-4</v>
      </c>
    </row>
    <row r="57" spans="1:33" x14ac:dyDescent="0.25">
      <c r="A57" s="220">
        <v>51</v>
      </c>
      <c r="B57" s="210">
        <f t="shared" si="6"/>
        <v>2.4979533333333334E-3</v>
      </c>
      <c r="C57" s="210">
        <f t="shared" si="6"/>
        <v>-4.9562333333333332E-3</v>
      </c>
      <c r="D57" s="210">
        <f t="shared" si="6"/>
        <v>3.8561600000000003E-4</v>
      </c>
      <c r="E57" s="210">
        <f t="shared" si="6"/>
        <v>8.9652933333333334E-4</v>
      </c>
      <c r="F57" s="210">
        <f t="shared" si="6"/>
        <v>-3.6467199999999997E-4</v>
      </c>
      <c r="G57" s="210">
        <f t="shared" si="6"/>
        <v>-2.0173999999999995E-3</v>
      </c>
      <c r="H57" s="210">
        <f t="shared" si="6"/>
        <v>-6.1623466666666665E-4</v>
      </c>
      <c r="I57" s="210">
        <f t="shared" si="6"/>
        <v>1.0917133333333334E-3</v>
      </c>
      <c r="J57" s="210">
        <f t="shared" si="6"/>
        <v>-6.4624266666666666E-3</v>
      </c>
      <c r="K57" s="210">
        <f t="shared" si="6"/>
        <v>2.6122800000000003E-6</v>
      </c>
      <c r="L57" s="210">
        <f t="shared" si="6"/>
        <v>-6.2617866666666655E-4</v>
      </c>
      <c r="M57" s="210">
        <f t="shared" si="6"/>
        <v>-1.1494706666666666E-4</v>
      </c>
      <c r="N57" s="210">
        <f t="shared" si="6"/>
        <v>5.1651600000000002E-3</v>
      </c>
      <c r="O57" s="210">
        <f t="shared" si="6"/>
        <v>4.869333333333334E-3</v>
      </c>
      <c r="P57" s="210">
        <f t="shared" si="6"/>
        <v>-1.2758533333333329E-3</v>
      </c>
      <c r="Q57" s="205">
        <v>2265</v>
      </c>
      <c r="R57" s="208">
        <v>276</v>
      </c>
      <c r="S57" s="210">
        <f t="shared" si="5"/>
        <v>6.8126000000000005E-4</v>
      </c>
      <c r="T57" s="210">
        <f t="shared" si="5"/>
        <v>-1.3517E-3</v>
      </c>
      <c r="U57" s="210">
        <f t="shared" si="5"/>
        <v>1.0516800000000001E-4</v>
      </c>
      <c r="V57" s="210">
        <f t="shared" si="5"/>
        <v>2.44508E-4</v>
      </c>
      <c r="W57" s="210">
        <f t="shared" si="5"/>
        <v>-9.9456000000000005E-5</v>
      </c>
      <c r="X57" s="210">
        <f t="shared" si="5"/>
        <v>-5.5019999999999993E-4</v>
      </c>
      <c r="Y57" s="210">
        <f t="shared" si="5"/>
        <v>-1.68064E-4</v>
      </c>
      <c r="Z57" s="210">
        <f t="shared" si="5"/>
        <v>2.9774000000000001E-4</v>
      </c>
      <c r="AA57" s="210">
        <f t="shared" si="5"/>
        <v>-1.7624800000000001E-3</v>
      </c>
      <c r="AB57" s="210">
        <f t="shared" si="5"/>
        <v>7.1243999999999999E-7</v>
      </c>
      <c r="AC57" s="210">
        <f t="shared" si="5"/>
        <v>-1.7077599999999998E-4</v>
      </c>
      <c r="AD57" s="210">
        <f t="shared" si="5"/>
        <v>-3.1349200000000001E-5</v>
      </c>
      <c r="AE57" s="210">
        <f t="shared" si="5"/>
        <v>1.40868E-3</v>
      </c>
      <c r="AF57" s="210">
        <f t="shared" si="5"/>
        <v>1.3280000000000002E-3</v>
      </c>
      <c r="AG57" s="210">
        <f t="shared" si="5"/>
        <v>-3.4795999999999991E-4</v>
      </c>
    </row>
    <row r="58" spans="1:33" x14ac:dyDescent="0.25">
      <c r="A58" s="220">
        <v>52</v>
      </c>
      <c r="B58" s="210">
        <f t="shared" si="6"/>
        <v>2.54397E-3</v>
      </c>
      <c r="C58" s="210">
        <f t="shared" si="6"/>
        <v>-5.0515666666666667E-3</v>
      </c>
      <c r="D58" s="210">
        <f t="shared" si="6"/>
        <v>3.9419600000000009E-4</v>
      </c>
      <c r="E58" s="210">
        <f t="shared" si="6"/>
        <v>9.1134266666666674E-4</v>
      </c>
      <c r="F58" s="210">
        <f t="shared" si="6"/>
        <v>-3.7028199999999999E-4</v>
      </c>
      <c r="G58" s="210">
        <f t="shared" si="6"/>
        <v>-2.0494833333333331E-3</v>
      </c>
      <c r="H58" s="210">
        <f t="shared" si="6"/>
        <v>-6.2153299999999996E-4</v>
      </c>
      <c r="I58" s="210">
        <f t="shared" si="6"/>
        <v>1.1135299999999999E-3</v>
      </c>
      <c r="J58" s="210">
        <f t="shared" si="6"/>
        <v>-6.59956E-3</v>
      </c>
      <c r="K58" s="210">
        <f t="shared" si="6"/>
        <v>2.6432633333333329E-6</v>
      </c>
      <c r="L58" s="210">
        <f t="shared" si="6"/>
        <v>-6.3673866666666662E-4</v>
      </c>
      <c r="M58" s="210">
        <f t="shared" si="6"/>
        <v>-1.1667406666666665E-4</v>
      </c>
      <c r="N58" s="210">
        <f t="shared" si="6"/>
        <v>5.23721E-3</v>
      </c>
      <c r="O58" s="210">
        <f t="shared" si="6"/>
        <v>4.9243333333333335E-3</v>
      </c>
      <c r="P58" s="210">
        <f t="shared" si="6"/>
        <v>-1.3117866666666662E-3</v>
      </c>
      <c r="Q58" s="205">
        <v>2270</v>
      </c>
      <c r="R58" s="208">
        <v>281</v>
      </c>
      <c r="S58" s="210">
        <f t="shared" ref="S58:AG74" si="7">$R58*B$2+B$3</f>
        <v>6.9381E-4</v>
      </c>
      <c r="T58" s="210">
        <f t="shared" si="7"/>
        <v>-1.3776999999999999E-3</v>
      </c>
      <c r="U58" s="210">
        <f t="shared" si="7"/>
        <v>1.0750800000000001E-4</v>
      </c>
      <c r="V58" s="210">
        <f t="shared" si="7"/>
        <v>2.4854800000000002E-4</v>
      </c>
      <c r="W58" s="210">
        <f t="shared" si="7"/>
        <v>-1.00986E-4</v>
      </c>
      <c r="X58" s="210">
        <f t="shared" si="7"/>
        <v>-5.5895000000000001E-4</v>
      </c>
      <c r="Y58" s="210">
        <f t="shared" si="7"/>
        <v>-1.6950900000000001E-4</v>
      </c>
      <c r="Z58" s="210">
        <f t="shared" si="7"/>
        <v>3.0369000000000001E-4</v>
      </c>
      <c r="AA58" s="210">
        <f t="shared" si="7"/>
        <v>-1.79988E-3</v>
      </c>
      <c r="AB58" s="210">
        <f t="shared" si="7"/>
        <v>7.2088999999999999E-7</v>
      </c>
      <c r="AC58" s="210">
        <f t="shared" si="7"/>
        <v>-1.7365599999999998E-4</v>
      </c>
      <c r="AD58" s="210">
        <f t="shared" si="7"/>
        <v>-3.1820199999999997E-5</v>
      </c>
      <c r="AE58" s="210">
        <f t="shared" si="7"/>
        <v>1.42833E-3</v>
      </c>
      <c r="AF58" s="210">
        <f t="shared" si="7"/>
        <v>1.343E-3</v>
      </c>
      <c r="AG58" s="210">
        <f t="shared" si="7"/>
        <v>-3.5775999999999994E-4</v>
      </c>
    </row>
    <row r="59" spans="1:33" x14ac:dyDescent="0.25">
      <c r="A59" s="220">
        <v>53</v>
      </c>
      <c r="B59" s="210">
        <f t="shared" si="6"/>
        <v>2.589986666666667E-3</v>
      </c>
      <c r="C59" s="210">
        <f t="shared" si="6"/>
        <v>-5.1469000000000003E-3</v>
      </c>
      <c r="D59" s="210">
        <f t="shared" si="6"/>
        <v>4.0277600000000003E-4</v>
      </c>
      <c r="E59" s="210">
        <f t="shared" si="6"/>
        <v>9.2615600000000003E-4</v>
      </c>
      <c r="F59" s="210">
        <f t="shared" si="6"/>
        <v>-3.7589200000000001E-4</v>
      </c>
      <c r="G59" s="210">
        <f t="shared" si="6"/>
        <v>-2.0815666666666667E-3</v>
      </c>
      <c r="H59" s="210">
        <f t="shared" si="6"/>
        <v>-6.2683133333333338E-4</v>
      </c>
      <c r="I59" s="210">
        <f t="shared" si="6"/>
        <v>1.1353466666666667E-3</v>
      </c>
      <c r="J59" s="210">
        <f t="shared" si="6"/>
        <v>-6.7366933333333325E-3</v>
      </c>
      <c r="K59" s="210">
        <f t="shared" si="6"/>
        <v>2.6742466666666664E-6</v>
      </c>
      <c r="L59" s="210">
        <f t="shared" si="6"/>
        <v>-6.4729866666666657E-4</v>
      </c>
      <c r="M59" s="210">
        <f t="shared" si="6"/>
        <v>-1.1840106666666667E-4</v>
      </c>
      <c r="N59" s="210">
        <f t="shared" si="6"/>
        <v>5.3092599999999997E-3</v>
      </c>
      <c r="O59" s="210">
        <f t="shared" si="6"/>
        <v>4.979333333333333E-3</v>
      </c>
      <c r="P59" s="210">
        <f t="shared" si="6"/>
        <v>-1.34772E-3</v>
      </c>
      <c r="Q59" s="205">
        <v>2275</v>
      </c>
      <c r="R59" s="208">
        <v>286</v>
      </c>
      <c r="S59" s="210">
        <f t="shared" si="7"/>
        <v>7.0636000000000006E-4</v>
      </c>
      <c r="T59" s="210">
        <f t="shared" si="7"/>
        <v>-1.4037000000000001E-3</v>
      </c>
      <c r="U59" s="210">
        <f t="shared" si="7"/>
        <v>1.09848E-4</v>
      </c>
      <c r="V59" s="210">
        <f t="shared" si="7"/>
        <v>2.5258799999999999E-4</v>
      </c>
      <c r="W59" s="210">
        <f t="shared" si="7"/>
        <v>-1.0251600000000001E-4</v>
      </c>
      <c r="X59" s="210">
        <f t="shared" si="7"/>
        <v>-5.6769999999999998E-4</v>
      </c>
      <c r="Y59" s="210">
        <f t="shared" si="7"/>
        <v>-1.7095400000000002E-4</v>
      </c>
      <c r="Z59" s="210">
        <f t="shared" si="7"/>
        <v>3.0964000000000002E-4</v>
      </c>
      <c r="AA59" s="210">
        <f t="shared" si="7"/>
        <v>-1.8372799999999999E-3</v>
      </c>
      <c r="AB59" s="210">
        <f t="shared" si="7"/>
        <v>7.2933999999999999E-7</v>
      </c>
      <c r="AC59" s="210">
        <f t="shared" si="7"/>
        <v>-1.7653599999999998E-4</v>
      </c>
      <c r="AD59" s="210">
        <f t="shared" si="7"/>
        <v>-3.22912E-5</v>
      </c>
      <c r="AE59" s="210">
        <f t="shared" si="7"/>
        <v>1.44798E-3</v>
      </c>
      <c r="AF59" s="210">
        <f t="shared" si="7"/>
        <v>1.358E-3</v>
      </c>
      <c r="AG59" s="210">
        <f t="shared" si="7"/>
        <v>-3.6755999999999996E-4</v>
      </c>
    </row>
    <row r="60" spans="1:33" x14ac:dyDescent="0.25">
      <c r="A60" s="220">
        <v>54</v>
      </c>
      <c r="B60" s="210">
        <f t="shared" si="6"/>
        <v>2.6360033333333332E-3</v>
      </c>
      <c r="C60" s="210">
        <f t="shared" si="6"/>
        <v>-5.2422333333333329E-3</v>
      </c>
      <c r="D60" s="210">
        <f t="shared" si="6"/>
        <v>4.1135600000000004E-4</v>
      </c>
      <c r="E60" s="210">
        <f t="shared" si="6"/>
        <v>9.4096933333333342E-4</v>
      </c>
      <c r="F60" s="210">
        <f t="shared" si="6"/>
        <v>-3.8150199999999998E-4</v>
      </c>
      <c r="G60" s="210">
        <f t="shared" si="6"/>
        <v>-2.1136500000000003E-3</v>
      </c>
      <c r="H60" s="210">
        <f t="shared" si="6"/>
        <v>-6.3212966666666669E-4</v>
      </c>
      <c r="I60" s="210">
        <f t="shared" si="6"/>
        <v>1.1571633333333335E-3</v>
      </c>
      <c r="J60" s="210">
        <f t="shared" si="6"/>
        <v>-6.8738266666666685E-3</v>
      </c>
      <c r="K60" s="210">
        <f t="shared" si="6"/>
        <v>2.7052299999999999E-6</v>
      </c>
      <c r="L60" s="210">
        <f t="shared" si="6"/>
        <v>-6.5785866666666663E-4</v>
      </c>
      <c r="M60" s="210">
        <f t="shared" si="6"/>
        <v>-1.2012806666666665E-4</v>
      </c>
      <c r="N60" s="210">
        <f t="shared" si="6"/>
        <v>5.3813100000000003E-3</v>
      </c>
      <c r="O60" s="210">
        <f t="shared" si="6"/>
        <v>5.0343333333333342E-3</v>
      </c>
      <c r="P60" s="210">
        <f t="shared" si="6"/>
        <v>-1.3836533333333333E-3</v>
      </c>
      <c r="Q60" s="205">
        <v>2280</v>
      </c>
      <c r="R60" s="208">
        <v>291</v>
      </c>
      <c r="S60" s="210">
        <f t="shared" si="7"/>
        <v>7.1891000000000001E-4</v>
      </c>
      <c r="T60" s="210">
        <f t="shared" si="7"/>
        <v>-1.4297000000000001E-3</v>
      </c>
      <c r="U60" s="210">
        <f t="shared" si="7"/>
        <v>1.12188E-4</v>
      </c>
      <c r="V60" s="210">
        <f t="shared" si="7"/>
        <v>2.5662800000000001E-4</v>
      </c>
      <c r="W60" s="210">
        <f t="shared" si="7"/>
        <v>-1.04046E-4</v>
      </c>
      <c r="X60" s="210">
        <f t="shared" si="7"/>
        <v>-5.7645000000000005E-4</v>
      </c>
      <c r="Y60" s="210">
        <f t="shared" si="7"/>
        <v>-1.72399E-4</v>
      </c>
      <c r="Z60" s="210">
        <f t="shared" si="7"/>
        <v>3.1559000000000003E-4</v>
      </c>
      <c r="AA60" s="210">
        <f t="shared" si="7"/>
        <v>-1.8746800000000003E-3</v>
      </c>
      <c r="AB60" s="210">
        <f t="shared" si="7"/>
        <v>7.377900000000001E-7</v>
      </c>
      <c r="AC60" s="210">
        <f t="shared" si="7"/>
        <v>-1.7941599999999998E-4</v>
      </c>
      <c r="AD60" s="210">
        <f t="shared" si="7"/>
        <v>-3.2762199999999996E-5</v>
      </c>
      <c r="AE60" s="210">
        <f t="shared" si="7"/>
        <v>1.4676299999999999E-3</v>
      </c>
      <c r="AF60" s="210">
        <f t="shared" si="7"/>
        <v>1.3730000000000001E-3</v>
      </c>
      <c r="AG60" s="210">
        <f t="shared" si="7"/>
        <v>-3.7735999999999998E-4</v>
      </c>
    </row>
    <row r="61" spans="1:33" x14ac:dyDescent="0.25">
      <c r="A61" s="220">
        <v>55</v>
      </c>
      <c r="B61" s="210">
        <f t="shared" si="6"/>
        <v>2.6820200000000002E-3</v>
      </c>
      <c r="C61" s="210">
        <f t="shared" si="6"/>
        <v>-5.3375666666666674E-3</v>
      </c>
      <c r="D61" s="210">
        <f t="shared" si="6"/>
        <v>4.1993600000000004E-4</v>
      </c>
      <c r="E61" s="210">
        <f t="shared" si="6"/>
        <v>9.557826666666665E-4</v>
      </c>
      <c r="F61" s="210">
        <f t="shared" si="6"/>
        <v>-3.87112E-4</v>
      </c>
      <c r="G61" s="210">
        <f t="shared" si="6"/>
        <v>-2.1457333333333335E-3</v>
      </c>
      <c r="H61" s="210">
        <f t="shared" si="6"/>
        <v>-6.374280000000001E-4</v>
      </c>
      <c r="I61" s="210">
        <f t="shared" si="6"/>
        <v>1.1789800000000003E-3</v>
      </c>
      <c r="J61" s="210">
        <f t="shared" si="6"/>
        <v>-7.010960000000001E-3</v>
      </c>
      <c r="K61" s="210">
        <f t="shared" si="6"/>
        <v>2.7362133333333334E-6</v>
      </c>
      <c r="L61" s="210">
        <f t="shared" si="6"/>
        <v>-6.6841866666666647E-4</v>
      </c>
      <c r="M61" s="210">
        <f t="shared" si="6"/>
        <v>-1.2185506666666667E-4</v>
      </c>
      <c r="N61" s="210">
        <f t="shared" si="6"/>
        <v>5.45336E-3</v>
      </c>
      <c r="O61" s="210">
        <f t="shared" si="6"/>
        <v>5.0893333333333329E-3</v>
      </c>
      <c r="P61" s="210">
        <f t="shared" si="6"/>
        <v>-1.4195866666666661E-3</v>
      </c>
      <c r="Q61" s="205">
        <v>2285</v>
      </c>
      <c r="R61" s="208">
        <v>296</v>
      </c>
      <c r="S61" s="210">
        <f t="shared" si="7"/>
        <v>7.3146000000000007E-4</v>
      </c>
      <c r="T61" s="210">
        <f t="shared" si="7"/>
        <v>-1.4557000000000001E-3</v>
      </c>
      <c r="U61" s="210">
        <f t="shared" si="7"/>
        <v>1.1452800000000001E-4</v>
      </c>
      <c r="V61" s="210">
        <f t="shared" si="7"/>
        <v>2.6066799999999998E-4</v>
      </c>
      <c r="W61" s="210">
        <f t="shared" si="7"/>
        <v>-1.0557600000000001E-4</v>
      </c>
      <c r="X61" s="210">
        <f t="shared" si="7"/>
        <v>-5.8520000000000002E-4</v>
      </c>
      <c r="Y61" s="210">
        <f t="shared" si="7"/>
        <v>-1.7384400000000001E-4</v>
      </c>
      <c r="Z61" s="210">
        <f t="shared" si="7"/>
        <v>3.2154000000000004E-4</v>
      </c>
      <c r="AA61" s="210">
        <f t="shared" si="7"/>
        <v>-1.9120800000000002E-3</v>
      </c>
      <c r="AB61" s="210">
        <f t="shared" si="7"/>
        <v>7.4623999999999999E-7</v>
      </c>
      <c r="AC61" s="210">
        <f t="shared" si="7"/>
        <v>-1.8229599999999998E-4</v>
      </c>
      <c r="AD61" s="210">
        <f t="shared" si="7"/>
        <v>-3.3233199999999999E-5</v>
      </c>
      <c r="AE61" s="210">
        <f t="shared" si="7"/>
        <v>1.4872799999999999E-3</v>
      </c>
      <c r="AF61" s="210">
        <f t="shared" si="7"/>
        <v>1.3879999999999999E-3</v>
      </c>
      <c r="AG61" s="210">
        <f t="shared" si="7"/>
        <v>-3.8715999999999989E-4</v>
      </c>
    </row>
    <row r="62" spans="1:33" x14ac:dyDescent="0.25">
      <c r="A62" s="220">
        <v>56</v>
      </c>
      <c r="B62" s="210">
        <f t="shared" si="6"/>
        <v>2.7280366666666664E-3</v>
      </c>
      <c r="C62" s="210">
        <f t="shared" si="6"/>
        <v>-5.4329000000000001E-3</v>
      </c>
      <c r="D62" s="210">
        <f t="shared" si="6"/>
        <v>4.2851599999999993E-4</v>
      </c>
      <c r="E62" s="210">
        <f t="shared" si="6"/>
        <v>9.7059600000000011E-4</v>
      </c>
      <c r="F62" s="210">
        <f t="shared" si="6"/>
        <v>-3.9272200000000003E-4</v>
      </c>
      <c r="G62" s="210">
        <f t="shared" si="6"/>
        <v>-2.1778166666666667E-3</v>
      </c>
      <c r="H62" s="210">
        <f t="shared" si="6"/>
        <v>-6.4272633333333341E-4</v>
      </c>
      <c r="I62" s="210">
        <f t="shared" si="6"/>
        <v>1.2007966666666668E-3</v>
      </c>
      <c r="J62" s="210">
        <f t="shared" si="6"/>
        <v>-7.1480933333333344E-3</v>
      </c>
      <c r="K62" s="210">
        <f t="shared" si="6"/>
        <v>2.7671966666666669E-6</v>
      </c>
      <c r="L62" s="210">
        <f t="shared" si="6"/>
        <v>-6.7897866666666654E-4</v>
      </c>
      <c r="M62" s="210">
        <f t="shared" si="6"/>
        <v>-1.2358206666666666E-4</v>
      </c>
      <c r="N62" s="210">
        <f t="shared" si="6"/>
        <v>5.5254099999999988E-3</v>
      </c>
      <c r="O62" s="210">
        <f t="shared" si="6"/>
        <v>5.1443333333333341E-3</v>
      </c>
      <c r="P62" s="210">
        <f t="shared" si="6"/>
        <v>-1.4555199999999999E-3</v>
      </c>
      <c r="Q62" s="205">
        <v>2290</v>
      </c>
      <c r="R62" s="208">
        <v>301</v>
      </c>
      <c r="S62" s="210">
        <f t="shared" si="7"/>
        <v>7.4401000000000003E-4</v>
      </c>
      <c r="T62" s="210">
        <f t="shared" si="7"/>
        <v>-1.4817000000000001E-3</v>
      </c>
      <c r="U62" s="210">
        <f t="shared" si="7"/>
        <v>1.1686799999999999E-4</v>
      </c>
      <c r="V62" s="210">
        <f t="shared" si="7"/>
        <v>2.64708E-4</v>
      </c>
      <c r="W62" s="210">
        <f t="shared" si="7"/>
        <v>-1.07106E-4</v>
      </c>
      <c r="X62" s="210">
        <f t="shared" si="7"/>
        <v>-5.9394999999999999E-4</v>
      </c>
      <c r="Y62" s="210">
        <f t="shared" si="7"/>
        <v>-1.7528900000000002E-4</v>
      </c>
      <c r="Z62" s="210">
        <f t="shared" si="7"/>
        <v>3.2749000000000005E-4</v>
      </c>
      <c r="AA62" s="210">
        <f t="shared" si="7"/>
        <v>-1.9494800000000002E-3</v>
      </c>
      <c r="AB62" s="210">
        <f t="shared" si="7"/>
        <v>7.546900000000001E-7</v>
      </c>
      <c r="AC62" s="210">
        <f t="shared" si="7"/>
        <v>-1.8517599999999998E-4</v>
      </c>
      <c r="AD62" s="210">
        <f t="shared" si="7"/>
        <v>-3.3704200000000002E-5</v>
      </c>
      <c r="AE62" s="210">
        <f t="shared" si="7"/>
        <v>1.5069299999999999E-3</v>
      </c>
      <c r="AF62" s="210">
        <f t="shared" si="7"/>
        <v>1.4030000000000002E-3</v>
      </c>
      <c r="AG62" s="210">
        <f t="shared" si="7"/>
        <v>-3.9695999999999991E-4</v>
      </c>
    </row>
    <row r="63" spans="1:33" x14ac:dyDescent="0.25">
      <c r="A63" s="220">
        <v>57</v>
      </c>
      <c r="B63" s="210">
        <f t="shared" si="6"/>
        <v>2.7740533333333334E-3</v>
      </c>
      <c r="C63" s="210">
        <f t="shared" si="6"/>
        <v>-5.5282333333333336E-3</v>
      </c>
      <c r="D63" s="210">
        <f t="shared" si="6"/>
        <v>4.3709600000000004E-4</v>
      </c>
      <c r="E63" s="210">
        <f t="shared" si="6"/>
        <v>9.8540933333333318E-4</v>
      </c>
      <c r="F63" s="210">
        <f t="shared" si="6"/>
        <v>-3.9833199999999999E-4</v>
      </c>
      <c r="G63" s="210">
        <f t="shared" si="6"/>
        <v>-2.2098999999999999E-3</v>
      </c>
      <c r="H63" s="210">
        <f t="shared" si="6"/>
        <v>-6.4802466666666672E-4</v>
      </c>
      <c r="I63" s="210">
        <f t="shared" si="6"/>
        <v>1.2226133333333334E-3</v>
      </c>
      <c r="J63" s="210">
        <f t="shared" si="6"/>
        <v>-7.285226666666666E-3</v>
      </c>
      <c r="K63" s="210">
        <f t="shared" si="6"/>
        <v>2.79818E-6</v>
      </c>
      <c r="L63" s="210">
        <f t="shared" si="6"/>
        <v>-6.895386666666666E-4</v>
      </c>
      <c r="M63" s="210">
        <f t="shared" si="6"/>
        <v>-1.2530906666666667E-4</v>
      </c>
      <c r="N63" s="210">
        <f t="shared" si="6"/>
        <v>5.5974599999999994E-3</v>
      </c>
      <c r="O63" s="210">
        <f t="shared" si="6"/>
        <v>5.1993333333333336E-3</v>
      </c>
      <c r="P63" s="210">
        <f t="shared" si="6"/>
        <v>-1.4914533333333332E-3</v>
      </c>
      <c r="Q63" s="205">
        <v>2295</v>
      </c>
      <c r="R63" s="208">
        <v>306</v>
      </c>
      <c r="S63" s="210">
        <f t="shared" si="7"/>
        <v>7.5655999999999998E-4</v>
      </c>
      <c r="T63" s="210">
        <f t="shared" si="7"/>
        <v>-1.5077000000000001E-3</v>
      </c>
      <c r="U63" s="210">
        <f t="shared" si="7"/>
        <v>1.19208E-4</v>
      </c>
      <c r="V63" s="210">
        <f t="shared" si="7"/>
        <v>2.6874799999999997E-4</v>
      </c>
      <c r="W63" s="210">
        <f t="shared" si="7"/>
        <v>-1.0863600000000001E-4</v>
      </c>
      <c r="X63" s="210">
        <f t="shared" si="7"/>
        <v>-6.0269999999999996E-4</v>
      </c>
      <c r="Y63" s="210">
        <f t="shared" si="7"/>
        <v>-1.7673400000000001E-4</v>
      </c>
      <c r="Z63" s="210">
        <f t="shared" si="7"/>
        <v>3.3344000000000001E-4</v>
      </c>
      <c r="AA63" s="210">
        <f t="shared" si="7"/>
        <v>-1.9868799999999999E-3</v>
      </c>
      <c r="AB63" s="210">
        <f t="shared" si="7"/>
        <v>7.6313999999999999E-7</v>
      </c>
      <c r="AC63" s="210">
        <f t="shared" si="7"/>
        <v>-1.8805599999999998E-4</v>
      </c>
      <c r="AD63" s="210">
        <f t="shared" si="7"/>
        <v>-3.4175199999999998E-5</v>
      </c>
      <c r="AE63" s="210">
        <f t="shared" si="7"/>
        <v>1.52658E-3</v>
      </c>
      <c r="AF63" s="210">
        <f t="shared" si="7"/>
        <v>1.418E-3</v>
      </c>
      <c r="AG63" s="210">
        <f t="shared" si="7"/>
        <v>-4.0675999999999993E-4</v>
      </c>
    </row>
    <row r="64" spans="1:33" x14ac:dyDescent="0.25">
      <c r="A64" s="220">
        <v>58</v>
      </c>
      <c r="B64" s="210">
        <f t="shared" si="6"/>
        <v>2.8200700000000005E-3</v>
      </c>
      <c r="C64" s="210">
        <f t="shared" si="6"/>
        <v>-5.6235666666666663E-3</v>
      </c>
      <c r="D64" s="210">
        <f t="shared" si="6"/>
        <v>4.4567600000000005E-4</v>
      </c>
      <c r="E64" s="210">
        <f t="shared" si="6"/>
        <v>1.0002226666666666E-3</v>
      </c>
      <c r="F64" s="210">
        <f t="shared" si="6"/>
        <v>-4.0394200000000002E-4</v>
      </c>
      <c r="G64" s="210">
        <f t="shared" si="6"/>
        <v>-2.2419833333333335E-3</v>
      </c>
      <c r="H64" s="210">
        <f t="shared" si="6"/>
        <v>-6.5332299999999992E-4</v>
      </c>
      <c r="I64" s="210">
        <f t="shared" si="6"/>
        <v>1.2444300000000001E-3</v>
      </c>
      <c r="J64" s="210">
        <f t="shared" si="6"/>
        <v>-7.4223599999999994E-3</v>
      </c>
      <c r="K64" s="210">
        <f t="shared" si="6"/>
        <v>2.8291633333333335E-6</v>
      </c>
      <c r="L64" s="210">
        <f t="shared" si="6"/>
        <v>-7.0009866666666655E-4</v>
      </c>
      <c r="M64" s="210">
        <f t="shared" si="6"/>
        <v>-1.2703606666666667E-4</v>
      </c>
      <c r="N64" s="210">
        <f t="shared" si="6"/>
        <v>5.66951E-3</v>
      </c>
      <c r="O64" s="210">
        <f t="shared" si="6"/>
        <v>5.2543333333333331E-3</v>
      </c>
      <c r="P64" s="210">
        <f t="shared" si="6"/>
        <v>-1.5273866666666665E-3</v>
      </c>
      <c r="Q64" s="205">
        <v>2300</v>
      </c>
      <c r="R64" s="208">
        <v>311</v>
      </c>
      <c r="S64" s="210">
        <f t="shared" si="7"/>
        <v>7.6911000000000004E-4</v>
      </c>
      <c r="T64" s="210">
        <f t="shared" si="7"/>
        <v>-1.5337E-3</v>
      </c>
      <c r="U64" s="210">
        <f t="shared" si="7"/>
        <v>1.2154800000000001E-4</v>
      </c>
      <c r="V64" s="210">
        <f t="shared" si="7"/>
        <v>2.7278799999999999E-4</v>
      </c>
      <c r="W64" s="210">
        <f t="shared" si="7"/>
        <v>-1.10166E-4</v>
      </c>
      <c r="X64" s="210">
        <f t="shared" si="7"/>
        <v>-6.1145000000000004E-4</v>
      </c>
      <c r="Y64" s="210">
        <f t="shared" si="7"/>
        <v>-1.7817899999999999E-4</v>
      </c>
      <c r="Z64" s="210">
        <f t="shared" si="7"/>
        <v>3.3939000000000002E-4</v>
      </c>
      <c r="AA64" s="210">
        <f t="shared" si="7"/>
        <v>-2.0242799999999998E-3</v>
      </c>
      <c r="AB64" s="210">
        <f t="shared" si="7"/>
        <v>7.715900000000001E-7</v>
      </c>
      <c r="AC64" s="210">
        <f t="shared" si="7"/>
        <v>-1.9093599999999998E-4</v>
      </c>
      <c r="AD64" s="210">
        <f t="shared" si="7"/>
        <v>-3.46462E-5</v>
      </c>
      <c r="AE64" s="210">
        <f t="shared" si="7"/>
        <v>1.54623E-3</v>
      </c>
      <c r="AF64" s="210">
        <f t="shared" si="7"/>
        <v>1.433E-3</v>
      </c>
      <c r="AG64" s="210">
        <f t="shared" si="7"/>
        <v>-4.1655999999999996E-4</v>
      </c>
    </row>
    <row r="65" spans="1:33" x14ac:dyDescent="0.25">
      <c r="A65" s="220">
        <v>59</v>
      </c>
      <c r="B65" s="210">
        <f t="shared" si="6"/>
        <v>2.8660866666666666E-3</v>
      </c>
      <c r="C65" s="210">
        <f t="shared" si="6"/>
        <v>-5.7188999999999999E-3</v>
      </c>
      <c r="D65" s="210">
        <f t="shared" si="6"/>
        <v>4.5425600000000005E-4</v>
      </c>
      <c r="E65" s="210">
        <f t="shared" si="6"/>
        <v>1.0150360000000002E-3</v>
      </c>
      <c r="F65" s="210">
        <f t="shared" si="6"/>
        <v>-4.0955200000000004E-4</v>
      </c>
      <c r="G65" s="210">
        <f t="shared" si="6"/>
        <v>-2.2740666666666667E-3</v>
      </c>
      <c r="H65" s="210">
        <f t="shared" si="6"/>
        <v>-6.5862133333333345E-4</v>
      </c>
      <c r="I65" s="210">
        <f t="shared" si="6"/>
        <v>1.2662466666666667E-3</v>
      </c>
      <c r="J65" s="210">
        <f t="shared" si="6"/>
        <v>-7.5594933333333328E-3</v>
      </c>
      <c r="K65" s="210">
        <f t="shared" si="6"/>
        <v>2.8601466666666666E-6</v>
      </c>
      <c r="L65" s="210">
        <f t="shared" si="6"/>
        <v>-7.1065866666666661E-4</v>
      </c>
      <c r="M65" s="210">
        <f t="shared" si="6"/>
        <v>-1.2876306666666665E-4</v>
      </c>
      <c r="N65" s="210">
        <f t="shared" si="6"/>
        <v>5.7415599999999997E-3</v>
      </c>
      <c r="O65" s="210">
        <f t="shared" si="6"/>
        <v>5.3093333333333334E-3</v>
      </c>
      <c r="P65" s="210">
        <f t="shared" si="6"/>
        <v>-1.56332E-3</v>
      </c>
      <c r="Q65" s="205">
        <v>2305</v>
      </c>
      <c r="R65" s="208">
        <v>316</v>
      </c>
      <c r="S65" s="210">
        <f t="shared" si="7"/>
        <v>7.8165999999999999E-4</v>
      </c>
      <c r="T65" s="210">
        <f t="shared" si="7"/>
        <v>-1.5597E-3</v>
      </c>
      <c r="U65" s="210">
        <f t="shared" si="7"/>
        <v>1.23888E-4</v>
      </c>
      <c r="V65" s="210">
        <f t="shared" si="7"/>
        <v>2.7682800000000001E-4</v>
      </c>
      <c r="W65" s="210">
        <f t="shared" si="7"/>
        <v>-1.1169600000000001E-4</v>
      </c>
      <c r="X65" s="210">
        <f t="shared" si="7"/>
        <v>-6.202E-4</v>
      </c>
      <c r="Y65" s="210">
        <f t="shared" si="7"/>
        <v>-1.7962400000000003E-4</v>
      </c>
      <c r="Z65" s="210">
        <f t="shared" si="7"/>
        <v>3.4534000000000002E-4</v>
      </c>
      <c r="AA65" s="210">
        <f t="shared" si="7"/>
        <v>-2.0616799999999998E-3</v>
      </c>
      <c r="AB65" s="210">
        <f t="shared" si="7"/>
        <v>7.8003999999999999E-7</v>
      </c>
      <c r="AC65" s="210">
        <f t="shared" si="7"/>
        <v>-1.9381599999999998E-4</v>
      </c>
      <c r="AD65" s="210">
        <f t="shared" si="7"/>
        <v>-3.5117199999999996E-5</v>
      </c>
      <c r="AE65" s="210">
        <f t="shared" si="7"/>
        <v>1.56588E-3</v>
      </c>
      <c r="AF65" s="210">
        <f t="shared" si="7"/>
        <v>1.4480000000000001E-3</v>
      </c>
      <c r="AG65" s="210">
        <f t="shared" si="7"/>
        <v>-4.2635999999999998E-4</v>
      </c>
    </row>
    <row r="66" spans="1:33" x14ac:dyDescent="0.25">
      <c r="A66" s="220">
        <v>60</v>
      </c>
      <c r="B66" s="210">
        <f t="shared" si="6"/>
        <v>2.9121033333333337E-3</v>
      </c>
      <c r="C66" s="210">
        <f t="shared" si="6"/>
        <v>-5.8142333333333325E-3</v>
      </c>
      <c r="D66" s="210">
        <f t="shared" si="6"/>
        <v>4.6283599999999994E-4</v>
      </c>
      <c r="E66" s="210">
        <f t="shared" si="6"/>
        <v>1.0298493333333332E-3</v>
      </c>
      <c r="F66" s="210">
        <f t="shared" si="6"/>
        <v>-4.1516200000000001E-4</v>
      </c>
      <c r="G66" s="210">
        <f t="shared" si="6"/>
        <v>-2.3061499999999999E-3</v>
      </c>
      <c r="H66" s="210">
        <f t="shared" si="6"/>
        <v>-6.6391966666666665E-4</v>
      </c>
      <c r="I66" s="210">
        <f t="shared" si="6"/>
        <v>1.2880633333333335E-3</v>
      </c>
      <c r="J66" s="210">
        <f t="shared" si="6"/>
        <v>-7.696626666666667E-3</v>
      </c>
      <c r="K66" s="210">
        <f t="shared" si="6"/>
        <v>2.8911300000000006E-6</v>
      </c>
      <c r="L66" s="210">
        <f t="shared" si="6"/>
        <v>-7.2121866666666667E-4</v>
      </c>
      <c r="M66" s="210">
        <f t="shared" si="6"/>
        <v>-1.3049006666666666E-4</v>
      </c>
      <c r="N66" s="210">
        <f t="shared" si="6"/>
        <v>5.8136099999999994E-3</v>
      </c>
      <c r="O66" s="210">
        <f t="shared" si="6"/>
        <v>5.3643333333333329E-3</v>
      </c>
      <c r="P66" s="210">
        <f t="shared" si="6"/>
        <v>-1.5992533333333331E-3</v>
      </c>
      <c r="Q66" s="205">
        <v>2310</v>
      </c>
      <c r="R66" s="208">
        <v>321</v>
      </c>
      <c r="S66" s="210">
        <f t="shared" si="7"/>
        <v>7.9421000000000005E-4</v>
      </c>
      <c r="T66" s="210">
        <f t="shared" si="7"/>
        <v>-1.5857E-3</v>
      </c>
      <c r="U66" s="210">
        <f t="shared" si="7"/>
        <v>1.2622799999999998E-4</v>
      </c>
      <c r="V66" s="210">
        <f t="shared" si="7"/>
        <v>2.8086799999999998E-4</v>
      </c>
      <c r="W66" s="210">
        <f t="shared" si="7"/>
        <v>-1.13226E-4</v>
      </c>
      <c r="X66" s="210">
        <f t="shared" si="7"/>
        <v>-6.2894999999999997E-4</v>
      </c>
      <c r="Y66" s="210">
        <f t="shared" si="7"/>
        <v>-1.8106900000000001E-4</v>
      </c>
      <c r="Z66" s="210">
        <f t="shared" si="7"/>
        <v>3.5129000000000003E-4</v>
      </c>
      <c r="AA66" s="210">
        <f t="shared" si="7"/>
        <v>-2.0990800000000001E-3</v>
      </c>
      <c r="AB66" s="210">
        <f t="shared" si="7"/>
        <v>7.8849000000000009E-7</v>
      </c>
      <c r="AC66" s="210">
        <f t="shared" si="7"/>
        <v>-1.9669599999999997E-4</v>
      </c>
      <c r="AD66" s="210">
        <f t="shared" si="7"/>
        <v>-3.5588199999999999E-5</v>
      </c>
      <c r="AE66" s="210">
        <f t="shared" si="7"/>
        <v>1.5855299999999999E-3</v>
      </c>
      <c r="AF66" s="210">
        <f t="shared" si="7"/>
        <v>1.4629999999999999E-3</v>
      </c>
      <c r="AG66" s="210">
        <f t="shared" si="7"/>
        <v>-4.3615999999999989E-4</v>
      </c>
    </row>
    <row r="67" spans="1:33" x14ac:dyDescent="0.25">
      <c r="A67" s="220">
        <v>61</v>
      </c>
      <c r="B67" s="210">
        <f t="shared" si="6"/>
        <v>2.9581199999999998E-3</v>
      </c>
      <c r="C67" s="210">
        <f t="shared" si="6"/>
        <v>-5.909566666666667E-3</v>
      </c>
      <c r="D67" s="210">
        <f t="shared" si="6"/>
        <v>4.7141600000000011E-4</v>
      </c>
      <c r="E67" s="210">
        <f t="shared" si="6"/>
        <v>1.0446626666666666E-3</v>
      </c>
      <c r="F67" s="210">
        <f t="shared" si="6"/>
        <v>-4.2077199999999998E-4</v>
      </c>
      <c r="G67" s="210">
        <f t="shared" si="6"/>
        <v>-2.3382333333333335E-3</v>
      </c>
      <c r="H67" s="210">
        <f t="shared" si="6"/>
        <v>-6.6921799999999996E-4</v>
      </c>
      <c r="I67" s="210">
        <f t="shared" si="6"/>
        <v>1.3098800000000002E-3</v>
      </c>
      <c r="J67" s="210">
        <f t="shared" si="6"/>
        <v>-7.8337600000000004E-3</v>
      </c>
      <c r="K67" s="210">
        <f t="shared" si="6"/>
        <v>2.9221133333333336E-6</v>
      </c>
      <c r="L67" s="210">
        <f t="shared" si="6"/>
        <v>-7.3177866666666652E-4</v>
      </c>
      <c r="M67" s="210">
        <f t="shared" si="6"/>
        <v>-1.3221706666666666E-4</v>
      </c>
      <c r="N67" s="210">
        <f t="shared" si="6"/>
        <v>5.88566E-3</v>
      </c>
      <c r="O67" s="210">
        <f t="shared" si="6"/>
        <v>5.4193333333333324E-3</v>
      </c>
      <c r="P67" s="210">
        <f t="shared" si="6"/>
        <v>-1.6351866666666664E-3</v>
      </c>
      <c r="Q67" s="205">
        <v>2315</v>
      </c>
      <c r="R67" s="208">
        <v>326</v>
      </c>
      <c r="S67" s="210">
        <f t="shared" si="7"/>
        <v>8.0676000000000001E-4</v>
      </c>
      <c r="T67" s="210">
        <f t="shared" si="7"/>
        <v>-1.6117E-3</v>
      </c>
      <c r="U67" s="210">
        <f t="shared" si="7"/>
        <v>1.2856800000000002E-4</v>
      </c>
      <c r="V67" s="210">
        <f t="shared" si="7"/>
        <v>2.84908E-4</v>
      </c>
      <c r="W67" s="210">
        <f t="shared" si="7"/>
        <v>-1.14756E-4</v>
      </c>
      <c r="X67" s="210">
        <f t="shared" si="7"/>
        <v>-6.3770000000000005E-4</v>
      </c>
      <c r="Y67" s="210">
        <f t="shared" si="7"/>
        <v>-1.8251399999999999E-4</v>
      </c>
      <c r="Z67" s="210">
        <f t="shared" si="7"/>
        <v>3.5724000000000004E-4</v>
      </c>
      <c r="AA67" s="210">
        <f t="shared" si="7"/>
        <v>-2.1364800000000001E-3</v>
      </c>
      <c r="AB67" s="210">
        <f t="shared" si="7"/>
        <v>7.9693999999999999E-7</v>
      </c>
      <c r="AC67" s="210">
        <f t="shared" si="7"/>
        <v>-1.9957599999999997E-4</v>
      </c>
      <c r="AD67" s="210">
        <f t="shared" si="7"/>
        <v>-3.6059200000000002E-5</v>
      </c>
      <c r="AE67" s="210">
        <f t="shared" si="7"/>
        <v>1.6051799999999999E-3</v>
      </c>
      <c r="AF67" s="210">
        <f t="shared" si="7"/>
        <v>1.4779999999999999E-3</v>
      </c>
      <c r="AG67" s="210">
        <f t="shared" si="7"/>
        <v>-4.4595999999999991E-4</v>
      </c>
    </row>
    <row r="68" spans="1:33" x14ac:dyDescent="0.25">
      <c r="A68" s="220">
        <v>62</v>
      </c>
      <c r="B68" s="210">
        <f t="shared" si="6"/>
        <v>3.0041366666666669E-3</v>
      </c>
      <c r="C68" s="210">
        <f t="shared" si="6"/>
        <v>-6.0048999999999996E-3</v>
      </c>
      <c r="D68" s="210">
        <f t="shared" si="6"/>
        <v>4.7999600000000006E-4</v>
      </c>
      <c r="E68" s="210">
        <f t="shared" si="6"/>
        <v>1.059476E-3</v>
      </c>
      <c r="F68" s="210">
        <f t="shared" si="6"/>
        <v>-4.2638200000000005E-4</v>
      </c>
      <c r="G68" s="210">
        <f t="shared" si="6"/>
        <v>-2.3703166666666667E-3</v>
      </c>
      <c r="H68" s="210">
        <f t="shared" si="6"/>
        <v>-6.7451633333333327E-4</v>
      </c>
      <c r="I68" s="210">
        <f t="shared" si="6"/>
        <v>1.3316966666666668E-3</v>
      </c>
      <c r="J68" s="210">
        <f t="shared" si="6"/>
        <v>-7.9708933333333329E-3</v>
      </c>
      <c r="K68" s="210">
        <f t="shared" si="6"/>
        <v>2.9530966666666672E-6</v>
      </c>
      <c r="L68" s="210">
        <f t="shared" si="6"/>
        <v>-7.4233866666666658E-4</v>
      </c>
      <c r="M68" s="210">
        <f t="shared" si="6"/>
        <v>-1.3394406666666667E-4</v>
      </c>
      <c r="N68" s="210">
        <f t="shared" si="6"/>
        <v>5.9577099999999989E-3</v>
      </c>
      <c r="O68" s="210">
        <f t="shared" si="6"/>
        <v>5.4743333333333337E-3</v>
      </c>
      <c r="P68" s="210">
        <f t="shared" si="6"/>
        <v>-1.6711199999999999E-3</v>
      </c>
      <c r="Q68" s="205">
        <v>2320</v>
      </c>
      <c r="R68" s="208">
        <v>331</v>
      </c>
      <c r="S68" s="210">
        <f t="shared" si="7"/>
        <v>8.1931000000000007E-4</v>
      </c>
      <c r="T68" s="210">
        <f t="shared" si="7"/>
        <v>-1.6377E-3</v>
      </c>
      <c r="U68" s="210">
        <f t="shared" si="7"/>
        <v>1.30908E-4</v>
      </c>
      <c r="V68" s="210">
        <f t="shared" si="7"/>
        <v>2.8894799999999997E-4</v>
      </c>
      <c r="W68" s="210">
        <f t="shared" si="7"/>
        <v>-1.16286E-4</v>
      </c>
      <c r="X68" s="210">
        <f t="shared" si="7"/>
        <v>-6.4645000000000002E-4</v>
      </c>
      <c r="Y68" s="210">
        <f t="shared" si="7"/>
        <v>-1.8395900000000001E-4</v>
      </c>
      <c r="Z68" s="210">
        <f t="shared" si="7"/>
        <v>3.6319000000000005E-4</v>
      </c>
      <c r="AA68" s="210">
        <f t="shared" si="7"/>
        <v>-2.17388E-3</v>
      </c>
      <c r="AB68" s="210">
        <f t="shared" si="7"/>
        <v>8.0539000000000009E-7</v>
      </c>
      <c r="AC68" s="210">
        <f t="shared" si="7"/>
        <v>-2.0245599999999997E-4</v>
      </c>
      <c r="AD68" s="210">
        <f t="shared" si="7"/>
        <v>-3.6530199999999998E-5</v>
      </c>
      <c r="AE68" s="210">
        <f t="shared" si="7"/>
        <v>1.6248299999999999E-3</v>
      </c>
      <c r="AF68" s="210">
        <f t="shared" si="7"/>
        <v>1.493E-3</v>
      </c>
      <c r="AG68" s="210">
        <f t="shared" si="7"/>
        <v>-4.5575999999999993E-4</v>
      </c>
    </row>
    <row r="69" spans="1:33" x14ac:dyDescent="0.25">
      <c r="A69" s="220">
        <v>63</v>
      </c>
      <c r="B69" s="210">
        <f t="shared" si="6"/>
        <v>3.0501533333333335E-3</v>
      </c>
      <c r="C69" s="210">
        <f t="shared" si="6"/>
        <v>-6.1002333333333332E-3</v>
      </c>
      <c r="D69" s="210">
        <f t="shared" si="6"/>
        <v>4.8857600000000001E-4</v>
      </c>
      <c r="E69" s="210">
        <f t="shared" si="6"/>
        <v>1.0742893333333333E-3</v>
      </c>
      <c r="F69" s="210">
        <f t="shared" si="6"/>
        <v>-4.3199199999999997E-4</v>
      </c>
      <c r="G69" s="210">
        <f t="shared" si="6"/>
        <v>-2.4023999999999998E-3</v>
      </c>
      <c r="H69" s="210">
        <f t="shared" si="6"/>
        <v>-6.7981466666666669E-4</v>
      </c>
      <c r="I69" s="210">
        <f t="shared" si="6"/>
        <v>1.3535133333333331E-3</v>
      </c>
      <c r="J69" s="210">
        <f t="shared" si="6"/>
        <v>-8.1080266666666654E-3</v>
      </c>
      <c r="K69" s="210">
        <f t="shared" si="6"/>
        <v>2.9840799999999998E-6</v>
      </c>
      <c r="L69" s="210">
        <f t="shared" si="6"/>
        <v>-7.5289866666666653E-4</v>
      </c>
      <c r="M69" s="210">
        <f t="shared" si="6"/>
        <v>-1.3567106666666668E-4</v>
      </c>
      <c r="N69" s="210">
        <f t="shared" si="6"/>
        <v>6.0297599999999995E-3</v>
      </c>
      <c r="O69" s="210">
        <f t="shared" si="6"/>
        <v>5.5293333333333331E-3</v>
      </c>
      <c r="P69" s="210">
        <f t="shared" si="6"/>
        <v>-1.7070533333333332E-3</v>
      </c>
      <c r="Q69" s="205">
        <v>2325</v>
      </c>
      <c r="R69" s="208">
        <v>336</v>
      </c>
      <c r="S69" s="210">
        <f t="shared" si="7"/>
        <v>8.3186000000000002E-4</v>
      </c>
      <c r="T69" s="210">
        <f t="shared" si="7"/>
        <v>-1.6636999999999999E-3</v>
      </c>
      <c r="U69" s="210">
        <f t="shared" si="7"/>
        <v>1.3324799999999998E-4</v>
      </c>
      <c r="V69" s="210">
        <f t="shared" si="7"/>
        <v>2.9298799999999999E-4</v>
      </c>
      <c r="W69" s="210">
        <f t="shared" si="7"/>
        <v>-1.17816E-4</v>
      </c>
      <c r="X69" s="210">
        <f t="shared" si="7"/>
        <v>-6.5519999999999999E-4</v>
      </c>
      <c r="Y69" s="210">
        <f t="shared" si="7"/>
        <v>-1.8540400000000002E-4</v>
      </c>
      <c r="Z69" s="210">
        <f t="shared" si="7"/>
        <v>3.6914000000000001E-4</v>
      </c>
      <c r="AA69" s="210">
        <f t="shared" si="7"/>
        <v>-2.2112799999999999E-3</v>
      </c>
      <c r="AB69" s="210">
        <f t="shared" si="7"/>
        <v>8.1383999999999999E-7</v>
      </c>
      <c r="AC69" s="210">
        <f t="shared" si="7"/>
        <v>-2.0533599999999997E-4</v>
      </c>
      <c r="AD69" s="210">
        <f t="shared" si="7"/>
        <v>-3.7001200000000001E-5</v>
      </c>
      <c r="AE69" s="210">
        <f t="shared" si="7"/>
        <v>1.64448E-3</v>
      </c>
      <c r="AF69" s="210">
        <f t="shared" si="7"/>
        <v>1.508E-3</v>
      </c>
      <c r="AG69" s="210">
        <f t="shared" si="7"/>
        <v>-4.6555999999999995E-4</v>
      </c>
    </row>
    <row r="70" spans="1:33" x14ac:dyDescent="0.25">
      <c r="A70" s="220">
        <v>64</v>
      </c>
      <c r="B70" s="210">
        <f t="shared" si="6"/>
        <v>3.0961700000000005E-3</v>
      </c>
      <c r="C70" s="210">
        <f t="shared" si="6"/>
        <v>-6.1955666666666668E-3</v>
      </c>
      <c r="D70" s="210">
        <f t="shared" si="6"/>
        <v>4.9715600000000001E-4</v>
      </c>
      <c r="E70" s="210">
        <f t="shared" si="6"/>
        <v>1.0891026666666667E-3</v>
      </c>
      <c r="F70" s="210">
        <f t="shared" si="6"/>
        <v>-4.3760200000000004E-4</v>
      </c>
      <c r="G70" s="210">
        <f t="shared" si="6"/>
        <v>-2.434483333333333E-3</v>
      </c>
      <c r="H70" s="210">
        <f t="shared" si="6"/>
        <v>-6.8511299999999989E-4</v>
      </c>
      <c r="I70" s="210">
        <f t="shared" si="6"/>
        <v>1.3753300000000001E-3</v>
      </c>
      <c r="J70" s="210">
        <f t="shared" si="6"/>
        <v>-8.2451599999999996E-3</v>
      </c>
      <c r="K70" s="210">
        <f t="shared" si="6"/>
        <v>3.0150633333333333E-6</v>
      </c>
      <c r="L70" s="210">
        <f t="shared" si="6"/>
        <v>-7.6345866666666659E-4</v>
      </c>
      <c r="M70" s="210">
        <f t="shared" si="6"/>
        <v>-1.3739806666666665E-4</v>
      </c>
      <c r="N70" s="210">
        <f t="shared" si="6"/>
        <v>6.10181E-3</v>
      </c>
      <c r="O70" s="210">
        <f t="shared" si="6"/>
        <v>5.5843333333333335E-3</v>
      </c>
      <c r="P70" s="210">
        <f t="shared" si="6"/>
        <v>-1.7429866666666665E-3</v>
      </c>
      <c r="Q70" s="205">
        <v>2330</v>
      </c>
      <c r="R70" s="208">
        <v>341</v>
      </c>
      <c r="S70" s="210">
        <f t="shared" si="7"/>
        <v>8.4441000000000008E-4</v>
      </c>
      <c r="T70" s="210">
        <f t="shared" si="7"/>
        <v>-1.6897000000000001E-3</v>
      </c>
      <c r="U70" s="210">
        <f t="shared" si="7"/>
        <v>1.3558800000000002E-4</v>
      </c>
      <c r="V70" s="210">
        <f t="shared" si="7"/>
        <v>2.9702800000000002E-4</v>
      </c>
      <c r="W70" s="210">
        <f t="shared" si="7"/>
        <v>-1.1934600000000001E-4</v>
      </c>
      <c r="X70" s="210">
        <f t="shared" si="7"/>
        <v>-6.6394999999999996E-4</v>
      </c>
      <c r="Y70" s="210">
        <f t="shared" si="7"/>
        <v>-1.86849E-4</v>
      </c>
      <c r="Z70" s="210">
        <f t="shared" si="7"/>
        <v>3.7509000000000002E-4</v>
      </c>
      <c r="AA70" s="210">
        <f t="shared" si="7"/>
        <v>-2.2486799999999999E-3</v>
      </c>
      <c r="AB70" s="210">
        <f t="shared" si="7"/>
        <v>8.2229000000000009E-7</v>
      </c>
      <c r="AC70" s="210">
        <f t="shared" si="7"/>
        <v>-2.0821599999999997E-4</v>
      </c>
      <c r="AD70" s="210">
        <f t="shared" si="7"/>
        <v>-3.7472199999999997E-5</v>
      </c>
      <c r="AE70" s="210">
        <f t="shared" si="7"/>
        <v>1.66413E-3</v>
      </c>
      <c r="AF70" s="210">
        <f t="shared" si="7"/>
        <v>1.523E-3</v>
      </c>
      <c r="AG70" s="210">
        <f t="shared" si="7"/>
        <v>-4.7535999999999998E-4</v>
      </c>
    </row>
    <row r="71" spans="1:33" x14ac:dyDescent="0.25">
      <c r="A71" s="220">
        <v>65</v>
      </c>
      <c r="B71" s="210">
        <f t="shared" si="6"/>
        <v>3.1421866666666667E-3</v>
      </c>
      <c r="C71" s="210">
        <f t="shared" si="6"/>
        <v>-6.2909000000000012E-3</v>
      </c>
      <c r="D71" s="210">
        <f t="shared" si="6"/>
        <v>5.0573600000000001E-4</v>
      </c>
      <c r="E71" s="210">
        <f t="shared" si="6"/>
        <v>1.1039159999999999E-3</v>
      </c>
      <c r="F71" s="210">
        <f t="shared" si="6"/>
        <v>-4.4321199999999996E-4</v>
      </c>
      <c r="G71" s="210">
        <f t="shared" si="6"/>
        <v>-2.4665666666666666E-3</v>
      </c>
      <c r="H71" s="210">
        <f t="shared" si="6"/>
        <v>-6.9041133333333331E-4</v>
      </c>
      <c r="I71" s="210">
        <f t="shared" si="6"/>
        <v>1.3971466666666667E-3</v>
      </c>
      <c r="J71" s="210">
        <f t="shared" si="6"/>
        <v>-8.3822933333333322E-3</v>
      </c>
      <c r="K71" s="210">
        <f t="shared" si="6"/>
        <v>3.0460466666666664E-6</v>
      </c>
      <c r="L71" s="210">
        <f t="shared" si="6"/>
        <v>-7.7401866666666666E-4</v>
      </c>
      <c r="M71" s="210">
        <f t="shared" si="6"/>
        <v>-1.3912506666666666E-4</v>
      </c>
      <c r="N71" s="210">
        <f t="shared" si="6"/>
        <v>6.1738599999999998E-3</v>
      </c>
      <c r="O71" s="210">
        <f t="shared" si="6"/>
        <v>5.6393333333333339E-3</v>
      </c>
      <c r="P71" s="210">
        <f t="shared" si="6"/>
        <v>-1.7789199999999996E-3</v>
      </c>
      <c r="Q71" s="205">
        <v>2335</v>
      </c>
      <c r="R71" s="208">
        <v>346</v>
      </c>
      <c r="S71" s="210">
        <f t="shared" si="7"/>
        <v>8.5696000000000004E-4</v>
      </c>
      <c r="T71" s="210">
        <f t="shared" si="7"/>
        <v>-1.7157000000000001E-3</v>
      </c>
      <c r="U71" s="210">
        <f t="shared" si="7"/>
        <v>1.37928E-4</v>
      </c>
      <c r="V71" s="210">
        <f t="shared" si="7"/>
        <v>3.0106799999999998E-4</v>
      </c>
      <c r="W71" s="210">
        <f t="shared" si="7"/>
        <v>-1.20876E-4</v>
      </c>
      <c r="X71" s="210">
        <f t="shared" si="7"/>
        <v>-6.7270000000000003E-4</v>
      </c>
      <c r="Y71" s="210">
        <f t="shared" si="7"/>
        <v>-1.8829400000000001E-4</v>
      </c>
      <c r="Z71" s="210">
        <f t="shared" si="7"/>
        <v>3.8104000000000002E-4</v>
      </c>
      <c r="AA71" s="210">
        <f t="shared" si="7"/>
        <v>-2.2860799999999998E-3</v>
      </c>
      <c r="AB71" s="210">
        <f t="shared" si="7"/>
        <v>8.3073999999999999E-7</v>
      </c>
      <c r="AC71" s="210">
        <f t="shared" si="7"/>
        <v>-2.1109599999999997E-4</v>
      </c>
      <c r="AD71" s="210">
        <f t="shared" si="7"/>
        <v>-3.79432E-5</v>
      </c>
      <c r="AE71" s="210">
        <f t="shared" si="7"/>
        <v>1.68378E-3</v>
      </c>
      <c r="AF71" s="210">
        <f t="shared" si="7"/>
        <v>1.5380000000000001E-3</v>
      </c>
      <c r="AG71" s="210">
        <f t="shared" si="7"/>
        <v>-4.8515999999999989E-4</v>
      </c>
    </row>
    <row r="72" spans="1:33" x14ac:dyDescent="0.25">
      <c r="A72" s="220">
        <v>66</v>
      </c>
      <c r="B72" s="210">
        <f t="shared" si="6"/>
        <v>3.1882033333333333E-3</v>
      </c>
      <c r="C72" s="210">
        <f t="shared" si="6"/>
        <v>-6.3862333333333339E-3</v>
      </c>
      <c r="D72" s="210">
        <f t="shared" si="6"/>
        <v>5.1431599999999991E-4</v>
      </c>
      <c r="E72" s="210">
        <f t="shared" si="6"/>
        <v>1.1187293333333333E-3</v>
      </c>
      <c r="F72" s="210">
        <f t="shared" si="6"/>
        <v>-4.4882200000000003E-4</v>
      </c>
      <c r="G72" s="210">
        <f t="shared" si="6"/>
        <v>-2.4986500000000003E-3</v>
      </c>
      <c r="H72" s="210">
        <f t="shared" si="6"/>
        <v>-6.9570966666666673E-4</v>
      </c>
      <c r="I72" s="210">
        <f t="shared" si="6"/>
        <v>1.4189633333333335E-3</v>
      </c>
      <c r="J72" s="210">
        <f t="shared" si="6"/>
        <v>-8.5194266666666681E-3</v>
      </c>
      <c r="K72" s="210">
        <f t="shared" si="6"/>
        <v>3.0770300000000003E-6</v>
      </c>
      <c r="L72" s="210">
        <f t="shared" si="6"/>
        <v>-7.845786666666665E-4</v>
      </c>
      <c r="M72" s="210">
        <f t="shared" si="6"/>
        <v>-1.4085206666666667E-4</v>
      </c>
      <c r="N72" s="210">
        <f t="shared" si="6"/>
        <v>6.2459099999999995E-3</v>
      </c>
      <c r="O72" s="210">
        <f t="shared" si="6"/>
        <v>5.6943333333333334E-3</v>
      </c>
      <c r="P72" s="210">
        <f t="shared" si="6"/>
        <v>-1.8148533333333331E-3</v>
      </c>
      <c r="Q72" s="205">
        <v>2340</v>
      </c>
      <c r="R72" s="208">
        <v>351</v>
      </c>
      <c r="S72" s="210">
        <f t="shared" si="7"/>
        <v>8.6950999999999999E-4</v>
      </c>
      <c r="T72" s="210">
        <f t="shared" si="7"/>
        <v>-1.7417000000000001E-3</v>
      </c>
      <c r="U72" s="210">
        <f t="shared" si="7"/>
        <v>1.4026799999999998E-4</v>
      </c>
      <c r="V72" s="210">
        <f t="shared" si="7"/>
        <v>3.0510800000000001E-4</v>
      </c>
      <c r="W72" s="210">
        <f t="shared" si="7"/>
        <v>-1.2240600000000001E-4</v>
      </c>
      <c r="X72" s="210">
        <f t="shared" si="7"/>
        <v>-6.8145E-4</v>
      </c>
      <c r="Y72" s="210">
        <f t="shared" si="7"/>
        <v>-1.8973900000000002E-4</v>
      </c>
      <c r="Z72" s="210">
        <f t="shared" si="7"/>
        <v>3.8699000000000003E-4</v>
      </c>
      <c r="AA72" s="210">
        <f t="shared" si="7"/>
        <v>-2.3234800000000002E-3</v>
      </c>
      <c r="AB72" s="210">
        <f t="shared" si="7"/>
        <v>8.3919000000000009E-7</v>
      </c>
      <c r="AC72" s="210">
        <f t="shared" si="7"/>
        <v>-2.1397599999999997E-4</v>
      </c>
      <c r="AD72" s="210">
        <f t="shared" si="7"/>
        <v>-3.8414200000000002E-5</v>
      </c>
      <c r="AE72" s="210">
        <f t="shared" si="7"/>
        <v>1.7034299999999999E-3</v>
      </c>
      <c r="AF72" s="210">
        <f t="shared" si="7"/>
        <v>1.5530000000000001E-3</v>
      </c>
      <c r="AG72" s="210">
        <f t="shared" si="7"/>
        <v>-4.9495999999999991E-4</v>
      </c>
    </row>
    <row r="73" spans="1:33" x14ac:dyDescent="0.25">
      <c r="A73" s="220">
        <v>67</v>
      </c>
      <c r="B73" s="210">
        <f t="shared" ref="B73:P89" si="8">S73*44/12</f>
        <v>3.2342199999999999E-3</v>
      </c>
      <c r="C73" s="210">
        <f t="shared" si="8"/>
        <v>-6.4815666666666674E-3</v>
      </c>
      <c r="D73" s="210">
        <f t="shared" si="8"/>
        <v>5.2289600000000002E-4</v>
      </c>
      <c r="E73" s="210">
        <f t="shared" si="8"/>
        <v>1.1335426666666665E-3</v>
      </c>
      <c r="F73" s="210">
        <f t="shared" si="8"/>
        <v>-4.54432E-4</v>
      </c>
      <c r="G73" s="210">
        <f t="shared" si="8"/>
        <v>-2.530733333333333E-3</v>
      </c>
      <c r="H73" s="210">
        <f t="shared" si="8"/>
        <v>-7.0100800000000003E-4</v>
      </c>
      <c r="I73" s="210">
        <f t="shared" si="8"/>
        <v>1.4407800000000002E-3</v>
      </c>
      <c r="J73" s="210">
        <f t="shared" si="8"/>
        <v>-8.6565600000000006E-3</v>
      </c>
      <c r="K73" s="210">
        <f t="shared" si="8"/>
        <v>3.1080133333333334E-6</v>
      </c>
      <c r="L73" s="210">
        <f t="shared" si="8"/>
        <v>-7.9513866666666656E-4</v>
      </c>
      <c r="M73" s="210">
        <f t="shared" si="8"/>
        <v>-1.4257906666666667E-4</v>
      </c>
      <c r="N73" s="210">
        <f t="shared" si="8"/>
        <v>6.3179600000000001E-3</v>
      </c>
      <c r="O73" s="210">
        <f t="shared" si="8"/>
        <v>5.7493333333333329E-3</v>
      </c>
      <c r="P73" s="210">
        <f t="shared" si="8"/>
        <v>-1.8507866666666664E-3</v>
      </c>
      <c r="Q73" s="205">
        <v>2345</v>
      </c>
      <c r="R73" s="208">
        <v>356</v>
      </c>
      <c r="S73" s="210">
        <f t="shared" si="7"/>
        <v>8.8206000000000005E-4</v>
      </c>
      <c r="T73" s="210">
        <f t="shared" si="7"/>
        <v>-1.7677000000000001E-3</v>
      </c>
      <c r="U73" s="210">
        <f t="shared" si="7"/>
        <v>1.4260800000000001E-4</v>
      </c>
      <c r="V73" s="210">
        <f t="shared" si="7"/>
        <v>3.0914799999999997E-4</v>
      </c>
      <c r="W73" s="210">
        <f t="shared" si="7"/>
        <v>-1.23936E-4</v>
      </c>
      <c r="X73" s="210">
        <f t="shared" si="7"/>
        <v>-6.9019999999999997E-4</v>
      </c>
      <c r="Y73" s="210">
        <f t="shared" si="7"/>
        <v>-1.91184E-4</v>
      </c>
      <c r="Z73" s="210">
        <f t="shared" si="7"/>
        <v>3.9294000000000004E-4</v>
      </c>
      <c r="AA73" s="210">
        <f t="shared" si="7"/>
        <v>-2.3608800000000001E-3</v>
      </c>
      <c r="AB73" s="210">
        <f t="shared" si="7"/>
        <v>8.4763999999999999E-7</v>
      </c>
      <c r="AC73" s="210">
        <f t="shared" si="7"/>
        <v>-2.1685599999999997E-4</v>
      </c>
      <c r="AD73" s="210">
        <f t="shared" si="7"/>
        <v>-3.8885199999999998E-5</v>
      </c>
      <c r="AE73" s="210">
        <f t="shared" si="7"/>
        <v>1.7230799999999999E-3</v>
      </c>
      <c r="AF73" s="210">
        <f t="shared" si="7"/>
        <v>1.5679999999999999E-3</v>
      </c>
      <c r="AG73" s="210">
        <f t="shared" si="7"/>
        <v>-5.0475999999999993E-4</v>
      </c>
    </row>
    <row r="74" spans="1:33" x14ac:dyDescent="0.25">
      <c r="A74" s="220">
        <v>68</v>
      </c>
      <c r="B74" s="210">
        <f t="shared" si="8"/>
        <v>3.2802366666666669E-3</v>
      </c>
      <c r="C74" s="210">
        <f t="shared" si="8"/>
        <v>-6.5769000000000001E-3</v>
      </c>
      <c r="D74" s="210">
        <f t="shared" si="8"/>
        <v>5.3147600000000002E-4</v>
      </c>
      <c r="E74" s="210">
        <f t="shared" si="8"/>
        <v>1.1483559999999999E-3</v>
      </c>
      <c r="F74" s="210">
        <f t="shared" si="8"/>
        <v>-4.6004200000000008E-4</v>
      </c>
      <c r="G74" s="210">
        <f t="shared" si="8"/>
        <v>-2.5628166666666666E-3</v>
      </c>
      <c r="H74" s="210">
        <f t="shared" si="8"/>
        <v>-7.0630633333333334E-4</v>
      </c>
      <c r="I74" s="210">
        <f t="shared" si="8"/>
        <v>1.462596666666667E-3</v>
      </c>
      <c r="J74" s="210">
        <f t="shared" si="8"/>
        <v>-8.7936933333333332E-3</v>
      </c>
      <c r="K74" s="210">
        <f t="shared" si="8"/>
        <v>3.1389966666666669E-6</v>
      </c>
      <c r="L74" s="210">
        <f t="shared" si="8"/>
        <v>-8.0569866666666652E-4</v>
      </c>
      <c r="M74" s="210">
        <f t="shared" si="8"/>
        <v>-1.4430606666666668E-4</v>
      </c>
      <c r="N74" s="210">
        <f t="shared" si="8"/>
        <v>6.3900099999999989E-3</v>
      </c>
      <c r="O74" s="210">
        <f t="shared" si="8"/>
        <v>5.8043333333333341E-3</v>
      </c>
      <c r="P74" s="210">
        <f t="shared" si="8"/>
        <v>-1.8867199999999997E-3</v>
      </c>
      <c r="Q74" s="205">
        <v>2350</v>
      </c>
      <c r="R74" s="208">
        <v>361</v>
      </c>
      <c r="S74" s="210">
        <f t="shared" si="7"/>
        <v>8.9461E-4</v>
      </c>
      <c r="T74" s="210">
        <f t="shared" si="7"/>
        <v>-1.7937000000000001E-3</v>
      </c>
      <c r="U74" s="210">
        <f t="shared" si="7"/>
        <v>1.44948E-4</v>
      </c>
      <c r="V74" s="210">
        <f t="shared" si="7"/>
        <v>3.13188E-4</v>
      </c>
      <c r="W74" s="210">
        <f t="shared" si="7"/>
        <v>-1.2546600000000002E-4</v>
      </c>
      <c r="X74" s="210">
        <f t="shared" si="7"/>
        <v>-6.9895000000000005E-4</v>
      </c>
      <c r="Y74" s="210">
        <f t="shared" si="7"/>
        <v>-1.9262899999999999E-4</v>
      </c>
      <c r="Z74" s="210">
        <f t="shared" si="7"/>
        <v>3.9889000000000005E-4</v>
      </c>
      <c r="AA74" s="210">
        <f t="shared" si="7"/>
        <v>-2.39828E-3</v>
      </c>
      <c r="AB74" s="210">
        <f t="shared" si="7"/>
        <v>8.5609000000000009E-7</v>
      </c>
      <c r="AC74" s="210">
        <f t="shared" si="7"/>
        <v>-2.1973599999999997E-4</v>
      </c>
      <c r="AD74" s="210">
        <f t="shared" si="7"/>
        <v>-3.9356200000000001E-5</v>
      </c>
      <c r="AE74" s="210">
        <f t="shared" si="7"/>
        <v>1.7427299999999998E-3</v>
      </c>
      <c r="AF74" s="210">
        <f t="shared" si="7"/>
        <v>1.583E-3</v>
      </c>
      <c r="AG74" s="210">
        <f t="shared" si="7"/>
        <v>-5.1455999999999995E-4</v>
      </c>
    </row>
    <row r="75" spans="1:33" x14ac:dyDescent="0.25">
      <c r="A75" s="220">
        <v>69</v>
      </c>
      <c r="B75" s="210">
        <f t="shared" si="8"/>
        <v>3.326253333333334E-3</v>
      </c>
      <c r="C75" s="210">
        <f t="shared" si="8"/>
        <v>-6.6722333333333337E-3</v>
      </c>
      <c r="D75" s="210">
        <f t="shared" si="8"/>
        <v>5.4005599999999991E-4</v>
      </c>
      <c r="E75" s="210">
        <f t="shared" si="8"/>
        <v>1.1631693333333333E-3</v>
      </c>
      <c r="F75" s="210">
        <f t="shared" si="8"/>
        <v>-4.6565200000000005E-4</v>
      </c>
      <c r="G75" s="210">
        <f t="shared" si="8"/>
        <v>-2.5949000000000002E-3</v>
      </c>
      <c r="H75" s="210">
        <f t="shared" si="8"/>
        <v>-7.1160466666666687E-4</v>
      </c>
      <c r="I75" s="210">
        <f t="shared" si="8"/>
        <v>1.4844133333333333E-3</v>
      </c>
      <c r="J75" s="210">
        <f t="shared" si="8"/>
        <v>-8.9308266666666674E-3</v>
      </c>
      <c r="K75" s="210">
        <f t="shared" si="8"/>
        <v>3.16998E-6</v>
      </c>
      <c r="L75" s="210">
        <f t="shared" si="8"/>
        <v>-8.1625866666666658E-4</v>
      </c>
      <c r="M75" s="210">
        <f t="shared" si="8"/>
        <v>-1.4603306666666666E-4</v>
      </c>
      <c r="N75" s="210">
        <f t="shared" si="8"/>
        <v>6.4620599999999995E-3</v>
      </c>
      <c r="O75" s="210">
        <f t="shared" si="8"/>
        <v>5.8593333333333336E-3</v>
      </c>
      <c r="P75" s="210">
        <f t="shared" si="8"/>
        <v>-1.9226533333333332E-3</v>
      </c>
      <c r="Q75" s="205">
        <v>2355</v>
      </c>
      <c r="R75" s="208">
        <v>366</v>
      </c>
      <c r="S75" s="210">
        <f t="shared" ref="S75:AG91" si="9">$R75*B$2+B$3</f>
        <v>9.0716000000000006E-4</v>
      </c>
      <c r="T75" s="210">
        <f t="shared" si="9"/>
        <v>-1.8197000000000001E-3</v>
      </c>
      <c r="U75" s="210">
        <f t="shared" si="9"/>
        <v>1.4728799999999998E-4</v>
      </c>
      <c r="V75" s="210">
        <f t="shared" si="9"/>
        <v>3.1722800000000002E-4</v>
      </c>
      <c r="W75" s="210">
        <f t="shared" si="9"/>
        <v>-1.2699600000000002E-4</v>
      </c>
      <c r="X75" s="210">
        <f t="shared" si="9"/>
        <v>-7.0770000000000002E-4</v>
      </c>
      <c r="Y75" s="210">
        <f t="shared" si="9"/>
        <v>-1.9407400000000003E-4</v>
      </c>
      <c r="Z75" s="210">
        <f t="shared" si="9"/>
        <v>4.0484000000000001E-4</v>
      </c>
      <c r="AA75" s="210">
        <f t="shared" si="9"/>
        <v>-2.43568E-3</v>
      </c>
      <c r="AB75" s="210">
        <f t="shared" si="9"/>
        <v>8.6453999999999998E-7</v>
      </c>
      <c r="AC75" s="210">
        <f t="shared" si="9"/>
        <v>-2.2261599999999997E-4</v>
      </c>
      <c r="AD75" s="210">
        <f t="shared" si="9"/>
        <v>-3.9827199999999997E-5</v>
      </c>
      <c r="AE75" s="210">
        <f t="shared" si="9"/>
        <v>1.76238E-3</v>
      </c>
      <c r="AF75" s="210">
        <f t="shared" si="9"/>
        <v>1.598E-3</v>
      </c>
      <c r="AG75" s="210">
        <f t="shared" si="9"/>
        <v>-5.2435999999999997E-4</v>
      </c>
    </row>
    <row r="76" spans="1:33" x14ac:dyDescent="0.25">
      <c r="A76" s="220">
        <v>70</v>
      </c>
      <c r="B76" s="210">
        <f t="shared" si="8"/>
        <v>3.3722700000000001E-3</v>
      </c>
      <c r="C76" s="210">
        <f t="shared" si="8"/>
        <v>-6.7675666666666663E-3</v>
      </c>
      <c r="D76" s="210">
        <f t="shared" si="8"/>
        <v>5.4863600000000002E-4</v>
      </c>
      <c r="E76" s="210">
        <f t="shared" si="8"/>
        <v>1.1779826666666667E-3</v>
      </c>
      <c r="F76" s="210">
        <f t="shared" si="8"/>
        <v>-4.7126200000000007E-4</v>
      </c>
      <c r="G76" s="210">
        <f t="shared" si="8"/>
        <v>-2.626983333333333E-3</v>
      </c>
      <c r="H76" s="210">
        <f t="shared" si="8"/>
        <v>-7.1690300000000007E-4</v>
      </c>
      <c r="I76" s="210">
        <f t="shared" si="8"/>
        <v>1.5062300000000001E-3</v>
      </c>
      <c r="J76" s="210">
        <f t="shared" si="8"/>
        <v>-9.0679599999999999E-3</v>
      </c>
      <c r="K76" s="210">
        <f t="shared" si="8"/>
        <v>3.2009633333333339E-6</v>
      </c>
      <c r="L76" s="210">
        <f t="shared" si="8"/>
        <v>-8.2681866666666664E-4</v>
      </c>
      <c r="M76" s="210">
        <f t="shared" si="8"/>
        <v>-1.4776006666666666E-4</v>
      </c>
      <c r="N76" s="210">
        <f t="shared" si="8"/>
        <v>6.5341100000000001E-3</v>
      </c>
      <c r="O76" s="210">
        <f t="shared" si="8"/>
        <v>5.9143333333333339E-3</v>
      </c>
      <c r="P76" s="210">
        <f t="shared" si="8"/>
        <v>-1.9585866666666663E-3</v>
      </c>
      <c r="Q76" s="205">
        <v>2360</v>
      </c>
      <c r="R76" s="208">
        <v>371</v>
      </c>
      <c r="S76" s="210">
        <f t="shared" si="9"/>
        <v>9.1971000000000002E-4</v>
      </c>
      <c r="T76" s="210">
        <f t="shared" si="9"/>
        <v>-1.8457E-3</v>
      </c>
      <c r="U76" s="210">
        <f t="shared" si="9"/>
        <v>1.4962800000000001E-4</v>
      </c>
      <c r="V76" s="210">
        <f t="shared" si="9"/>
        <v>3.2126799999999999E-4</v>
      </c>
      <c r="W76" s="210">
        <f t="shared" si="9"/>
        <v>-1.2852600000000001E-4</v>
      </c>
      <c r="X76" s="210">
        <f t="shared" si="9"/>
        <v>-7.1644999999999999E-4</v>
      </c>
      <c r="Y76" s="210">
        <f t="shared" si="9"/>
        <v>-1.9551900000000001E-4</v>
      </c>
      <c r="Z76" s="210">
        <f t="shared" si="9"/>
        <v>4.1079000000000002E-4</v>
      </c>
      <c r="AA76" s="210">
        <f t="shared" si="9"/>
        <v>-2.4730799999999999E-3</v>
      </c>
      <c r="AB76" s="210">
        <f t="shared" si="9"/>
        <v>8.7299000000000009E-7</v>
      </c>
      <c r="AC76" s="210">
        <f t="shared" si="9"/>
        <v>-2.2549599999999997E-4</v>
      </c>
      <c r="AD76" s="210">
        <f t="shared" si="9"/>
        <v>-4.02982E-5</v>
      </c>
      <c r="AE76" s="210">
        <f t="shared" si="9"/>
        <v>1.78203E-3</v>
      </c>
      <c r="AF76" s="210">
        <f t="shared" si="9"/>
        <v>1.6130000000000001E-3</v>
      </c>
      <c r="AG76" s="210">
        <f t="shared" si="9"/>
        <v>-5.3415999999999989E-4</v>
      </c>
    </row>
    <row r="77" spans="1:33" x14ac:dyDescent="0.25">
      <c r="A77" s="220">
        <v>71</v>
      </c>
      <c r="B77" s="210">
        <f t="shared" si="8"/>
        <v>3.4182866666666672E-3</v>
      </c>
      <c r="C77" s="210">
        <f t="shared" si="8"/>
        <v>-6.8629000000000008E-3</v>
      </c>
      <c r="D77" s="210">
        <f t="shared" si="8"/>
        <v>5.5721600000000003E-4</v>
      </c>
      <c r="E77" s="210">
        <f t="shared" si="8"/>
        <v>1.1927960000000001E-3</v>
      </c>
      <c r="F77" s="210">
        <f t="shared" si="8"/>
        <v>-4.7687199999999998E-4</v>
      </c>
      <c r="G77" s="210">
        <f t="shared" si="8"/>
        <v>-2.6590666666666666E-3</v>
      </c>
      <c r="H77" s="210">
        <f t="shared" si="8"/>
        <v>-7.2220133333333327E-4</v>
      </c>
      <c r="I77" s="210">
        <f t="shared" si="8"/>
        <v>1.5280466666666669E-3</v>
      </c>
      <c r="J77" s="210">
        <f t="shared" si="8"/>
        <v>-9.2050933333333324E-3</v>
      </c>
      <c r="K77" s="210">
        <f t="shared" si="8"/>
        <v>3.2319466666666662E-6</v>
      </c>
      <c r="L77" s="210">
        <f t="shared" si="8"/>
        <v>-8.3737866666666659E-4</v>
      </c>
      <c r="M77" s="210">
        <f t="shared" si="8"/>
        <v>-1.4948706666666667E-4</v>
      </c>
      <c r="N77" s="210">
        <f t="shared" si="8"/>
        <v>6.6061599999999998E-3</v>
      </c>
      <c r="O77" s="210">
        <f t="shared" si="8"/>
        <v>5.9693333333333334E-3</v>
      </c>
      <c r="P77" s="210">
        <f t="shared" si="8"/>
        <v>-1.9945199999999996E-3</v>
      </c>
      <c r="Q77" s="205">
        <v>2365</v>
      </c>
      <c r="R77" s="208">
        <v>376</v>
      </c>
      <c r="S77" s="210">
        <f t="shared" si="9"/>
        <v>9.3226000000000008E-4</v>
      </c>
      <c r="T77" s="210">
        <f t="shared" si="9"/>
        <v>-1.8717000000000002E-3</v>
      </c>
      <c r="U77" s="210">
        <f t="shared" si="9"/>
        <v>1.5196799999999999E-4</v>
      </c>
      <c r="V77" s="210">
        <f t="shared" si="9"/>
        <v>3.2530800000000001E-4</v>
      </c>
      <c r="W77" s="210">
        <f t="shared" si="9"/>
        <v>-1.30056E-4</v>
      </c>
      <c r="X77" s="210">
        <f t="shared" si="9"/>
        <v>-7.2519999999999995E-4</v>
      </c>
      <c r="Y77" s="210">
        <f t="shared" si="9"/>
        <v>-1.9696399999999999E-4</v>
      </c>
      <c r="Z77" s="210">
        <f t="shared" si="9"/>
        <v>4.1674000000000002E-4</v>
      </c>
      <c r="AA77" s="210">
        <f t="shared" si="9"/>
        <v>-2.5104799999999998E-3</v>
      </c>
      <c r="AB77" s="210">
        <f t="shared" si="9"/>
        <v>8.8143999999999998E-7</v>
      </c>
      <c r="AC77" s="210">
        <f t="shared" si="9"/>
        <v>-2.2837599999999997E-4</v>
      </c>
      <c r="AD77" s="210">
        <f t="shared" si="9"/>
        <v>-4.0769200000000003E-5</v>
      </c>
      <c r="AE77" s="210">
        <f t="shared" si="9"/>
        <v>1.8016799999999999E-3</v>
      </c>
      <c r="AF77" s="210">
        <f t="shared" si="9"/>
        <v>1.6280000000000001E-3</v>
      </c>
      <c r="AG77" s="210">
        <f t="shared" si="9"/>
        <v>-5.4395999999999991E-4</v>
      </c>
    </row>
    <row r="78" spans="1:33" x14ac:dyDescent="0.25">
      <c r="A78" s="220">
        <v>72</v>
      </c>
      <c r="B78" s="210">
        <f t="shared" si="8"/>
        <v>3.4643033333333333E-3</v>
      </c>
      <c r="C78" s="210">
        <f t="shared" si="8"/>
        <v>-6.9582333333333343E-3</v>
      </c>
      <c r="D78" s="210">
        <f t="shared" si="8"/>
        <v>5.6579600000000003E-4</v>
      </c>
      <c r="E78" s="210">
        <f t="shared" si="8"/>
        <v>1.2076093333333333E-3</v>
      </c>
      <c r="F78" s="210">
        <f t="shared" si="8"/>
        <v>-4.8248200000000006E-4</v>
      </c>
      <c r="G78" s="210">
        <f t="shared" si="8"/>
        <v>-2.6911500000000002E-3</v>
      </c>
      <c r="H78" s="210">
        <f t="shared" si="8"/>
        <v>-7.2749966666666669E-4</v>
      </c>
      <c r="I78" s="210">
        <f t="shared" si="8"/>
        <v>1.5498633333333334E-3</v>
      </c>
      <c r="J78" s="210">
        <f t="shared" si="8"/>
        <v>-9.3422266666666667E-3</v>
      </c>
      <c r="K78" s="210">
        <f t="shared" si="8"/>
        <v>3.2629300000000005E-6</v>
      </c>
      <c r="L78" s="210">
        <f t="shared" si="8"/>
        <v>-8.4793866666666654E-4</v>
      </c>
      <c r="M78" s="210">
        <f t="shared" si="8"/>
        <v>-1.5121406666666667E-4</v>
      </c>
      <c r="N78" s="210">
        <f t="shared" si="8"/>
        <v>6.6782099999999995E-3</v>
      </c>
      <c r="O78" s="210">
        <f t="shared" si="8"/>
        <v>6.0243333333333338E-3</v>
      </c>
      <c r="P78" s="210">
        <f t="shared" si="8"/>
        <v>-2.0304533333333329E-3</v>
      </c>
      <c r="Q78" s="205">
        <v>2370</v>
      </c>
      <c r="R78" s="208">
        <v>381</v>
      </c>
      <c r="S78" s="210">
        <f t="shared" si="9"/>
        <v>9.4481000000000003E-4</v>
      </c>
      <c r="T78" s="210">
        <f t="shared" si="9"/>
        <v>-1.8977000000000002E-3</v>
      </c>
      <c r="U78" s="210">
        <f t="shared" si="9"/>
        <v>1.5430800000000003E-4</v>
      </c>
      <c r="V78" s="210">
        <f t="shared" si="9"/>
        <v>3.2934799999999998E-4</v>
      </c>
      <c r="W78" s="210">
        <f t="shared" si="9"/>
        <v>-1.3158600000000002E-4</v>
      </c>
      <c r="X78" s="210">
        <f t="shared" si="9"/>
        <v>-7.3395000000000003E-4</v>
      </c>
      <c r="Y78" s="210">
        <f t="shared" si="9"/>
        <v>-1.98409E-4</v>
      </c>
      <c r="Z78" s="210">
        <f t="shared" si="9"/>
        <v>4.2269000000000003E-4</v>
      </c>
      <c r="AA78" s="210">
        <f t="shared" si="9"/>
        <v>-2.5478799999999998E-3</v>
      </c>
      <c r="AB78" s="210">
        <f t="shared" si="9"/>
        <v>8.8989000000000009E-7</v>
      </c>
      <c r="AC78" s="210">
        <f t="shared" si="9"/>
        <v>-2.3125599999999997E-4</v>
      </c>
      <c r="AD78" s="210">
        <f t="shared" si="9"/>
        <v>-4.1240199999999999E-5</v>
      </c>
      <c r="AE78" s="210">
        <f t="shared" si="9"/>
        <v>1.8213299999999999E-3</v>
      </c>
      <c r="AF78" s="210">
        <f t="shared" si="9"/>
        <v>1.6430000000000001E-3</v>
      </c>
      <c r="AG78" s="210">
        <f t="shared" si="9"/>
        <v>-5.5375999999999993E-4</v>
      </c>
    </row>
    <row r="79" spans="1:33" x14ac:dyDescent="0.25">
      <c r="A79" s="220">
        <v>73</v>
      </c>
      <c r="B79" s="210">
        <f t="shared" si="8"/>
        <v>3.5103199999999995E-3</v>
      </c>
      <c r="C79" s="210">
        <f t="shared" si="8"/>
        <v>-7.053566666666667E-3</v>
      </c>
      <c r="D79" s="210">
        <f t="shared" si="8"/>
        <v>5.7437600000000003E-4</v>
      </c>
      <c r="E79" s="210">
        <f t="shared" si="8"/>
        <v>1.2224226666666667E-3</v>
      </c>
      <c r="F79" s="210">
        <f t="shared" si="8"/>
        <v>-4.8809200000000008E-4</v>
      </c>
      <c r="G79" s="210">
        <f t="shared" si="8"/>
        <v>-2.7232333333333334E-3</v>
      </c>
      <c r="H79" s="210">
        <f t="shared" si="8"/>
        <v>-7.3279800000000011E-4</v>
      </c>
      <c r="I79" s="210">
        <f t="shared" si="8"/>
        <v>1.57168E-3</v>
      </c>
      <c r="J79" s="210">
        <f t="shared" si="8"/>
        <v>-9.4793600000000009E-3</v>
      </c>
      <c r="K79" s="210">
        <f t="shared" si="8"/>
        <v>3.2939133333333332E-6</v>
      </c>
      <c r="L79" s="210">
        <f t="shared" si="8"/>
        <v>-8.584986666666665E-4</v>
      </c>
      <c r="M79" s="210">
        <f t="shared" si="8"/>
        <v>-1.5294106666666668E-4</v>
      </c>
      <c r="N79" s="210">
        <f t="shared" si="8"/>
        <v>6.7502600000000001E-3</v>
      </c>
      <c r="O79" s="210">
        <f t="shared" si="8"/>
        <v>6.0793333333333333E-3</v>
      </c>
      <c r="P79" s="210">
        <f t="shared" si="8"/>
        <v>-2.0663866666666667E-3</v>
      </c>
      <c r="Q79" s="205">
        <v>2375</v>
      </c>
      <c r="R79" s="208">
        <v>386</v>
      </c>
      <c r="S79" s="210">
        <f t="shared" si="9"/>
        <v>9.5735999999999998E-4</v>
      </c>
      <c r="T79" s="210">
        <f t="shared" si="9"/>
        <v>-1.9237000000000002E-3</v>
      </c>
      <c r="U79" s="210">
        <f t="shared" si="9"/>
        <v>1.5664800000000001E-4</v>
      </c>
      <c r="V79" s="210">
        <f t="shared" si="9"/>
        <v>3.33388E-4</v>
      </c>
      <c r="W79" s="210">
        <f t="shared" si="9"/>
        <v>-1.3311600000000002E-4</v>
      </c>
      <c r="X79" s="210">
        <f t="shared" si="9"/>
        <v>-7.427E-4</v>
      </c>
      <c r="Y79" s="210">
        <f t="shared" si="9"/>
        <v>-1.9985400000000001E-4</v>
      </c>
      <c r="Z79" s="210">
        <f t="shared" si="9"/>
        <v>4.2864000000000004E-4</v>
      </c>
      <c r="AA79" s="210">
        <f t="shared" si="9"/>
        <v>-2.5852800000000001E-3</v>
      </c>
      <c r="AB79" s="210">
        <f t="shared" si="9"/>
        <v>8.9833999999999998E-7</v>
      </c>
      <c r="AC79" s="210">
        <f t="shared" si="9"/>
        <v>-2.3413599999999997E-4</v>
      </c>
      <c r="AD79" s="210">
        <f t="shared" si="9"/>
        <v>-4.1711200000000001E-5</v>
      </c>
      <c r="AE79" s="210">
        <f t="shared" si="9"/>
        <v>1.8409799999999999E-3</v>
      </c>
      <c r="AF79" s="210">
        <f t="shared" si="9"/>
        <v>1.658E-3</v>
      </c>
      <c r="AG79" s="210">
        <f t="shared" si="9"/>
        <v>-5.6355999999999995E-4</v>
      </c>
    </row>
    <row r="80" spans="1:33" x14ac:dyDescent="0.25">
      <c r="A80" s="220">
        <v>74</v>
      </c>
      <c r="B80" s="210">
        <f t="shared" si="8"/>
        <v>3.5563366666666665E-3</v>
      </c>
      <c r="C80" s="210">
        <f t="shared" si="8"/>
        <v>-7.1489000000000006E-3</v>
      </c>
      <c r="D80" s="210">
        <f t="shared" si="8"/>
        <v>5.8295599999999993E-4</v>
      </c>
      <c r="E80" s="210">
        <f t="shared" si="8"/>
        <v>1.2372359999999998E-3</v>
      </c>
      <c r="F80" s="210">
        <f t="shared" si="8"/>
        <v>-4.9370200000000005E-4</v>
      </c>
      <c r="G80" s="210">
        <f t="shared" si="8"/>
        <v>-2.7553166666666666E-3</v>
      </c>
      <c r="H80" s="210">
        <f t="shared" si="8"/>
        <v>-7.3809633333333331E-4</v>
      </c>
      <c r="I80" s="210">
        <f t="shared" si="8"/>
        <v>1.593496666666667E-3</v>
      </c>
      <c r="J80" s="210">
        <f t="shared" si="8"/>
        <v>-9.6164933333333334E-3</v>
      </c>
      <c r="K80" s="210">
        <f t="shared" si="8"/>
        <v>3.3248966666666667E-6</v>
      </c>
      <c r="L80" s="210">
        <f t="shared" si="8"/>
        <v>-8.6905866666666656E-4</v>
      </c>
      <c r="M80" s="210">
        <f t="shared" si="8"/>
        <v>-1.5466806666666666E-4</v>
      </c>
      <c r="N80" s="210">
        <f t="shared" si="8"/>
        <v>6.822309999999999E-3</v>
      </c>
      <c r="O80" s="210">
        <f t="shared" si="8"/>
        <v>6.1343333333333328E-3</v>
      </c>
      <c r="P80" s="210">
        <f t="shared" si="8"/>
        <v>-2.10232E-3</v>
      </c>
      <c r="Q80" s="205">
        <v>2380</v>
      </c>
      <c r="R80" s="208">
        <v>391</v>
      </c>
      <c r="S80" s="210">
        <f t="shared" si="9"/>
        <v>9.6991000000000004E-4</v>
      </c>
      <c r="T80" s="210">
        <f t="shared" si="9"/>
        <v>-1.9497000000000002E-3</v>
      </c>
      <c r="U80" s="210">
        <f t="shared" si="9"/>
        <v>1.5898799999999999E-4</v>
      </c>
      <c r="V80" s="210">
        <f t="shared" si="9"/>
        <v>3.3742799999999997E-4</v>
      </c>
      <c r="W80" s="210">
        <f t="shared" si="9"/>
        <v>-1.3464600000000001E-4</v>
      </c>
      <c r="X80" s="210">
        <f t="shared" si="9"/>
        <v>-7.5144999999999997E-4</v>
      </c>
      <c r="Y80" s="210">
        <f t="shared" si="9"/>
        <v>-2.01299E-4</v>
      </c>
      <c r="Z80" s="210">
        <f t="shared" si="9"/>
        <v>4.3459000000000005E-4</v>
      </c>
      <c r="AA80" s="210">
        <f t="shared" si="9"/>
        <v>-2.6226800000000001E-3</v>
      </c>
      <c r="AB80" s="210">
        <f t="shared" si="9"/>
        <v>9.0679000000000009E-7</v>
      </c>
      <c r="AC80" s="210">
        <f t="shared" si="9"/>
        <v>-2.3701599999999997E-4</v>
      </c>
      <c r="AD80" s="210">
        <f t="shared" si="9"/>
        <v>-4.2182199999999997E-5</v>
      </c>
      <c r="AE80" s="210">
        <f t="shared" si="9"/>
        <v>1.8606299999999998E-3</v>
      </c>
      <c r="AF80" s="210">
        <f t="shared" si="9"/>
        <v>1.673E-3</v>
      </c>
      <c r="AG80" s="210">
        <f t="shared" si="9"/>
        <v>-5.7335999999999997E-4</v>
      </c>
    </row>
    <row r="81" spans="1:33" x14ac:dyDescent="0.25">
      <c r="A81" s="220">
        <v>75</v>
      </c>
      <c r="B81" s="210">
        <f t="shared" si="8"/>
        <v>3.6023533333333336E-3</v>
      </c>
      <c r="C81" s="210">
        <f t="shared" si="8"/>
        <v>-7.244233333333335E-3</v>
      </c>
      <c r="D81" s="210">
        <f t="shared" si="8"/>
        <v>5.9153600000000004E-4</v>
      </c>
      <c r="E81" s="210">
        <f t="shared" si="8"/>
        <v>1.2520493333333332E-3</v>
      </c>
      <c r="F81" s="210">
        <f t="shared" si="8"/>
        <v>-4.9931200000000002E-4</v>
      </c>
      <c r="G81" s="210">
        <f t="shared" si="8"/>
        <v>-2.7874000000000002E-3</v>
      </c>
      <c r="H81" s="210">
        <f t="shared" si="8"/>
        <v>-7.4339466666666673E-4</v>
      </c>
      <c r="I81" s="210">
        <f t="shared" si="8"/>
        <v>1.6153133333333333E-3</v>
      </c>
      <c r="J81" s="210">
        <f t="shared" si="8"/>
        <v>-9.7536266666666659E-3</v>
      </c>
      <c r="K81" s="210">
        <f t="shared" si="8"/>
        <v>3.3558799999999998E-6</v>
      </c>
      <c r="L81" s="210">
        <f t="shared" si="8"/>
        <v>-8.7961866666666662E-4</v>
      </c>
      <c r="M81" s="210">
        <f t="shared" si="8"/>
        <v>-1.5639506666666666E-4</v>
      </c>
      <c r="N81" s="210">
        <f t="shared" si="8"/>
        <v>6.8943599999999996E-3</v>
      </c>
      <c r="O81" s="210">
        <f t="shared" si="8"/>
        <v>6.189333333333334E-3</v>
      </c>
      <c r="P81" s="210">
        <f t="shared" si="8"/>
        <v>-2.1382533333333328E-3</v>
      </c>
      <c r="Q81" s="205">
        <v>2385</v>
      </c>
      <c r="R81" s="208">
        <v>396</v>
      </c>
      <c r="S81" s="210">
        <f t="shared" si="9"/>
        <v>9.824600000000001E-4</v>
      </c>
      <c r="T81" s="210">
        <f t="shared" si="9"/>
        <v>-1.9757000000000004E-3</v>
      </c>
      <c r="U81" s="210">
        <f t="shared" si="9"/>
        <v>1.6132800000000002E-4</v>
      </c>
      <c r="V81" s="210">
        <f t="shared" si="9"/>
        <v>3.4146799999999999E-4</v>
      </c>
      <c r="W81" s="210">
        <f t="shared" si="9"/>
        <v>-1.3617600000000001E-4</v>
      </c>
      <c r="X81" s="210">
        <f t="shared" si="9"/>
        <v>-7.6020000000000005E-4</v>
      </c>
      <c r="Y81" s="210">
        <f t="shared" si="9"/>
        <v>-2.0274400000000001E-4</v>
      </c>
      <c r="Z81" s="210">
        <f t="shared" si="9"/>
        <v>4.4054000000000001E-4</v>
      </c>
      <c r="AA81" s="210">
        <f t="shared" si="9"/>
        <v>-2.66008E-3</v>
      </c>
      <c r="AB81" s="210">
        <f t="shared" si="9"/>
        <v>9.1523999999999998E-7</v>
      </c>
      <c r="AC81" s="210">
        <f t="shared" si="9"/>
        <v>-2.3989599999999997E-4</v>
      </c>
      <c r="AD81" s="210">
        <f t="shared" si="9"/>
        <v>-4.26532E-5</v>
      </c>
      <c r="AE81" s="210">
        <f t="shared" si="9"/>
        <v>1.88028E-3</v>
      </c>
      <c r="AF81" s="210">
        <f t="shared" si="9"/>
        <v>1.688E-3</v>
      </c>
      <c r="AG81" s="210">
        <f t="shared" si="9"/>
        <v>-5.8315999999999989E-4</v>
      </c>
    </row>
    <row r="82" spans="1:33" x14ac:dyDescent="0.25">
      <c r="A82" s="220">
        <v>76</v>
      </c>
      <c r="B82" s="210">
        <f t="shared" si="8"/>
        <v>3.6483699999999997E-3</v>
      </c>
      <c r="C82" s="210">
        <f t="shared" si="8"/>
        <v>-7.3395666666666677E-3</v>
      </c>
      <c r="D82" s="210">
        <f t="shared" si="8"/>
        <v>6.0011600000000004E-4</v>
      </c>
      <c r="E82" s="210">
        <f t="shared" si="8"/>
        <v>1.2668626666666666E-3</v>
      </c>
      <c r="F82" s="210">
        <f t="shared" si="8"/>
        <v>-5.049220000000001E-4</v>
      </c>
      <c r="G82" s="210">
        <f t="shared" si="8"/>
        <v>-2.819483333333333E-3</v>
      </c>
      <c r="H82" s="210">
        <f t="shared" si="8"/>
        <v>-7.4869300000000004E-4</v>
      </c>
      <c r="I82" s="210">
        <f t="shared" si="8"/>
        <v>1.6371299999999999E-3</v>
      </c>
      <c r="J82" s="210">
        <f t="shared" si="8"/>
        <v>-9.8907600000000002E-3</v>
      </c>
      <c r="K82" s="210">
        <f t="shared" si="8"/>
        <v>3.3868633333333337E-6</v>
      </c>
      <c r="L82" s="210">
        <f t="shared" si="8"/>
        <v>-8.9017866666666657E-4</v>
      </c>
      <c r="M82" s="210">
        <f t="shared" si="8"/>
        <v>-1.5812206666666667E-4</v>
      </c>
      <c r="N82" s="210">
        <f t="shared" si="8"/>
        <v>6.9664100000000001E-3</v>
      </c>
      <c r="O82" s="210">
        <f t="shared" si="8"/>
        <v>6.2443333333333335E-3</v>
      </c>
      <c r="P82" s="210">
        <f t="shared" si="8"/>
        <v>-2.1741866666666666E-3</v>
      </c>
      <c r="Q82" s="205">
        <v>2390</v>
      </c>
      <c r="R82" s="208">
        <v>401</v>
      </c>
      <c r="S82" s="210">
        <f t="shared" si="9"/>
        <v>9.9500999999999995E-4</v>
      </c>
      <c r="T82" s="210">
        <f t="shared" si="9"/>
        <v>-2.0017000000000004E-3</v>
      </c>
      <c r="U82" s="210">
        <f t="shared" si="9"/>
        <v>1.6366800000000001E-4</v>
      </c>
      <c r="V82" s="210">
        <f t="shared" si="9"/>
        <v>3.4550800000000001E-4</v>
      </c>
      <c r="W82" s="210">
        <f t="shared" si="9"/>
        <v>-1.3770600000000003E-4</v>
      </c>
      <c r="X82" s="210">
        <f t="shared" si="9"/>
        <v>-7.6895000000000002E-4</v>
      </c>
      <c r="Y82" s="210">
        <f t="shared" si="9"/>
        <v>-2.0418900000000002E-4</v>
      </c>
      <c r="Z82" s="210">
        <f t="shared" si="9"/>
        <v>4.4649000000000002E-4</v>
      </c>
      <c r="AA82" s="210">
        <f t="shared" si="9"/>
        <v>-2.6974799999999999E-3</v>
      </c>
      <c r="AB82" s="210">
        <f t="shared" si="9"/>
        <v>9.2369000000000009E-7</v>
      </c>
      <c r="AC82" s="210">
        <f t="shared" si="9"/>
        <v>-2.4277599999999997E-4</v>
      </c>
      <c r="AD82" s="210">
        <f t="shared" si="9"/>
        <v>-4.3124200000000003E-5</v>
      </c>
      <c r="AE82" s="210">
        <f t="shared" si="9"/>
        <v>1.89993E-3</v>
      </c>
      <c r="AF82" s="210">
        <f t="shared" si="9"/>
        <v>1.7030000000000001E-3</v>
      </c>
      <c r="AG82" s="210">
        <f t="shared" si="9"/>
        <v>-5.9295999999999991E-4</v>
      </c>
    </row>
    <row r="83" spans="1:33" x14ac:dyDescent="0.25">
      <c r="A83" s="220">
        <v>77</v>
      </c>
      <c r="B83" s="210">
        <f t="shared" si="8"/>
        <v>3.6943866666666668E-3</v>
      </c>
      <c r="C83" s="210">
        <f t="shared" si="8"/>
        <v>-7.4349000000000012E-3</v>
      </c>
      <c r="D83" s="210">
        <f t="shared" si="8"/>
        <v>6.0869599999999993E-4</v>
      </c>
      <c r="E83" s="210">
        <f t="shared" si="8"/>
        <v>1.281676E-3</v>
      </c>
      <c r="F83" s="210">
        <f t="shared" si="8"/>
        <v>-5.1053200000000006E-4</v>
      </c>
      <c r="G83" s="210">
        <f t="shared" si="8"/>
        <v>-2.8515666666666666E-3</v>
      </c>
      <c r="H83" s="210">
        <f t="shared" si="8"/>
        <v>-7.5399133333333335E-4</v>
      </c>
      <c r="I83" s="210">
        <f t="shared" si="8"/>
        <v>1.6589466666666669E-3</v>
      </c>
      <c r="J83" s="210">
        <f t="shared" si="8"/>
        <v>-1.0027893333333333E-2</v>
      </c>
      <c r="K83" s="210">
        <f t="shared" si="8"/>
        <v>3.4178466666666668E-6</v>
      </c>
      <c r="L83" s="210">
        <f t="shared" si="8"/>
        <v>-9.0073866666666653E-4</v>
      </c>
      <c r="M83" s="210">
        <f t="shared" si="8"/>
        <v>-1.5984906666666667E-4</v>
      </c>
      <c r="N83" s="210">
        <f t="shared" si="8"/>
        <v>7.0384599999999999E-3</v>
      </c>
      <c r="O83" s="210">
        <f t="shared" si="8"/>
        <v>6.2993333333333339E-3</v>
      </c>
      <c r="P83" s="210">
        <f t="shared" si="8"/>
        <v>-2.2101199999999999E-3</v>
      </c>
      <c r="Q83" s="205">
        <v>2395</v>
      </c>
      <c r="R83" s="208">
        <v>406</v>
      </c>
      <c r="S83" s="210">
        <f t="shared" si="9"/>
        <v>1.00756E-3</v>
      </c>
      <c r="T83" s="210">
        <f t="shared" si="9"/>
        <v>-2.0277000000000003E-3</v>
      </c>
      <c r="U83" s="210">
        <f t="shared" si="9"/>
        <v>1.6600799999999999E-4</v>
      </c>
      <c r="V83" s="210">
        <f t="shared" si="9"/>
        <v>3.4954799999999998E-4</v>
      </c>
      <c r="W83" s="210">
        <f t="shared" si="9"/>
        <v>-1.3923600000000002E-4</v>
      </c>
      <c r="X83" s="210">
        <f t="shared" si="9"/>
        <v>-7.7769999999999998E-4</v>
      </c>
      <c r="Y83" s="210">
        <f t="shared" si="9"/>
        <v>-2.05634E-4</v>
      </c>
      <c r="Z83" s="210">
        <f t="shared" si="9"/>
        <v>4.5244000000000003E-4</v>
      </c>
      <c r="AA83" s="210">
        <f t="shared" si="9"/>
        <v>-2.7348799999999999E-3</v>
      </c>
      <c r="AB83" s="210">
        <f t="shared" si="9"/>
        <v>9.3213999999999998E-7</v>
      </c>
      <c r="AC83" s="210">
        <f t="shared" si="9"/>
        <v>-2.4565599999999997E-4</v>
      </c>
      <c r="AD83" s="210">
        <f t="shared" si="9"/>
        <v>-4.3595199999999999E-5</v>
      </c>
      <c r="AE83" s="210">
        <f t="shared" si="9"/>
        <v>1.9195799999999999E-3</v>
      </c>
      <c r="AF83" s="210">
        <f t="shared" si="9"/>
        <v>1.7180000000000001E-3</v>
      </c>
      <c r="AG83" s="210">
        <f t="shared" si="9"/>
        <v>-6.0275999999999993E-4</v>
      </c>
    </row>
    <row r="84" spans="1:33" x14ac:dyDescent="0.25">
      <c r="A84" s="220">
        <v>78</v>
      </c>
      <c r="B84" s="210">
        <f t="shared" si="8"/>
        <v>3.7404033333333334E-3</v>
      </c>
      <c r="C84" s="210">
        <f t="shared" si="8"/>
        <v>-7.5302333333333348E-3</v>
      </c>
      <c r="D84" s="210">
        <f t="shared" si="8"/>
        <v>6.1727600000000004E-4</v>
      </c>
      <c r="E84" s="210">
        <f t="shared" si="8"/>
        <v>1.2964893333333334E-3</v>
      </c>
      <c r="F84" s="210">
        <f t="shared" si="8"/>
        <v>-5.1614200000000003E-4</v>
      </c>
      <c r="G84" s="210">
        <f t="shared" si="8"/>
        <v>-2.8836499999999998E-3</v>
      </c>
      <c r="H84" s="210">
        <f t="shared" si="8"/>
        <v>-7.5928966666666666E-4</v>
      </c>
      <c r="I84" s="210">
        <f t="shared" si="8"/>
        <v>1.6807633333333332E-3</v>
      </c>
      <c r="J84" s="210">
        <f t="shared" si="8"/>
        <v>-1.0165026666666665E-2</v>
      </c>
      <c r="K84" s="210">
        <f t="shared" si="8"/>
        <v>3.4488300000000003E-6</v>
      </c>
      <c r="L84" s="210">
        <f t="shared" si="8"/>
        <v>-9.112986666666667E-4</v>
      </c>
      <c r="M84" s="210">
        <f t="shared" si="8"/>
        <v>-1.6157606666666668E-4</v>
      </c>
      <c r="N84" s="210">
        <f t="shared" si="8"/>
        <v>7.1105099999999996E-3</v>
      </c>
      <c r="O84" s="210">
        <f t="shared" si="8"/>
        <v>6.3543333333333334E-3</v>
      </c>
      <c r="P84" s="210">
        <f t="shared" si="8"/>
        <v>-2.2460533333333332E-3</v>
      </c>
      <c r="Q84" s="205">
        <v>2400</v>
      </c>
      <c r="R84" s="208">
        <v>411</v>
      </c>
      <c r="S84" s="210">
        <f t="shared" si="9"/>
        <v>1.0201100000000001E-3</v>
      </c>
      <c r="T84" s="210">
        <f t="shared" si="9"/>
        <v>-2.0537000000000003E-3</v>
      </c>
      <c r="U84" s="210">
        <f t="shared" si="9"/>
        <v>1.6834800000000002E-4</v>
      </c>
      <c r="V84" s="210">
        <f t="shared" si="9"/>
        <v>3.53588E-4</v>
      </c>
      <c r="W84" s="210">
        <f t="shared" si="9"/>
        <v>-1.4076600000000001E-4</v>
      </c>
      <c r="X84" s="210">
        <f t="shared" si="9"/>
        <v>-7.8644999999999995E-4</v>
      </c>
      <c r="Y84" s="210">
        <f t="shared" si="9"/>
        <v>-2.0707900000000001E-4</v>
      </c>
      <c r="Z84" s="210">
        <f t="shared" si="9"/>
        <v>4.5838999999999998E-4</v>
      </c>
      <c r="AA84" s="210">
        <f t="shared" si="9"/>
        <v>-2.7722799999999998E-3</v>
      </c>
      <c r="AB84" s="210">
        <f t="shared" si="9"/>
        <v>9.4059000000000009E-7</v>
      </c>
      <c r="AC84" s="210">
        <f t="shared" si="9"/>
        <v>-2.4853599999999999E-4</v>
      </c>
      <c r="AD84" s="210">
        <f t="shared" si="9"/>
        <v>-4.4066200000000002E-5</v>
      </c>
      <c r="AE84" s="210">
        <f t="shared" si="9"/>
        <v>1.9392299999999999E-3</v>
      </c>
      <c r="AF84" s="210">
        <f t="shared" si="9"/>
        <v>1.7329999999999999E-3</v>
      </c>
      <c r="AG84" s="210">
        <f t="shared" si="9"/>
        <v>-6.1255999999999995E-4</v>
      </c>
    </row>
    <row r="85" spans="1:33" x14ac:dyDescent="0.25">
      <c r="A85" s="220">
        <v>79</v>
      </c>
      <c r="B85" s="210">
        <f t="shared" si="8"/>
        <v>3.7864200000000004E-3</v>
      </c>
      <c r="C85" s="210">
        <f t="shared" si="8"/>
        <v>-7.6255666666666675E-3</v>
      </c>
      <c r="D85" s="210">
        <f t="shared" si="8"/>
        <v>6.2585600000000005E-4</v>
      </c>
      <c r="E85" s="210">
        <f t="shared" si="8"/>
        <v>1.3113026666666666E-3</v>
      </c>
      <c r="F85" s="210">
        <f t="shared" si="8"/>
        <v>-5.21752E-4</v>
      </c>
      <c r="G85" s="210">
        <f t="shared" si="8"/>
        <v>-2.9157333333333334E-3</v>
      </c>
      <c r="H85" s="210">
        <f t="shared" si="8"/>
        <v>-7.6458800000000007E-4</v>
      </c>
      <c r="I85" s="210">
        <f t="shared" si="8"/>
        <v>1.7025799999999998E-3</v>
      </c>
      <c r="J85" s="210">
        <f t="shared" si="8"/>
        <v>-1.0302159999999999E-2</v>
      </c>
      <c r="K85" s="210">
        <f t="shared" si="8"/>
        <v>3.4798133333333334E-6</v>
      </c>
      <c r="L85" s="210">
        <f t="shared" si="8"/>
        <v>-9.2185866666666654E-4</v>
      </c>
      <c r="M85" s="210">
        <f t="shared" si="8"/>
        <v>-1.6330306666666669E-4</v>
      </c>
      <c r="N85" s="210">
        <f t="shared" si="8"/>
        <v>7.1825599999999984E-3</v>
      </c>
      <c r="O85" s="210">
        <f t="shared" si="8"/>
        <v>6.4093333333333329E-3</v>
      </c>
      <c r="P85" s="210">
        <f t="shared" si="8"/>
        <v>-2.2819866666666665E-3</v>
      </c>
      <c r="Q85" s="205">
        <v>2405</v>
      </c>
      <c r="R85" s="208">
        <v>416</v>
      </c>
      <c r="S85" s="210">
        <f t="shared" si="9"/>
        <v>1.0326600000000001E-3</v>
      </c>
      <c r="T85" s="210">
        <f t="shared" si="9"/>
        <v>-2.0797000000000003E-3</v>
      </c>
      <c r="U85" s="210">
        <f t="shared" si="9"/>
        <v>1.70688E-4</v>
      </c>
      <c r="V85" s="210">
        <f t="shared" si="9"/>
        <v>3.5762799999999997E-4</v>
      </c>
      <c r="W85" s="210">
        <f t="shared" si="9"/>
        <v>-1.4229600000000001E-4</v>
      </c>
      <c r="X85" s="210">
        <f t="shared" si="9"/>
        <v>-7.9520000000000003E-4</v>
      </c>
      <c r="Y85" s="210">
        <f t="shared" si="9"/>
        <v>-2.0852400000000002E-4</v>
      </c>
      <c r="Z85" s="210">
        <f t="shared" si="9"/>
        <v>4.6433999999999999E-4</v>
      </c>
      <c r="AA85" s="210">
        <f t="shared" si="9"/>
        <v>-2.8096800000000002E-3</v>
      </c>
      <c r="AB85" s="210">
        <f t="shared" si="9"/>
        <v>9.4903999999999998E-7</v>
      </c>
      <c r="AC85" s="210">
        <f t="shared" si="9"/>
        <v>-2.5141599999999997E-4</v>
      </c>
      <c r="AD85" s="210">
        <f t="shared" si="9"/>
        <v>-4.4537199999999998E-5</v>
      </c>
      <c r="AE85" s="210">
        <f t="shared" si="9"/>
        <v>1.9588799999999996E-3</v>
      </c>
      <c r="AF85" s="210">
        <f t="shared" si="9"/>
        <v>1.748E-3</v>
      </c>
      <c r="AG85" s="210">
        <f t="shared" si="9"/>
        <v>-6.2235999999999997E-4</v>
      </c>
    </row>
    <row r="86" spans="1:33" x14ac:dyDescent="0.25">
      <c r="A86" s="220">
        <v>80</v>
      </c>
      <c r="B86" s="210">
        <f t="shared" si="8"/>
        <v>3.8324366666666666E-3</v>
      </c>
      <c r="C86" s="210">
        <f t="shared" si="8"/>
        <v>-7.7209000000000002E-3</v>
      </c>
      <c r="D86" s="210">
        <f t="shared" si="8"/>
        <v>6.3443599999999994E-4</v>
      </c>
      <c r="E86" s="210">
        <f t="shared" si="8"/>
        <v>1.3261159999999998E-3</v>
      </c>
      <c r="F86" s="210">
        <f t="shared" si="8"/>
        <v>-5.2736200000000008E-4</v>
      </c>
      <c r="G86" s="210">
        <f t="shared" si="8"/>
        <v>-2.9478166666666666E-3</v>
      </c>
      <c r="H86" s="210">
        <f t="shared" si="8"/>
        <v>-7.6988633333333327E-4</v>
      </c>
      <c r="I86" s="210">
        <f t="shared" si="8"/>
        <v>1.7243966666666668E-3</v>
      </c>
      <c r="J86" s="210">
        <f t="shared" si="8"/>
        <v>-1.0439293333333334E-2</v>
      </c>
      <c r="K86" s="210">
        <f t="shared" si="8"/>
        <v>3.5107966666666669E-6</v>
      </c>
      <c r="L86" s="210">
        <f t="shared" si="8"/>
        <v>-9.324186666666666E-4</v>
      </c>
      <c r="M86" s="210">
        <f t="shared" si="8"/>
        <v>-1.6503006666666666E-4</v>
      </c>
      <c r="N86" s="210">
        <f t="shared" si="8"/>
        <v>7.2546099999999981E-3</v>
      </c>
      <c r="O86" s="210">
        <f t="shared" si="8"/>
        <v>6.4643333333333332E-3</v>
      </c>
      <c r="P86" s="210">
        <f t="shared" si="8"/>
        <v>-2.3179199999999998E-3</v>
      </c>
      <c r="Q86" s="205">
        <v>2410</v>
      </c>
      <c r="R86" s="208">
        <v>421</v>
      </c>
      <c r="S86" s="210">
        <f t="shared" si="9"/>
        <v>1.04521E-3</v>
      </c>
      <c r="T86" s="210">
        <f t="shared" si="9"/>
        <v>-2.1057000000000003E-3</v>
      </c>
      <c r="U86" s="210">
        <f t="shared" si="9"/>
        <v>1.7302799999999998E-4</v>
      </c>
      <c r="V86" s="210">
        <f t="shared" si="9"/>
        <v>3.6166799999999999E-4</v>
      </c>
      <c r="W86" s="210">
        <f t="shared" si="9"/>
        <v>-1.4382600000000003E-4</v>
      </c>
      <c r="X86" s="210">
        <f t="shared" si="9"/>
        <v>-8.0395E-4</v>
      </c>
      <c r="Y86" s="210">
        <f t="shared" si="9"/>
        <v>-2.0996900000000001E-4</v>
      </c>
      <c r="Z86" s="210">
        <f t="shared" si="9"/>
        <v>4.7029E-4</v>
      </c>
      <c r="AA86" s="210">
        <f t="shared" si="9"/>
        <v>-2.8470800000000001E-3</v>
      </c>
      <c r="AB86" s="210">
        <f t="shared" si="9"/>
        <v>9.5749000000000009E-7</v>
      </c>
      <c r="AC86" s="210">
        <f t="shared" si="9"/>
        <v>-2.5429599999999999E-4</v>
      </c>
      <c r="AD86" s="210">
        <f t="shared" si="9"/>
        <v>-4.50082E-5</v>
      </c>
      <c r="AE86" s="210">
        <f t="shared" si="9"/>
        <v>1.9785299999999996E-3</v>
      </c>
      <c r="AF86" s="210">
        <f t="shared" si="9"/>
        <v>1.763E-3</v>
      </c>
      <c r="AG86" s="210">
        <f t="shared" si="9"/>
        <v>-6.3215999999999988E-4</v>
      </c>
    </row>
    <row r="87" spans="1:33" x14ac:dyDescent="0.25">
      <c r="A87" s="220">
        <v>81</v>
      </c>
      <c r="B87" s="210">
        <f t="shared" si="8"/>
        <v>3.8784533333333336E-3</v>
      </c>
      <c r="C87" s="210">
        <f t="shared" si="8"/>
        <v>-7.8162333333333337E-3</v>
      </c>
      <c r="D87" s="210">
        <f t="shared" si="8"/>
        <v>6.4301600000000005E-4</v>
      </c>
      <c r="E87" s="210">
        <f t="shared" si="8"/>
        <v>1.3409293333333334E-3</v>
      </c>
      <c r="F87" s="210">
        <f t="shared" si="8"/>
        <v>-5.3297200000000005E-4</v>
      </c>
      <c r="G87" s="210">
        <f t="shared" si="8"/>
        <v>-2.9799000000000002E-3</v>
      </c>
      <c r="H87" s="210">
        <f t="shared" si="8"/>
        <v>-7.7518466666666669E-4</v>
      </c>
      <c r="I87" s="210">
        <f t="shared" si="8"/>
        <v>1.7462133333333333E-3</v>
      </c>
      <c r="J87" s="210">
        <f t="shared" si="8"/>
        <v>-1.0576426666666666E-2</v>
      </c>
      <c r="K87" s="210">
        <f t="shared" si="8"/>
        <v>3.5417799999999996E-6</v>
      </c>
      <c r="L87" s="210">
        <f t="shared" si="8"/>
        <v>-9.4297866666666677E-4</v>
      </c>
      <c r="M87" s="210">
        <f t="shared" si="8"/>
        <v>-1.6675706666666667E-4</v>
      </c>
      <c r="N87" s="210">
        <f t="shared" si="8"/>
        <v>7.3266599999999996E-3</v>
      </c>
      <c r="O87" s="210">
        <f t="shared" si="8"/>
        <v>6.5193333333333327E-3</v>
      </c>
      <c r="P87" s="210">
        <f t="shared" si="8"/>
        <v>-2.3538533333333331E-3</v>
      </c>
      <c r="Q87" s="205">
        <v>2415</v>
      </c>
      <c r="R87" s="208">
        <v>426</v>
      </c>
      <c r="S87" s="210">
        <f t="shared" si="9"/>
        <v>1.05776E-3</v>
      </c>
      <c r="T87" s="210">
        <f t="shared" si="9"/>
        <v>-2.1317000000000003E-3</v>
      </c>
      <c r="U87" s="210">
        <f t="shared" si="9"/>
        <v>1.7536800000000002E-4</v>
      </c>
      <c r="V87" s="210">
        <f t="shared" si="9"/>
        <v>3.6570800000000002E-4</v>
      </c>
      <c r="W87" s="210">
        <f t="shared" si="9"/>
        <v>-1.4535600000000002E-4</v>
      </c>
      <c r="X87" s="210">
        <f t="shared" si="9"/>
        <v>-8.1269999999999997E-4</v>
      </c>
      <c r="Y87" s="210">
        <f t="shared" si="9"/>
        <v>-2.1141400000000002E-4</v>
      </c>
      <c r="Z87" s="210">
        <f t="shared" si="9"/>
        <v>4.7624000000000001E-4</v>
      </c>
      <c r="AA87" s="210">
        <f t="shared" si="9"/>
        <v>-2.88448E-3</v>
      </c>
      <c r="AB87" s="210">
        <f t="shared" si="9"/>
        <v>9.6593999999999998E-7</v>
      </c>
      <c r="AC87" s="210">
        <f t="shared" si="9"/>
        <v>-2.5717600000000002E-4</v>
      </c>
      <c r="AD87" s="210">
        <f t="shared" si="9"/>
        <v>-4.5479199999999996E-5</v>
      </c>
      <c r="AE87" s="210">
        <f t="shared" si="9"/>
        <v>1.99818E-3</v>
      </c>
      <c r="AF87" s="210">
        <f t="shared" si="9"/>
        <v>1.7780000000000001E-3</v>
      </c>
      <c r="AG87" s="210">
        <f t="shared" si="9"/>
        <v>-6.419599999999999E-4</v>
      </c>
    </row>
    <row r="88" spans="1:33" x14ac:dyDescent="0.25">
      <c r="A88" s="220">
        <v>82</v>
      </c>
      <c r="B88" s="210">
        <f t="shared" si="8"/>
        <v>3.9244700000000002E-3</v>
      </c>
      <c r="C88" s="210">
        <f t="shared" si="8"/>
        <v>-7.9115666666666681E-3</v>
      </c>
      <c r="D88" s="210">
        <f t="shared" si="8"/>
        <v>6.5159599999999995E-4</v>
      </c>
      <c r="E88" s="210">
        <f t="shared" si="8"/>
        <v>1.3557426666666666E-3</v>
      </c>
      <c r="F88" s="210">
        <f t="shared" si="8"/>
        <v>-5.3858200000000001E-4</v>
      </c>
      <c r="G88" s="210">
        <f t="shared" si="8"/>
        <v>-3.0119833333333338E-3</v>
      </c>
      <c r="H88" s="210">
        <f t="shared" si="8"/>
        <v>-7.8048300000000011E-4</v>
      </c>
      <c r="I88" s="210">
        <f t="shared" si="8"/>
        <v>1.7680300000000001E-3</v>
      </c>
      <c r="J88" s="210">
        <f t="shared" si="8"/>
        <v>-1.0713559999999999E-2</v>
      </c>
      <c r="K88" s="210">
        <f t="shared" si="8"/>
        <v>3.5727633333333339E-6</v>
      </c>
      <c r="L88" s="210">
        <f t="shared" si="8"/>
        <v>-9.5353866666666662E-4</v>
      </c>
      <c r="M88" s="210">
        <f t="shared" si="8"/>
        <v>-1.6848406666666665E-4</v>
      </c>
      <c r="N88" s="210">
        <f t="shared" si="8"/>
        <v>7.3987100000000002E-3</v>
      </c>
      <c r="O88" s="210">
        <f t="shared" si="8"/>
        <v>6.5743333333333339E-3</v>
      </c>
      <c r="P88" s="210">
        <f t="shared" si="8"/>
        <v>-2.3897866666666664E-3</v>
      </c>
      <c r="Q88" s="205">
        <v>2420</v>
      </c>
      <c r="R88" s="208">
        <v>431</v>
      </c>
      <c r="S88" s="210">
        <f t="shared" si="9"/>
        <v>1.0703100000000001E-3</v>
      </c>
      <c r="T88" s="210">
        <f t="shared" si="9"/>
        <v>-2.1577000000000002E-3</v>
      </c>
      <c r="U88" s="210">
        <f t="shared" si="9"/>
        <v>1.77708E-4</v>
      </c>
      <c r="V88" s="210">
        <f t="shared" si="9"/>
        <v>3.6974799999999998E-4</v>
      </c>
      <c r="W88" s="210">
        <f t="shared" si="9"/>
        <v>-1.4688600000000002E-4</v>
      </c>
      <c r="X88" s="210">
        <f t="shared" si="9"/>
        <v>-8.2145000000000004E-4</v>
      </c>
      <c r="Y88" s="210">
        <f t="shared" si="9"/>
        <v>-2.12859E-4</v>
      </c>
      <c r="Z88" s="210">
        <f t="shared" si="9"/>
        <v>4.8219000000000002E-4</v>
      </c>
      <c r="AA88" s="210">
        <f t="shared" si="9"/>
        <v>-2.92188E-3</v>
      </c>
      <c r="AB88" s="210">
        <f t="shared" si="9"/>
        <v>9.7439000000000008E-7</v>
      </c>
      <c r="AC88" s="210">
        <f t="shared" si="9"/>
        <v>-2.6005599999999999E-4</v>
      </c>
      <c r="AD88" s="210">
        <f t="shared" si="9"/>
        <v>-4.5950199999999999E-5</v>
      </c>
      <c r="AE88" s="210">
        <f t="shared" si="9"/>
        <v>2.01783E-3</v>
      </c>
      <c r="AF88" s="210">
        <f t="shared" si="9"/>
        <v>1.7930000000000001E-3</v>
      </c>
      <c r="AG88" s="210">
        <f t="shared" si="9"/>
        <v>-6.5175999999999993E-4</v>
      </c>
    </row>
    <row r="89" spans="1:33" x14ac:dyDescent="0.25">
      <c r="A89" s="220">
        <v>83</v>
      </c>
      <c r="B89" s="210">
        <f t="shared" si="8"/>
        <v>3.9704866666666659E-3</v>
      </c>
      <c r="C89" s="210">
        <f t="shared" si="8"/>
        <v>-8.0069000000000008E-3</v>
      </c>
      <c r="D89" s="210">
        <f t="shared" si="8"/>
        <v>6.6017599999999984E-4</v>
      </c>
      <c r="E89" s="210">
        <f t="shared" si="8"/>
        <v>1.370556E-3</v>
      </c>
      <c r="F89" s="210">
        <f t="shared" si="8"/>
        <v>-5.4419200000000009E-4</v>
      </c>
      <c r="G89" s="210">
        <f t="shared" si="8"/>
        <v>-3.0440666666666665E-3</v>
      </c>
      <c r="H89" s="210">
        <f t="shared" si="8"/>
        <v>-7.8578133333333331E-4</v>
      </c>
      <c r="I89" s="210">
        <f t="shared" si="8"/>
        <v>1.7898466666666666E-3</v>
      </c>
      <c r="J89" s="210">
        <f t="shared" si="8"/>
        <v>-1.0850693333333333E-2</v>
      </c>
      <c r="K89" s="210">
        <f t="shared" si="8"/>
        <v>3.6037466666666666E-6</v>
      </c>
      <c r="L89" s="210">
        <f t="shared" si="8"/>
        <v>-9.6409866666666679E-4</v>
      </c>
      <c r="M89" s="210">
        <f t="shared" si="8"/>
        <v>-1.7021106666666665E-4</v>
      </c>
      <c r="N89" s="210">
        <f t="shared" si="8"/>
        <v>7.4707599999999999E-3</v>
      </c>
      <c r="O89" s="210">
        <f t="shared" si="8"/>
        <v>6.6293333333333343E-3</v>
      </c>
      <c r="P89" s="210">
        <f t="shared" si="8"/>
        <v>-2.4257199999999997E-3</v>
      </c>
      <c r="Q89" s="205">
        <v>2425</v>
      </c>
      <c r="R89" s="208">
        <v>436</v>
      </c>
      <c r="S89" s="210">
        <f t="shared" si="9"/>
        <v>1.0828599999999999E-3</v>
      </c>
      <c r="T89" s="210">
        <f t="shared" si="9"/>
        <v>-2.1837000000000002E-3</v>
      </c>
      <c r="U89" s="210">
        <f t="shared" si="9"/>
        <v>1.8004799999999998E-4</v>
      </c>
      <c r="V89" s="210">
        <f t="shared" si="9"/>
        <v>3.7378800000000001E-4</v>
      </c>
      <c r="W89" s="210">
        <f t="shared" si="9"/>
        <v>-1.4841600000000001E-4</v>
      </c>
      <c r="X89" s="210">
        <f t="shared" si="9"/>
        <v>-8.3020000000000001E-4</v>
      </c>
      <c r="Y89" s="210">
        <f t="shared" si="9"/>
        <v>-2.1430400000000001E-4</v>
      </c>
      <c r="Z89" s="210">
        <f t="shared" si="9"/>
        <v>4.8814000000000003E-4</v>
      </c>
      <c r="AA89" s="210">
        <f t="shared" si="9"/>
        <v>-2.9592799999999999E-3</v>
      </c>
      <c r="AB89" s="210">
        <f t="shared" si="9"/>
        <v>9.8283999999999998E-7</v>
      </c>
      <c r="AC89" s="210">
        <f t="shared" si="9"/>
        <v>-2.6293600000000002E-4</v>
      </c>
      <c r="AD89" s="210">
        <f t="shared" si="9"/>
        <v>-4.6421200000000002E-5</v>
      </c>
      <c r="AE89" s="210">
        <f t="shared" si="9"/>
        <v>2.0374799999999999E-3</v>
      </c>
      <c r="AF89" s="210">
        <f t="shared" si="9"/>
        <v>1.8080000000000001E-3</v>
      </c>
      <c r="AG89" s="210">
        <f t="shared" si="9"/>
        <v>-6.6155999999999995E-4</v>
      </c>
    </row>
    <row r="90" spans="1:33" x14ac:dyDescent="0.25">
      <c r="A90" s="220">
        <v>84</v>
      </c>
      <c r="B90" s="210">
        <f t="shared" ref="B90:P106" si="10">S90*44/12</f>
        <v>4.0165033333333334E-3</v>
      </c>
      <c r="C90" s="210">
        <f t="shared" si="10"/>
        <v>-8.1022333333333335E-3</v>
      </c>
      <c r="D90" s="210">
        <f t="shared" si="10"/>
        <v>6.6875600000000006E-4</v>
      </c>
      <c r="E90" s="210">
        <f t="shared" si="10"/>
        <v>1.3853693333333332E-3</v>
      </c>
      <c r="F90" s="210">
        <f t="shared" si="10"/>
        <v>-5.4980200000000017E-4</v>
      </c>
      <c r="G90" s="210">
        <f t="shared" si="10"/>
        <v>-3.0761499999999997E-3</v>
      </c>
      <c r="H90" s="210">
        <f t="shared" si="10"/>
        <v>-7.9107966666666673E-4</v>
      </c>
      <c r="I90" s="210">
        <f t="shared" si="10"/>
        <v>1.8116633333333332E-3</v>
      </c>
      <c r="J90" s="210">
        <f t="shared" si="10"/>
        <v>-1.0987826666666665E-2</v>
      </c>
      <c r="K90" s="210">
        <f t="shared" si="10"/>
        <v>3.6347300000000001E-6</v>
      </c>
      <c r="L90" s="210">
        <f t="shared" si="10"/>
        <v>-9.7465866666666663E-4</v>
      </c>
      <c r="M90" s="210">
        <f t="shared" si="10"/>
        <v>-1.7193806666666663E-4</v>
      </c>
      <c r="N90" s="210">
        <f t="shared" si="10"/>
        <v>7.5428099999999996E-3</v>
      </c>
      <c r="O90" s="210">
        <f t="shared" si="10"/>
        <v>6.6843333333333338E-3</v>
      </c>
      <c r="P90" s="210">
        <f t="shared" si="10"/>
        <v>-2.461653333333333E-3</v>
      </c>
      <c r="Q90" s="205">
        <v>2430</v>
      </c>
      <c r="R90" s="208">
        <v>441</v>
      </c>
      <c r="S90" s="210">
        <f t="shared" si="9"/>
        <v>1.09541E-3</v>
      </c>
      <c r="T90" s="210">
        <f t="shared" si="9"/>
        <v>-2.2097000000000002E-3</v>
      </c>
      <c r="U90" s="210">
        <f t="shared" si="9"/>
        <v>1.8238800000000002E-4</v>
      </c>
      <c r="V90" s="210">
        <f t="shared" si="9"/>
        <v>3.7782799999999997E-4</v>
      </c>
      <c r="W90" s="210">
        <f t="shared" si="9"/>
        <v>-1.4994600000000003E-4</v>
      </c>
      <c r="X90" s="210">
        <f t="shared" si="9"/>
        <v>-8.3894999999999998E-4</v>
      </c>
      <c r="Y90" s="210">
        <f t="shared" si="9"/>
        <v>-2.15749E-4</v>
      </c>
      <c r="Z90" s="210">
        <f t="shared" si="9"/>
        <v>4.9408999999999998E-4</v>
      </c>
      <c r="AA90" s="210">
        <f t="shared" si="9"/>
        <v>-2.9966799999999998E-3</v>
      </c>
      <c r="AB90" s="210">
        <f t="shared" si="9"/>
        <v>9.9129000000000008E-7</v>
      </c>
      <c r="AC90" s="210">
        <f t="shared" si="9"/>
        <v>-2.6581599999999999E-4</v>
      </c>
      <c r="AD90" s="210">
        <f t="shared" si="9"/>
        <v>-4.6892199999999998E-5</v>
      </c>
      <c r="AE90" s="210">
        <f t="shared" si="9"/>
        <v>2.0571299999999999E-3</v>
      </c>
      <c r="AF90" s="210">
        <f t="shared" si="9"/>
        <v>1.823E-3</v>
      </c>
      <c r="AG90" s="210">
        <f t="shared" si="9"/>
        <v>-6.7135999999999986E-4</v>
      </c>
    </row>
    <row r="91" spans="1:33" x14ac:dyDescent="0.25">
      <c r="A91" s="220">
        <v>85</v>
      </c>
      <c r="B91" s="210">
        <f t="shared" si="10"/>
        <v>4.06252E-3</v>
      </c>
      <c r="C91" s="210">
        <f t="shared" si="10"/>
        <v>-8.1975666666666679E-3</v>
      </c>
      <c r="D91" s="210">
        <f t="shared" si="10"/>
        <v>6.7733600000000006E-4</v>
      </c>
      <c r="E91" s="210">
        <f t="shared" si="10"/>
        <v>1.4001826666666668E-3</v>
      </c>
      <c r="F91" s="210">
        <f t="shared" si="10"/>
        <v>-5.5541200000000003E-4</v>
      </c>
      <c r="G91" s="210">
        <f t="shared" si="10"/>
        <v>-3.1082333333333333E-3</v>
      </c>
      <c r="H91" s="210">
        <f t="shared" si="10"/>
        <v>-7.9637800000000004E-4</v>
      </c>
      <c r="I91" s="210">
        <f t="shared" si="10"/>
        <v>1.83348E-3</v>
      </c>
      <c r="J91" s="210">
        <f t="shared" si="10"/>
        <v>-1.1124960000000001E-2</v>
      </c>
      <c r="K91" s="210">
        <f t="shared" si="10"/>
        <v>3.6657133333333332E-6</v>
      </c>
      <c r="L91" s="210">
        <f t="shared" si="10"/>
        <v>-9.8521866666666669E-4</v>
      </c>
      <c r="M91" s="210">
        <f t="shared" si="10"/>
        <v>-1.7366506666666667E-4</v>
      </c>
      <c r="N91" s="210">
        <f t="shared" si="10"/>
        <v>7.6148600000000002E-3</v>
      </c>
      <c r="O91" s="210">
        <f t="shared" si="10"/>
        <v>6.7393333333333333E-3</v>
      </c>
      <c r="P91" s="210">
        <f t="shared" si="10"/>
        <v>-2.4975866666666663E-3</v>
      </c>
      <c r="Q91" s="205">
        <v>2435</v>
      </c>
      <c r="R91" s="208">
        <v>446</v>
      </c>
      <c r="S91" s="210">
        <f t="shared" si="9"/>
        <v>1.1079600000000001E-3</v>
      </c>
      <c r="T91" s="210">
        <f t="shared" si="9"/>
        <v>-2.2357000000000002E-3</v>
      </c>
      <c r="U91" s="210">
        <f t="shared" si="9"/>
        <v>1.84728E-4</v>
      </c>
      <c r="V91" s="210">
        <f t="shared" si="9"/>
        <v>3.81868E-4</v>
      </c>
      <c r="W91" s="210">
        <f t="shared" si="9"/>
        <v>-1.5147600000000002E-4</v>
      </c>
      <c r="X91" s="210">
        <f t="shared" si="9"/>
        <v>-8.4769999999999995E-4</v>
      </c>
      <c r="Y91" s="210">
        <f t="shared" si="9"/>
        <v>-2.1719400000000001E-4</v>
      </c>
      <c r="Z91" s="210">
        <f t="shared" si="9"/>
        <v>5.0003999999999999E-4</v>
      </c>
      <c r="AA91" s="210">
        <f t="shared" si="9"/>
        <v>-3.0340800000000002E-3</v>
      </c>
      <c r="AB91" s="210">
        <f t="shared" si="9"/>
        <v>9.9973999999999998E-7</v>
      </c>
      <c r="AC91" s="210">
        <f t="shared" si="9"/>
        <v>-2.6869600000000002E-4</v>
      </c>
      <c r="AD91" s="210">
        <f t="shared" si="9"/>
        <v>-4.7363200000000001E-5</v>
      </c>
      <c r="AE91" s="210">
        <f t="shared" si="9"/>
        <v>2.0767799999999999E-3</v>
      </c>
      <c r="AF91" s="210">
        <f t="shared" si="9"/>
        <v>1.838E-3</v>
      </c>
      <c r="AG91" s="210">
        <f t="shared" si="9"/>
        <v>-6.8115999999999988E-4</v>
      </c>
    </row>
    <row r="92" spans="1:33" x14ac:dyDescent="0.25">
      <c r="A92" s="220">
        <v>86</v>
      </c>
      <c r="B92" s="210">
        <f t="shared" si="10"/>
        <v>4.1085366666666666E-3</v>
      </c>
      <c r="C92" s="210">
        <f t="shared" si="10"/>
        <v>-8.2929000000000006E-3</v>
      </c>
      <c r="D92" s="210">
        <f t="shared" si="10"/>
        <v>6.8591599999999996E-4</v>
      </c>
      <c r="E92" s="210">
        <f t="shared" si="10"/>
        <v>1.414996E-3</v>
      </c>
      <c r="F92" s="210">
        <f t="shared" si="10"/>
        <v>-5.610220000000001E-4</v>
      </c>
      <c r="G92" s="210">
        <f t="shared" si="10"/>
        <v>-3.140316666666667E-3</v>
      </c>
      <c r="H92" s="210">
        <f t="shared" si="10"/>
        <v>-8.0167633333333346E-4</v>
      </c>
      <c r="I92" s="210">
        <f t="shared" si="10"/>
        <v>1.8552966666666667E-3</v>
      </c>
      <c r="J92" s="210">
        <f t="shared" si="10"/>
        <v>-1.1262093333333334E-2</v>
      </c>
      <c r="K92" s="210">
        <f t="shared" si="10"/>
        <v>3.6966966666666667E-6</v>
      </c>
      <c r="L92" s="210">
        <f t="shared" si="10"/>
        <v>-9.9577866666666665E-4</v>
      </c>
      <c r="M92" s="210">
        <f t="shared" si="10"/>
        <v>-1.7539206666666667E-4</v>
      </c>
      <c r="N92" s="210">
        <f t="shared" si="10"/>
        <v>7.6869099999999991E-3</v>
      </c>
      <c r="O92" s="210">
        <f t="shared" si="10"/>
        <v>6.7943333333333336E-3</v>
      </c>
      <c r="P92" s="210">
        <f t="shared" si="10"/>
        <v>-2.5335199999999996E-3</v>
      </c>
      <c r="Q92" s="205">
        <v>2440</v>
      </c>
      <c r="R92" s="208">
        <v>451</v>
      </c>
      <c r="S92" s="210">
        <f t="shared" ref="S92:AG108" si="11">$R92*B$2+B$3</f>
        <v>1.1205100000000001E-3</v>
      </c>
      <c r="T92" s="210">
        <f t="shared" si="11"/>
        <v>-2.2617000000000002E-3</v>
      </c>
      <c r="U92" s="210">
        <f t="shared" si="11"/>
        <v>1.8706799999999998E-4</v>
      </c>
      <c r="V92" s="210">
        <f t="shared" si="11"/>
        <v>3.8590800000000002E-4</v>
      </c>
      <c r="W92" s="210">
        <f t="shared" si="11"/>
        <v>-1.5300600000000002E-4</v>
      </c>
      <c r="X92" s="210">
        <f t="shared" si="11"/>
        <v>-8.5645000000000003E-4</v>
      </c>
      <c r="Y92" s="210">
        <f t="shared" si="11"/>
        <v>-2.1863900000000002E-4</v>
      </c>
      <c r="Z92" s="210">
        <f t="shared" si="11"/>
        <v>5.0599E-4</v>
      </c>
      <c r="AA92" s="210">
        <f t="shared" si="11"/>
        <v>-3.0714800000000001E-3</v>
      </c>
      <c r="AB92" s="210">
        <f t="shared" si="11"/>
        <v>1.0081900000000001E-6</v>
      </c>
      <c r="AC92" s="210">
        <f t="shared" si="11"/>
        <v>-2.7157599999999999E-4</v>
      </c>
      <c r="AD92" s="210">
        <f t="shared" si="11"/>
        <v>-4.7834199999999997E-5</v>
      </c>
      <c r="AE92" s="210">
        <f t="shared" si="11"/>
        <v>2.0964299999999998E-3</v>
      </c>
      <c r="AF92" s="210">
        <f t="shared" si="11"/>
        <v>1.853E-3</v>
      </c>
      <c r="AG92" s="210">
        <f t="shared" si="11"/>
        <v>-6.909599999999999E-4</v>
      </c>
    </row>
    <row r="93" spans="1:33" x14ac:dyDescent="0.25">
      <c r="A93" s="220">
        <v>87</v>
      </c>
      <c r="B93" s="210">
        <f t="shared" si="10"/>
        <v>4.1545533333333332E-3</v>
      </c>
      <c r="C93" s="210">
        <f t="shared" si="10"/>
        <v>-8.3882333333333333E-3</v>
      </c>
      <c r="D93" s="210">
        <f t="shared" si="10"/>
        <v>6.9449600000000007E-4</v>
      </c>
      <c r="E93" s="210">
        <f t="shared" si="10"/>
        <v>1.4298093333333331E-3</v>
      </c>
      <c r="F93" s="210">
        <f t="shared" si="10"/>
        <v>-5.6663200000000007E-4</v>
      </c>
      <c r="G93" s="210">
        <f t="shared" si="10"/>
        <v>-3.1724000000000001E-3</v>
      </c>
      <c r="H93" s="210">
        <f t="shared" si="10"/>
        <v>-8.0697466666666666E-4</v>
      </c>
      <c r="I93" s="210">
        <f t="shared" si="10"/>
        <v>1.8771133333333335E-3</v>
      </c>
      <c r="J93" s="210">
        <f t="shared" si="10"/>
        <v>-1.1399226666666666E-2</v>
      </c>
      <c r="K93" s="210">
        <f t="shared" si="10"/>
        <v>3.7276800000000002E-6</v>
      </c>
      <c r="L93" s="210">
        <f t="shared" si="10"/>
        <v>-1.0063386666666668E-3</v>
      </c>
      <c r="M93" s="210">
        <f t="shared" si="10"/>
        <v>-1.7711906666666665E-4</v>
      </c>
      <c r="N93" s="210">
        <f t="shared" si="10"/>
        <v>7.7589599999999988E-3</v>
      </c>
      <c r="O93" s="210">
        <f t="shared" si="10"/>
        <v>6.8493333333333331E-3</v>
      </c>
      <c r="P93" s="210">
        <f t="shared" si="10"/>
        <v>-2.5694533333333329E-3</v>
      </c>
      <c r="Q93" s="205">
        <v>2445</v>
      </c>
      <c r="R93" s="208">
        <v>456</v>
      </c>
      <c r="S93" s="210">
        <f t="shared" si="11"/>
        <v>1.13306E-3</v>
      </c>
      <c r="T93" s="210">
        <f t="shared" si="11"/>
        <v>-2.2877000000000002E-3</v>
      </c>
      <c r="U93" s="210">
        <f t="shared" si="11"/>
        <v>1.8940800000000001E-4</v>
      </c>
      <c r="V93" s="210">
        <f t="shared" si="11"/>
        <v>3.8994799999999999E-4</v>
      </c>
      <c r="W93" s="210">
        <f t="shared" si="11"/>
        <v>-1.5453600000000001E-4</v>
      </c>
      <c r="X93" s="210">
        <f t="shared" si="11"/>
        <v>-8.652E-4</v>
      </c>
      <c r="Y93" s="210">
        <f t="shared" si="11"/>
        <v>-2.20084E-4</v>
      </c>
      <c r="Z93" s="210">
        <f t="shared" si="11"/>
        <v>5.1194000000000001E-4</v>
      </c>
      <c r="AA93" s="210">
        <f t="shared" si="11"/>
        <v>-3.1088800000000001E-3</v>
      </c>
      <c r="AB93" s="210">
        <f t="shared" si="11"/>
        <v>1.01664E-6</v>
      </c>
      <c r="AC93" s="210">
        <f t="shared" si="11"/>
        <v>-2.7445600000000002E-4</v>
      </c>
      <c r="AD93" s="210">
        <f t="shared" si="11"/>
        <v>-4.83052E-5</v>
      </c>
      <c r="AE93" s="210">
        <f t="shared" si="11"/>
        <v>2.1160799999999998E-3</v>
      </c>
      <c r="AF93" s="210">
        <f t="shared" si="11"/>
        <v>1.8680000000000001E-3</v>
      </c>
      <c r="AG93" s="210">
        <f t="shared" si="11"/>
        <v>-7.0075999999999992E-4</v>
      </c>
    </row>
    <row r="94" spans="1:33" x14ac:dyDescent="0.25">
      <c r="A94" s="220">
        <v>88</v>
      </c>
      <c r="B94" s="210">
        <f t="shared" si="10"/>
        <v>4.2005699999999998E-3</v>
      </c>
      <c r="C94" s="210">
        <f t="shared" si="10"/>
        <v>-8.483566666666666E-3</v>
      </c>
      <c r="D94" s="210">
        <f t="shared" si="10"/>
        <v>7.0307599999999996E-4</v>
      </c>
      <c r="E94" s="210">
        <f t="shared" si="10"/>
        <v>1.4446226666666668E-3</v>
      </c>
      <c r="F94" s="210">
        <f t="shared" si="10"/>
        <v>-5.7224200000000004E-4</v>
      </c>
      <c r="G94" s="210">
        <f t="shared" si="10"/>
        <v>-3.2044833333333329E-3</v>
      </c>
      <c r="H94" s="210">
        <f t="shared" si="10"/>
        <v>-8.1227300000000007E-4</v>
      </c>
      <c r="I94" s="210">
        <f t="shared" si="10"/>
        <v>1.8989300000000001E-3</v>
      </c>
      <c r="J94" s="210">
        <f t="shared" si="10"/>
        <v>-1.1536360000000001E-2</v>
      </c>
      <c r="K94" s="210">
        <f t="shared" si="10"/>
        <v>3.7586633333333337E-6</v>
      </c>
      <c r="L94" s="210">
        <f t="shared" si="10"/>
        <v>-1.0168986666666666E-3</v>
      </c>
      <c r="M94" s="210">
        <f t="shared" si="10"/>
        <v>-1.7884606666666665E-4</v>
      </c>
      <c r="N94" s="210">
        <f t="shared" si="10"/>
        <v>7.8310099999999994E-3</v>
      </c>
      <c r="O94" s="210">
        <f t="shared" si="10"/>
        <v>6.9043333333333344E-3</v>
      </c>
      <c r="P94" s="210">
        <f t="shared" si="10"/>
        <v>-2.6053866666666662E-3</v>
      </c>
      <c r="Q94" s="205">
        <v>2450</v>
      </c>
      <c r="R94" s="208">
        <v>461</v>
      </c>
      <c r="S94" s="210">
        <f t="shared" si="11"/>
        <v>1.14561E-3</v>
      </c>
      <c r="T94" s="210">
        <f t="shared" si="11"/>
        <v>-2.3137000000000001E-3</v>
      </c>
      <c r="U94" s="210">
        <f t="shared" si="11"/>
        <v>1.9174799999999999E-4</v>
      </c>
      <c r="V94" s="210">
        <f t="shared" si="11"/>
        <v>3.9398800000000001E-4</v>
      </c>
      <c r="W94" s="210">
        <f t="shared" si="11"/>
        <v>-1.5606600000000001E-4</v>
      </c>
      <c r="X94" s="210">
        <f t="shared" si="11"/>
        <v>-8.7394999999999997E-4</v>
      </c>
      <c r="Y94" s="210">
        <f t="shared" si="11"/>
        <v>-2.2152900000000001E-4</v>
      </c>
      <c r="Z94" s="210">
        <f t="shared" si="11"/>
        <v>5.1789000000000002E-4</v>
      </c>
      <c r="AA94" s="210">
        <f t="shared" si="11"/>
        <v>-3.14628E-3</v>
      </c>
      <c r="AB94" s="210">
        <f t="shared" si="11"/>
        <v>1.0250900000000001E-6</v>
      </c>
      <c r="AC94" s="210">
        <f t="shared" si="11"/>
        <v>-2.7733599999999999E-4</v>
      </c>
      <c r="AD94" s="210">
        <f t="shared" si="11"/>
        <v>-4.8776200000000002E-5</v>
      </c>
      <c r="AE94" s="210">
        <f t="shared" si="11"/>
        <v>2.1357299999999997E-3</v>
      </c>
      <c r="AF94" s="210">
        <f t="shared" si="11"/>
        <v>1.8830000000000001E-3</v>
      </c>
      <c r="AG94" s="210">
        <f t="shared" si="11"/>
        <v>-7.1055999999999995E-4</v>
      </c>
    </row>
    <row r="95" spans="1:33" x14ac:dyDescent="0.25">
      <c r="A95" s="220">
        <v>89</v>
      </c>
      <c r="B95" s="210">
        <f t="shared" si="10"/>
        <v>4.2465866666666673E-3</v>
      </c>
      <c r="C95" s="210">
        <f t="shared" si="10"/>
        <v>-8.5789000000000004E-3</v>
      </c>
      <c r="D95" s="210">
        <f t="shared" si="10"/>
        <v>7.1165600000000007E-4</v>
      </c>
      <c r="E95" s="210">
        <f t="shared" si="10"/>
        <v>1.4594359999999999E-3</v>
      </c>
      <c r="F95" s="210">
        <f t="shared" si="10"/>
        <v>-5.7785200000000012E-4</v>
      </c>
      <c r="G95" s="210">
        <f t="shared" si="10"/>
        <v>-3.2365666666666665E-3</v>
      </c>
      <c r="H95" s="210">
        <f t="shared" si="10"/>
        <v>-8.1757133333333328E-4</v>
      </c>
      <c r="I95" s="210">
        <f t="shared" si="10"/>
        <v>1.9207466666666666E-3</v>
      </c>
      <c r="J95" s="210">
        <f t="shared" si="10"/>
        <v>-1.1673493333333333E-2</v>
      </c>
      <c r="K95" s="210">
        <f t="shared" si="10"/>
        <v>3.7896466666666668E-6</v>
      </c>
      <c r="L95" s="210">
        <f t="shared" si="10"/>
        <v>-1.0274586666666667E-3</v>
      </c>
      <c r="M95" s="210">
        <f t="shared" si="10"/>
        <v>-1.8057306666666669E-4</v>
      </c>
      <c r="N95" s="210">
        <f t="shared" si="10"/>
        <v>7.9030599999999982E-3</v>
      </c>
      <c r="O95" s="210">
        <f t="shared" si="10"/>
        <v>6.9593333333333339E-3</v>
      </c>
      <c r="P95" s="210">
        <f t="shared" si="10"/>
        <v>-2.6413199999999995E-3</v>
      </c>
      <c r="Q95" s="205">
        <v>2455</v>
      </c>
      <c r="R95" s="208">
        <v>466</v>
      </c>
      <c r="S95" s="210">
        <f t="shared" si="11"/>
        <v>1.1581600000000001E-3</v>
      </c>
      <c r="T95" s="210">
        <f t="shared" si="11"/>
        <v>-2.3397000000000001E-3</v>
      </c>
      <c r="U95" s="210">
        <f t="shared" si="11"/>
        <v>1.9408800000000003E-4</v>
      </c>
      <c r="V95" s="210">
        <f t="shared" si="11"/>
        <v>3.9802799999999998E-4</v>
      </c>
      <c r="W95" s="210">
        <f t="shared" si="11"/>
        <v>-1.5759600000000003E-4</v>
      </c>
      <c r="X95" s="210">
        <f t="shared" si="11"/>
        <v>-8.8270000000000004E-4</v>
      </c>
      <c r="Y95" s="210">
        <f t="shared" si="11"/>
        <v>-2.22974E-4</v>
      </c>
      <c r="Z95" s="210">
        <f t="shared" si="11"/>
        <v>5.2384000000000003E-4</v>
      </c>
      <c r="AA95" s="210">
        <f t="shared" si="11"/>
        <v>-3.1836799999999999E-3</v>
      </c>
      <c r="AB95" s="210">
        <f t="shared" si="11"/>
        <v>1.03354E-6</v>
      </c>
      <c r="AC95" s="210">
        <f t="shared" si="11"/>
        <v>-2.8021600000000002E-4</v>
      </c>
      <c r="AD95" s="210">
        <f t="shared" si="11"/>
        <v>-4.9247199999999998E-5</v>
      </c>
      <c r="AE95" s="210">
        <f t="shared" si="11"/>
        <v>2.1553799999999997E-3</v>
      </c>
      <c r="AF95" s="210">
        <f t="shared" si="11"/>
        <v>1.8979999999999999E-3</v>
      </c>
      <c r="AG95" s="210">
        <f t="shared" si="11"/>
        <v>-7.2035999999999986E-4</v>
      </c>
    </row>
    <row r="96" spans="1:33" x14ac:dyDescent="0.25">
      <c r="A96" s="220">
        <v>90</v>
      </c>
      <c r="B96" s="210">
        <f t="shared" si="10"/>
        <v>4.292603333333333E-3</v>
      </c>
      <c r="C96" s="210">
        <f t="shared" si="10"/>
        <v>-8.6742333333333348E-3</v>
      </c>
      <c r="D96" s="210">
        <f t="shared" si="10"/>
        <v>7.2023599999999997E-4</v>
      </c>
      <c r="E96" s="210">
        <f t="shared" si="10"/>
        <v>1.4742493333333333E-3</v>
      </c>
      <c r="F96" s="210">
        <f t="shared" si="10"/>
        <v>-5.8346200000000009E-4</v>
      </c>
      <c r="G96" s="210">
        <f t="shared" si="10"/>
        <v>-3.2686500000000001E-3</v>
      </c>
      <c r="H96" s="210">
        <f t="shared" si="10"/>
        <v>-8.2286966666666669E-4</v>
      </c>
      <c r="I96" s="210">
        <f t="shared" si="10"/>
        <v>1.942563333333333E-3</v>
      </c>
      <c r="J96" s="210">
        <f t="shared" si="10"/>
        <v>-1.1810626666666666E-2</v>
      </c>
      <c r="K96" s="210">
        <f t="shared" si="10"/>
        <v>3.8206299999999999E-6</v>
      </c>
      <c r="L96" s="210">
        <f t="shared" si="10"/>
        <v>-1.0380186666666667E-3</v>
      </c>
      <c r="M96" s="210">
        <f t="shared" si="10"/>
        <v>-1.8230006666666667E-4</v>
      </c>
      <c r="N96" s="210">
        <f t="shared" si="10"/>
        <v>7.9751099999999988E-3</v>
      </c>
      <c r="O96" s="210">
        <f t="shared" si="10"/>
        <v>7.0143333333333334E-3</v>
      </c>
      <c r="P96" s="210">
        <f t="shared" si="10"/>
        <v>-2.6772533333333328E-3</v>
      </c>
      <c r="Q96" s="205">
        <v>2460</v>
      </c>
      <c r="R96" s="208">
        <v>471</v>
      </c>
      <c r="S96" s="210">
        <f t="shared" si="11"/>
        <v>1.1707099999999999E-3</v>
      </c>
      <c r="T96" s="210">
        <f t="shared" si="11"/>
        <v>-2.3657000000000001E-3</v>
      </c>
      <c r="U96" s="210">
        <f t="shared" si="11"/>
        <v>1.9642800000000001E-4</v>
      </c>
      <c r="V96" s="210">
        <f t="shared" si="11"/>
        <v>4.02068E-4</v>
      </c>
      <c r="W96" s="210">
        <f t="shared" si="11"/>
        <v>-1.5912600000000002E-4</v>
      </c>
      <c r="X96" s="210">
        <f t="shared" si="11"/>
        <v>-8.9145000000000001E-4</v>
      </c>
      <c r="Y96" s="210">
        <f t="shared" si="11"/>
        <v>-2.2441900000000001E-4</v>
      </c>
      <c r="Z96" s="210">
        <f t="shared" si="11"/>
        <v>5.2978999999999993E-4</v>
      </c>
      <c r="AA96" s="210">
        <f t="shared" si="11"/>
        <v>-3.2210799999999999E-3</v>
      </c>
      <c r="AB96" s="210">
        <f t="shared" si="11"/>
        <v>1.0419900000000001E-6</v>
      </c>
      <c r="AC96" s="210">
        <f t="shared" si="11"/>
        <v>-2.8309599999999999E-4</v>
      </c>
      <c r="AD96" s="210">
        <f t="shared" si="11"/>
        <v>-4.9718200000000001E-5</v>
      </c>
      <c r="AE96" s="210">
        <f t="shared" si="11"/>
        <v>2.1750299999999997E-3</v>
      </c>
      <c r="AF96" s="210">
        <f t="shared" si="11"/>
        <v>1.913E-3</v>
      </c>
      <c r="AG96" s="210">
        <f t="shared" si="11"/>
        <v>-7.3015999999999988E-4</v>
      </c>
    </row>
    <row r="97" spans="1:33" x14ac:dyDescent="0.25">
      <c r="A97" s="220">
        <v>91</v>
      </c>
      <c r="B97" s="210">
        <f t="shared" si="10"/>
        <v>4.3386200000000005E-3</v>
      </c>
      <c r="C97" s="210">
        <f t="shared" si="10"/>
        <v>-8.7695666666666675E-3</v>
      </c>
      <c r="D97" s="210">
        <f t="shared" si="10"/>
        <v>7.2881599999999986E-4</v>
      </c>
      <c r="E97" s="210">
        <f t="shared" si="10"/>
        <v>1.4890626666666667E-3</v>
      </c>
      <c r="F97" s="210">
        <f t="shared" si="10"/>
        <v>-5.8907200000000005E-4</v>
      </c>
      <c r="G97" s="210">
        <f t="shared" si="10"/>
        <v>-3.3007333333333333E-3</v>
      </c>
      <c r="H97" s="210">
        <f t="shared" si="10"/>
        <v>-8.2816800000000011E-4</v>
      </c>
      <c r="I97" s="210">
        <f t="shared" si="10"/>
        <v>1.9643799999999995E-3</v>
      </c>
      <c r="J97" s="210">
        <f t="shared" si="10"/>
        <v>-1.194776E-2</v>
      </c>
      <c r="K97" s="210">
        <f t="shared" si="10"/>
        <v>3.8516133333333334E-6</v>
      </c>
      <c r="L97" s="210">
        <f t="shared" si="10"/>
        <v>-1.0485786666666666E-3</v>
      </c>
      <c r="M97" s="210">
        <f t="shared" si="10"/>
        <v>-1.8402706666666667E-4</v>
      </c>
      <c r="N97" s="210">
        <f t="shared" si="10"/>
        <v>8.0471599999999994E-3</v>
      </c>
      <c r="O97" s="210">
        <f t="shared" si="10"/>
        <v>7.0693333333333337E-3</v>
      </c>
      <c r="P97" s="210">
        <f t="shared" si="10"/>
        <v>-2.7131866666666661E-3</v>
      </c>
      <c r="Q97" s="205">
        <v>2465</v>
      </c>
      <c r="R97" s="208">
        <v>476</v>
      </c>
      <c r="S97" s="210">
        <f t="shared" si="11"/>
        <v>1.18326E-3</v>
      </c>
      <c r="T97" s="210">
        <f t="shared" si="11"/>
        <v>-2.3917000000000001E-3</v>
      </c>
      <c r="U97" s="210">
        <f t="shared" si="11"/>
        <v>1.9876799999999999E-4</v>
      </c>
      <c r="V97" s="210">
        <f t="shared" si="11"/>
        <v>4.0610800000000002E-4</v>
      </c>
      <c r="W97" s="210">
        <f t="shared" si="11"/>
        <v>-1.6065600000000001E-4</v>
      </c>
      <c r="X97" s="210">
        <f t="shared" si="11"/>
        <v>-9.0019999999999998E-4</v>
      </c>
      <c r="Y97" s="210">
        <f t="shared" si="11"/>
        <v>-2.2586400000000002E-4</v>
      </c>
      <c r="Z97" s="210">
        <f t="shared" si="11"/>
        <v>5.3573999999999994E-4</v>
      </c>
      <c r="AA97" s="210">
        <f t="shared" si="11"/>
        <v>-3.2584799999999998E-3</v>
      </c>
      <c r="AB97" s="210">
        <f t="shared" si="11"/>
        <v>1.05044E-6</v>
      </c>
      <c r="AC97" s="210">
        <f t="shared" si="11"/>
        <v>-2.8597600000000001E-4</v>
      </c>
      <c r="AD97" s="210">
        <f t="shared" si="11"/>
        <v>-5.0189199999999997E-5</v>
      </c>
      <c r="AE97" s="210">
        <f t="shared" si="11"/>
        <v>2.1946799999999996E-3</v>
      </c>
      <c r="AF97" s="210">
        <f t="shared" si="11"/>
        <v>1.928E-3</v>
      </c>
      <c r="AG97" s="210">
        <f t="shared" si="11"/>
        <v>-7.399599999999999E-4</v>
      </c>
    </row>
    <row r="98" spans="1:33" x14ac:dyDescent="0.25">
      <c r="A98" s="220">
        <v>92</v>
      </c>
      <c r="B98" s="210">
        <f t="shared" si="10"/>
        <v>4.3846366666666671E-3</v>
      </c>
      <c r="C98" s="210">
        <f t="shared" si="10"/>
        <v>-8.8649000000000019E-3</v>
      </c>
      <c r="D98" s="210">
        <f t="shared" si="10"/>
        <v>7.3739600000000008E-4</v>
      </c>
      <c r="E98" s="210">
        <f t="shared" si="10"/>
        <v>1.5038760000000001E-3</v>
      </c>
      <c r="F98" s="210">
        <f t="shared" si="10"/>
        <v>-5.9468200000000002E-4</v>
      </c>
      <c r="G98" s="210">
        <f t="shared" si="10"/>
        <v>-3.3328166666666665E-3</v>
      </c>
      <c r="H98" s="210">
        <f t="shared" si="10"/>
        <v>-8.3346633333333331E-4</v>
      </c>
      <c r="I98" s="210">
        <f t="shared" si="10"/>
        <v>1.9861966666666667E-3</v>
      </c>
      <c r="J98" s="210">
        <f t="shared" si="10"/>
        <v>-1.2084893333333334E-2</v>
      </c>
      <c r="K98" s="210">
        <f t="shared" si="10"/>
        <v>3.8825966666666669E-6</v>
      </c>
      <c r="L98" s="210">
        <f t="shared" si="10"/>
        <v>-1.0591386666666666E-3</v>
      </c>
      <c r="M98" s="210">
        <f t="shared" si="10"/>
        <v>-1.8575406666666665E-4</v>
      </c>
      <c r="N98" s="210">
        <f t="shared" si="10"/>
        <v>8.1192099999999982E-3</v>
      </c>
      <c r="O98" s="210">
        <f t="shared" si="10"/>
        <v>7.1243333333333332E-3</v>
      </c>
      <c r="P98" s="210">
        <f t="shared" si="10"/>
        <v>-2.7491199999999994E-3</v>
      </c>
      <c r="Q98" s="205">
        <v>2470</v>
      </c>
      <c r="R98" s="208">
        <v>481</v>
      </c>
      <c r="S98" s="210">
        <f t="shared" si="11"/>
        <v>1.1958100000000001E-3</v>
      </c>
      <c r="T98" s="210">
        <f t="shared" si="11"/>
        <v>-2.4177000000000005E-3</v>
      </c>
      <c r="U98" s="210">
        <f t="shared" si="11"/>
        <v>2.0110800000000003E-4</v>
      </c>
      <c r="V98" s="210">
        <f t="shared" si="11"/>
        <v>4.1014799999999999E-4</v>
      </c>
      <c r="W98" s="210">
        <f t="shared" si="11"/>
        <v>-1.6218600000000001E-4</v>
      </c>
      <c r="X98" s="210">
        <f t="shared" si="11"/>
        <v>-9.0894999999999995E-4</v>
      </c>
      <c r="Y98" s="210">
        <f t="shared" si="11"/>
        <v>-2.27309E-4</v>
      </c>
      <c r="Z98" s="210">
        <f t="shared" si="11"/>
        <v>5.4168999999999994E-4</v>
      </c>
      <c r="AA98" s="210">
        <f t="shared" si="11"/>
        <v>-3.2958800000000002E-3</v>
      </c>
      <c r="AB98" s="210">
        <f t="shared" si="11"/>
        <v>1.0588900000000001E-6</v>
      </c>
      <c r="AC98" s="210">
        <f t="shared" si="11"/>
        <v>-2.8885599999999999E-4</v>
      </c>
      <c r="AD98" s="210">
        <f t="shared" si="11"/>
        <v>-5.06602E-5</v>
      </c>
      <c r="AE98" s="210">
        <f t="shared" si="11"/>
        <v>2.2143299999999996E-3</v>
      </c>
      <c r="AF98" s="210">
        <f t="shared" si="11"/>
        <v>1.9430000000000001E-3</v>
      </c>
      <c r="AG98" s="210">
        <f t="shared" si="11"/>
        <v>-7.4975999999999992E-4</v>
      </c>
    </row>
    <row r="99" spans="1:33" x14ac:dyDescent="0.25">
      <c r="A99" s="220">
        <v>93</v>
      </c>
      <c r="B99" s="210">
        <f t="shared" si="10"/>
        <v>4.4306533333333337E-3</v>
      </c>
      <c r="C99" s="210">
        <f t="shared" si="10"/>
        <v>-8.9602333333333346E-3</v>
      </c>
      <c r="D99" s="210">
        <f t="shared" si="10"/>
        <v>7.4597600000000008E-4</v>
      </c>
      <c r="E99" s="210">
        <f t="shared" si="10"/>
        <v>1.5186893333333333E-3</v>
      </c>
      <c r="F99" s="210">
        <f t="shared" si="10"/>
        <v>-6.002920000000001E-4</v>
      </c>
      <c r="G99" s="210">
        <f t="shared" si="10"/>
        <v>-3.3649000000000001E-3</v>
      </c>
      <c r="H99" s="210">
        <f t="shared" si="10"/>
        <v>-8.3876466666666673E-4</v>
      </c>
      <c r="I99" s="210">
        <f t="shared" si="10"/>
        <v>2.0080133333333331E-3</v>
      </c>
      <c r="J99" s="210">
        <f t="shared" si="10"/>
        <v>-1.2222026666666668E-2</v>
      </c>
      <c r="K99" s="210">
        <f t="shared" si="10"/>
        <v>3.9135800000000004E-6</v>
      </c>
      <c r="L99" s="210">
        <f t="shared" si="10"/>
        <v>-1.0696986666666668E-3</v>
      </c>
      <c r="M99" s="210">
        <f t="shared" si="10"/>
        <v>-1.8748106666666666E-4</v>
      </c>
      <c r="N99" s="210">
        <f t="shared" si="10"/>
        <v>8.1912600000000006E-3</v>
      </c>
      <c r="O99" s="210">
        <f t="shared" si="10"/>
        <v>7.1793333333333336E-3</v>
      </c>
      <c r="P99" s="210">
        <f t="shared" si="10"/>
        <v>-2.7850533333333327E-3</v>
      </c>
      <c r="Q99" s="205">
        <v>2475</v>
      </c>
      <c r="R99" s="208">
        <v>486</v>
      </c>
      <c r="S99" s="210">
        <f t="shared" si="11"/>
        <v>1.2083600000000001E-3</v>
      </c>
      <c r="T99" s="210">
        <f t="shared" si="11"/>
        <v>-2.4437000000000005E-3</v>
      </c>
      <c r="U99" s="210">
        <f t="shared" si="11"/>
        <v>2.0344800000000001E-4</v>
      </c>
      <c r="V99" s="210">
        <f t="shared" si="11"/>
        <v>4.1418800000000001E-4</v>
      </c>
      <c r="W99" s="210">
        <f t="shared" si="11"/>
        <v>-1.6371600000000003E-4</v>
      </c>
      <c r="X99" s="210">
        <f t="shared" si="11"/>
        <v>-9.1770000000000003E-4</v>
      </c>
      <c r="Y99" s="210">
        <f t="shared" si="11"/>
        <v>-2.2875400000000001E-4</v>
      </c>
      <c r="Z99" s="210">
        <f t="shared" si="11"/>
        <v>5.4763999999999995E-4</v>
      </c>
      <c r="AA99" s="210">
        <f t="shared" si="11"/>
        <v>-3.3332800000000001E-3</v>
      </c>
      <c r="AB99" s="210">
        <f t="shared" si="11"/>
        <v>1.06734E-6</v>
      </c>
      <c r="AC99" s="210">
        <f t="shared" si="11"/>
        <v>-2.9173600000000001E-4</v>
      </c>
      <c r="AD99" s="210">
        <f t="shared" si="11"/>
        <v>-5.1131200000000003E-5</v>
      </c>
      <c r="AE99" s="210">
        <f t="shared" si="11"/>
        <v>2.23398E-3</v>
      </c>
      <c r="AF99" s="210">
        <f t="shared" si="11"/>
        <v>1.9580000000000001E-3</v>
      </c>
      <c r="AG99" s="210">
        <f t="shared" si="11"/>
        <v>-7.5955999999999994E-4</v>
      </c>
    </row>
    <row r="100" spans="1:33" x14ac:dyDescent="0.25">
      <c r="A100" s="220">
        <v>94</v>
      </c>
      <c r="B100" s="210">
        <f t="shared" si="10"/>
        <v>4.4766699999999994E-3</v>
      </c>
      <c r="C100" s="210">
        <f t="shared" si="10"/>
        <v>-9.0555666666666691E-3</v>
      </c>
      <c r="D100" s="210">
        <f t="shared" si="10"/>
        <v>7.5455599999999998E-4</v>
      </c>
      <c r="E100" s="210">
        <f t="shared" si="10"/>
        <v>1.5335026666666665E-3</v>
      </c>
      <c r="F100" s="210">
        <f t="shared" si="10"/>
        <v>-6.0590200000000007E-4</v>
      </c>
      <c r="G100" s="210">
        <f t="shared" si="10"/>
        <v>-3.3969833333333337E-3</v>
      </c>
      <c r="H100" s="210">
        <f t="shared" si="10"/>
        <v>-8.4406299999999993E-4</v>
      </c>
      <c r="I100" s="210">
        <f t="shared" si="10"/>
        <v>2.0298299999999998E-3</v>
      </c>
      <c r="J100" s="210">
        <f t="shared" si="10"/>
        <v>-1.2359160000000001E-2</v>
      </c>
      <c r="K100" s="210">
        <f t="shared" si="10"/>
        <v>3.9445633333333339E-6</v>
      </c>
      <c r="L100" s="210">
        <f t="shared" si="10"/>
        <v>-1.0802586666666667E-3</v>
      </c>
      <c r="M100" s="210">
        <f t="shared" si="10"/>
        <v>-1.8920806666666663E-4</v>
      </c>
      <c r="N100" s="210">
        <f t="shared" si="10"/>
        <v>8.2633099999999994E-3</v>
      </c>
      <c r="O100" s="210">
        <f t="shared" si="10"/>
        <v>7.2343333333333331E-3</v>
      </c>
      <c r="P100" s="210">
        <f t="shared" si="10"/>
        <v>-2.820986666666666E-3</v>
      </c>
      <c r="Q100" s="205">
        <v>2480</v>
      </c>
      <c r="R100" s="208">
        <v>491</v>
      </c>
      <c r="S100" s="210">
        <f t="shared" si="11"/>
        <v>1.22091E-3</v>
      </c>
      <c r="T100" s="210">
        <f t="shared" si="11"/>
        <v>-2.4697000000000005E-3</v>
      </c>
      <c r="U100" s="210">
        <f t="shared" si="11"/>
        <v>2.0578799999999999E-4</v>
      </c>
      <c r="V100" s="210">
        <f t="shared" si="11"/>
        <v>4.1822799999999998E-4</v>
      </c>
      <c r="W100" s="210">
        <f t="shared" si="11"/>
        <v>-1.6524600000000002E-4</v>
      </c>
      <c r="X100" s="210">
        <f t="shared" si="11"/>
        <v>-9.2644999999999999E-4</v>
      </c>
      <c r="Y100" s="210">
        <f t="shared" si="11"/>
        <v>-2.30199E-4</v>
      </c>
      <c r="Z100" s="210">
        <f t="shared" si="11"/>
        <v>5.5358999999999996E-4</v>
      </c>
      <c r="AA100" s="210">
        <f t="shared" si="11"/>
        <v>-3.37068E-3</v>
      </c>
      <c r="AB100" s="210">
        <f t="shared" si="11"/>
        <v>1.0757900000000001E-6</v>
      </c>
      <c r="AC100" s="210">
        <f t="shared" si="11"/>
        <v>-2.9461599999999999E-4</v>
      </c>
      <c r="AD100" s="210">
        <f t="shared" si="11"/>
        <v>-5.1602199999999999E-5</v>
      </c>
      <c r="AE100" s="210">
        <f t="shared" si="11"/>
        <v>2.25363E-3</v>
      </c>
      <c r="AF100" s="210">
        <f t="shared" si="11"/>
        <v>1.9729999999999999E-3</v>
      </c>
      <c r="AG100" s="210">
        <f t="shared" si="11"/>
        <v>-7.6935999999999986E-4</v>
      </c>
    </row>
    <row r="101" spans="1:33" x14ac:dyDescent="0.25">
      <c r="A101" s="220">
        <v>95</v>
      </c>
      <c r="B101" s="210">
        <f t="shared" si="10"/>
        <v>4.5226866666666669E-3</v>
      </c>
      <c r="C101" s="210">
        <f t="shared" si="10"/>
        <v>-9.1509000000000017E-3</v>
      </c>
      <c r="D101" s="210">
        <f t="shared" si="10"/>
        <v>7.6313600000000009E-4</v>
      </c>
      <c r="E101" s="210">
        <f t="shared" si="10"/>
        <v>1.5483160000000001E-3</v>
      </c>
      <c r="F101" s="210">
        <f t="shared" si="10"/>
        <v>-6.1151200000000004E-4</v>
      </c>
      <c r="G101" s="210">
        <f t="shared" si="10"/>
        <v>-3.4290666666666665E-3</v>
      </c>
      <c r="H101" s="210">
        <f t="shared" si="10"/>
        <v>-8.4936133333333335E-4</v>
      </c>
      <c r="I101" s="210">
        <f t="shared" si="10"/>
        <v>2.0516466666666666E-3</v>
      </c>
      <c r="J101" s="210">
        <f t="shared" si="10"/>
        <v>-1.2496293333333333E-2</v>
      </c>
      <c r="K101" s="210">
        <f t="shared" si="10"/>
        <v>3.9755466666666666E-6</v>
      </c>
      <c r="L101" s="210">
        <f t="shared" si="10"/>
        <v>-1.0908186666666667E-3</v>
      </c>
      <c r="M101" s="210">
        <f t="shared" si="10"/>
        <v>-1.9093506666666667E-4</v>
      </c>
      <c r="N101" s="210">
        <f t="shared" si="10"/>
        <v>8.33536E-3</v>
      </c>
      <c r="O101" s="210">
        <f t="shared" si="10"/>
        <v>7.2893333333333343E-3</v>
      </c>
      <c r="P101" s="210">
        <f t="shared" si="10"/>
        <v>-2.8569199999999993E-3</v>
      </c>
      <c r="Q101" s="205">
        <v>2485</v>
      </c>
      <c r="R101" s="208">
        <v>496</v>
      </c>
      <c r="S101" s="210">
        <f t="shared" si="11"/>
        <v>1.23346E-3</v>
      </c>
      <c r="T101" s="210">
        <f t="shared" si="11"/>
        <v>-2.4957000000000004E-3</v>
      </c>
      <c r="U101" s="210">
        <f t="shared" si="11"/>
        <v>2.0812800000000002E-4</v>
      </c>
      <c r="V101" s="210">
        <f t="shared" si="11"/>
        <v>4.22268E-4</v>
      </c>
      <c r="W101" s="210">
        <f t="shared" si="11"/>
        <v>-1.6677600000000002E-4</v>
      </c>
      <c r="X101" s="210">
        <f t="shared" si="11"/>
        <v>-9.3519999999999996E-4</v>
      </c>
      <c r="Y101" s="210">
        <f t="shared" si="11"/>
        <v>-2.3164400000000001E-4</v>
      </c>
      <c r="Z101" s="210">
        <f t="shared" si="11"/>
        <v>5.5953999999999997E-4</v>
      </c>
      <c r="AA101" s="210">
        <f t="shared" si="11"/>
        <v>-3.40808E-3</v>
      </c>
      <c r="AB101" s="210">
        <f t="shared" si="11"/>
        <v>1.08424E-6</v>
      </c>
      <c r="AC101" s="210">
        <f t="shared" si="11"/>
        <v>-2.9749600000000001E-4</v>
      </c>
      <c r="AD101" s="210">
        <f t="shared" si="11"/>
        <v>-5.2073200000000001E-5</v>
      </c>
      <c r="AE101" s="210">
        <f t="shared" si="11"/>
        <v>2.2732799999999999E-3</v>
      </c>
      <c r="AF101" s="210">
        <f t="shared" si="11"/>
        <v>1.9880000000000002E-3</v>
      </c>
      <c r="AG101" s="210">
        <f t="shared" si="11"/>
        <v>-7.7915999999999988E-4</v>
      </c>
    </row>
    <row r="102" spans="1:33" x14ac:dyDescent="0.25">
      <c r="A102" s="220">
        <v>96</v>
      </c>
      <c r="B102" s="210">
        <f t="shared" si="10"/>
        <v>4.5687033333333335E-3</v>
      </c>
      <c r="C102" s="210">
        <f t="shared" si="10"/>
        <v>-9.2462333333333344E-3</v>
      </c>
      <c r="D102" s="210">
        <f t="shared" si="10"/>
        <v>7.7171599999999998E-4</v>
      </c>
      <c r="E102" s="210">
        <f t="shared" si="10"/>
        <v>1.5631293333333333E-3</v>
      </c>
      <c r="F102" s="210">
        <f t="shared" si="10"/>
        <v>-6.17122E-4</v>
      </c>
      <c r="G102" s="210">
        <f t="shared" si="10"/>
        <v>-3.4611500000000001E-3</v>
      </c>
      <c r="H102" s="210">
        <f t="shared" si="10"/>
        <v>-8.5465966666666666E-4</v>
      </c>
      <c r="I102" s="210">
        <f t="shared" si="10"/>
        <v>2.0734633333333334E-3</v>
      </c>
      <c r="J102" s="210">
        <f t="shared" si="10"/>
        <v>-1.2633426666666668E-2</v>
      </c>
      <c r="K102" s="210">
        <f t="shared" si="10"/>
        <v>4.0065300000000001E-6</v>
      </c>
      <c r="L102" s="210">
        <f t="shared" si="10"/>
        <v>-1.1013786666666666E-3</v>
      </c>
      <c r="M102" s="210">
        <f t="shared" si="10"/>
        <v>-1.9266206666666667E-4</v>
      </c>
      <c r="N102" s="210">
        <f t="shared" si="10"/>
        <v>8.4074099999999988E-3</v>
      </c>
      <c r="O102" s="210">
        <f t="shared" si="10"/>
        <v>7.3443333333333338E-3</v>
      </c>
      <c r="P102" s="210">
        <f t="shared" si="10"/>
        <v>-2.8928533333333335E-3</v>
      </c>
      <c r="Q102" s="205">
        <v>2490</v>
      </c>
      <c r="R102" s="208">
        <v>501</v>
      </c>
      <c r="S102" s="210">
        <f t="shared" si="11"/>
        <v>1.2460100000000001E-3</v>
      </c>
      <c r="T102" s="210">
        <f t="shared" si="11"/>
        <v>-2.5217000000000004E-3</v>
      </c>
      <c r="U102" s="210">
        <f t="shared" si="11"/>
        <v>2.10468E-4</v>
      </c>
      <c r="V102" s="210">
        <f t="shared" si="11"/>
        <v>4.2630799999999997E-4</v>
      </c>
      <c r="W102" s="210">
        <f t="shared" si="11"/>
        <v>-1.6830600000000001E-4</v>
      </c>
      <c r="X102" s="210">
        <f t="shared" si="11"/>
        <v>-9.4395000000000004E-4</v>
      </c>
      <c r="Y102" s="210">
        <f t="shared" si="11"/>
        <v>-2.3308900000000002E-4</v>
      </c>
      <c r="Z102" s="210">
        <f t="shared" si="11"/>
        <v>5.6548999999999998E-4</v>
      </c>
      <c r="AA102" s="210">
        <f t="shared" si="11"/>
        <v>-3.4454799999999999E-3</v>
      </c>
      <c r="AB102" s="210">
        <f t="shared" si="11"/>
        <v>1.0926900000000001E-6</v>
      </c>
      <c r="AC102" s="210">
        <f t="shared" si="11"/>
        <v>-3.0037599999999999E-4</v>
      </c>
      <c r="AD102" s="210">
        <f t="shared" si="11"/>
        <v>-5.2544199999999997E-5</v>
      </c>
      <c r="AE102" s="210">
        <f t="shared" si="11"/>
        <v>2.2929299999999999E-3</v>
      </c>
      <c r="AF102" s="210">
        <f t="shared" si="11"/>
        <v>2.003E-3</v>
      </c>
      <c r="AG102" s="210">
        <f t="shared" si="11"/>
        <v>-7.8896000000000001E-4</v>
      </c>
    </row>
    <row r="103" spans="1:33" x14ac:dyDescent="0.25">
      <c r="A103" s="220">
        <v>97</v>
      </c>
      <c r="B103" s="210">
        <f t="shared" si="10"/>
        <v>4.6147200000000001E-3</v>
      </c>
      <c r="C103" s="210">
        <f t="shared" si="10"/>
        <v>-9.3415666666666671E-3</v>
      </c>
      <c r="D103" s="210">
        <f t="shared" si="10"/>
        <v>7.8029599999999988E-4</v>
      </c>
      <c r="E103" s="210">
        <f t="shared" si="10"/>
        <v>1.5779426666666667E-3</v>
      </c>
      <c r="F103" s="210">
        <f t="shared" si="10"/>
        <v>-6.2273200000000008E-4</v>
      </c>
      <c r="G103" s="210">
        <f t="shared" si="10"/>
        <v>-3.4932333333333333E-3</v>
      </c>
      <c r="H103" s="210">
        <f t="shared" si="10"/>
        <v>-8.5995800000000008E-4</v>
      </c>
      <c r="I103" s="210">
        <f t="shared" si="10"/>
        <v>2.0952800000000001E-3</v>
      </c>
      <c r="J103" s="210">
        <f t="shared" si="10"/>
        <v>-1.277056E-2</v>
      </c>
      <c r="K103" s="210">
        <f t="shared" si="10"/>
        <v>4.0375133333333327E-6</v>
      </c>
      <c r="L103" s="210">
        <f t="shared" si="10"/>
        <v>-1.1119386666666668E-3</v>
      </c>
      <c r="M103" s="210">
        <f t="shared" si="10"/>
        <v>-1.9438906666666665E-4</v>
      </c>
      <c r="N103" s="210">
        <f t="shared" si="10"/>
        <v>8.4794599999999994E-3</v>
      </c>
      <c r="O103" s="210">
        <f t="shared" si="10"/>
        <v>7.3993333333333333E-3</v>
      </c>
      <c r="P103" s="210">
        <f t="shared" si="10"/>
        <v>-2.9287866666666668E-3</v>
      </c>
      <c r="Q103" s="205">
        <v>2495</v>
      </c>
      <c r="R103" s="208">
        <v>506</v>
      </c>
      <c r="S103" s="210">
        <f t="shared" si="11"/>
        <v>1.2585600000000001E-3</v>
      </c>
      <c r="T103" s="210">
        <f t="shared" si="11"/>
        <v>-2.5477000000000004E-3</v>
      </c>
      <c r="U103" s="210">
        <f t="shared" si="11"/>
        <v>2.1280799999999999E-4</v>
      </c>
      <c r="V103" s="210">
        <f t="shared" si="11"/>
        <v>4.3034799999999999E-4</v>
      </c>
      <c r="W103" s="210">
        <f t="shared" si="11"/>
        <v>-1.6983600000000003E-4</v>
      </c>
      <c r="X103" s="210">
        <f t="shared" si="11"/>
        <v>-9.5270000000000001E-4</v>
      </c>
      <c r="Y103" s="210">
        <f t="shared" si="11"/>
        <v>-2.34534E-4</v>
      </c>
      <c r="Z103" s="210">
        <f t="shared" si="11"/>
        <v>5.7143999999999999E-4</v>
      </c>
      <c r="AA103" s="210">
        <f t="shared" si="11"/>
        <v>-3.4828799999999998E-3</v>
      </c>
      <c r="AB103" s="210">
        <f t="shared" si="11"/>
        <v>1.10114E-6</v>
      </c>
      <c r="AC103" s="210">
        <f t="shared" si="11"/>
        <v>-3.0325600000000001E-4</v>
      </c>
      <c r="AD103" s="210">
        <f t="shared" si="11"/>
        <v>-5.30152E-5</v>
      </c>
      <c r="AE103" s="210">
        <f t="shared" si="11"/>
        <v>2.3125799999999998E-3</v>
      </c>
      <c r="AF103" s="210">
        <f t="shared" si="11"/>
        <v>2.0179999999999998E-3</v>
      </c>
      <c r="AG103" s="210">
        <f t="shared" si="11"/>
        <v>-7.9875999999999992E-4</v>
      </c>
    </row>
    <row r="104" spans="1:33" x14ac:dyDescent="0.25">
      <c r="A104" s="220">
        <v>98</v>
      </c>
      <c r="B104" s="210">
        <f t="shared" si="10"/>
        <v>4.6607366666666667E-3</v>
      </c>
      <c r="C104" s="210">
        <f t="shared" si="10"/>
        <v>-9.4369000000000015E-3</v>
      </c>
      <c r="D104" s="210">
        <f t="shared" si="10"/>
        <v>7.888760000000001E-4</v>
      </c>
      <c r="E104" s="210">
        <f t="shared" si="10"/>
        <v>1.5927560000000001E-3</v>
      </c>
      <c r="F104" s="210">
        <f t="shared" si="10"/>
        <v>-6.2834200000000016E-4</v>
      </c>
      <c r="G104" s="210">
        <f t="shared" si="10"/>
        <v>-3.5253166666666669E-3</v>
      </c>
      <c r="H104" s="210">
        <f t="shared" si="10"/>
        <v>-8.6525633333333328E-4</v>
      </c>
      <c r="I104" s="210">
        <f t="shared" si="10"/>
        <v>2.1170966666666665E-3</v>
      </c>
      <c r="J104" s="210">
        <f t="shared" si="10"/>
        <v>-1.2907693333333333E-2</v>
      </c>
      <c r="K104" s="210">
        <f t="shared" si="10"/>
        <v>4.0684966666666671E-6</v>
      </c>
      <c r="L104" s="210">
        <f t="shared" si="10"/>
        <v>-1.1224986666666665E-3</v>
      </c>
      <c r="M104" s="210">
        <f t="shared" si="10"/>
        <v>-1.9611606666666666E-4</v>
      </c>
      <c r="N104" s="210">
        <f t="shared" si="10"/>
        <v>8.55151E-3</v>
      </c>
      <c r="O104" s="210">
        <f t="shared" si="10"/>
        <v>7.4543333333333336E-3</v>
      </c>
      <c r="P104" s="210">
        <f t="shared" si="10"/>
        <v>-2.9647199999999992E-3</v>
      </c>
      <c r="Q104" s="205">
        <v>2500</v>
      </c>
      <c r="R104" s="208">
        <v>511</v>
      </c>
      <c r="S104" s="210">
        <f t="shared" si="11"/>
        <v>1.27111E-3</v>
      </c>
      <c r="T104" s="210">
        <f t="shared" si="11"/>
        <v>-2.5737000000000004E-3</v>
      </c>
      <c r="U104" s="210">
        <f t="shared" si="11"/>
        <v>2.1514800000000002E-4</v>
      </c>
      <c r="V104" s="210">
        <f t="shared" si="11"/>
        <v>4.3438800000000002E-4</v>
      </c>
      <c r="W104" s="210">
        <f t="shared" si="11"/>
        <v>-1.7136600000000003E-4</v>
      </c>
      <c r="X104" s="210">
        <f t="shared" si="11"/>
        <v>-9.6144999999999998E-4</v>
      </c>
      <c r="Y104" s="210">
        <f t="shared" si="11"/>
        <v>-2.3597900000000001E-4</v>
      </c>
      <c r="Z104" s="210">
        <f t="shared" si="11"/>
        <v>5.7739E-4</v>
      </c>
      <c r="AA104" s="210">
        <f t="shared" si="11"/>
        <v>-3.5202800000000002E-3</v>
      </c>
      <c r="AB104" s="210">
        <f t="shared" si="11"/>
        <v>1.1095900000000001E-6</v>
      </c>
      <c r="AC104" s="210">
        <f t="shared" si="11"/>
        <v>-3.0613599999999998E-4</v>
      </c>
      <c r="AD104" s="210">
        <f t="shared" si="11"/>
        <v>-5.3486199999999996E-5</v>
      </c>
      <c r="AE104" s="210">
        <f t="shared" si="11"/>
        <v>2.3322299999999998E-3</v>
      </c>
      <c r="AF104" s="210">
        <f t="shared" si="11"/>
        <v>2.0330000000000001E-3</v>
      </c>
      <c r="AG104" s="210">
        <f t="shared" si="11"/>
        <v>-8.0855999999999983E-4</v>
      </c>
    </row>
    <row r="105" spans="1:33" x14ac:dyDescent="0.25">
      <c r="A105" s="220">
        <v>99</v>
      </c>
      <c r="B105" s="210">
        <f t="shared" si="10"/>
        <v>4.7067533333333333E-3</v>
      </c>
      <c r="C105" s="210">
        <f t="shared" si="10"/>
        <v>-9.5322333333333342E-3</v>
      </c>
      <c r="D105" s="210">
        <f t="shared" si="10"/>
        <v>7.974560000000001E-4</v>
      </c>
      <c r="E105" s="210">
        <f t="shared" si="10"/>
        <v>1.6075693333333335E-3</v>
      </c>
      <c r="F105" s="210">
        <f t="shared" si="10"/>
        <v>-6.3395200000000002E-4</v>
      </c>
      <c r="G105" s="210">
        <f t="shared" si="10"/>
        <v>-3.5574000000000001E-3</v>
      </c>
      <c r="H105" s="210">
        <f t="shared" si="10"/>
        <v>-8.705546666666667E-4</v>
      </c>
      <c r="I105" s="210">
        <f t="shared" si="10"/>
        <v>2.1389133333333333E-3</v>
      </c>
      <c r="J105" s="210">
        <f t="shared" si="10"/>
        <v>-1.3044826666666667E-2</v>
      </c>
      <c r="K105" s="210">
        <f t="shared" si="10"/>
        <v>4.0994799999999998E-6</v>
      </c>
      <c r="L105" s="210">
        <f t="shared" si="10"/>
        <v>-1.1330586666666667E-3</v>
      </c>
      <c r="M105" s="210">
        <f t="shared" si="10"/>
        <v>-1.9784306666666669E-4</v>
      </c>
      <c r="N105" s="210">
        <f t="shared" si="10"/>
        <v>8.6235599999999989E-3</v>
      </c>
      <c r="O105" s="210">
        <f t="shared" si="10"/>
        <v>7.509333333333334E-3</v>
      </c>
      <c r="P105" s="210">
        <f t="shared" si="10"/>
        <v>-3.0006533333333334E-3</v>
      </c>
      <c r="Q105" s="205">
        <v>2505</v>
      </c>
      <c r="R105" s="208">
        <v>516</v>
      </c>
      <c r="S105" s="210">
        <f t="shared" si="11"/>
        <v>1.2836600000000001E-3</v>
      </c>
      <c r="T105" s="210">
        <f t="shared" si="11"/>
        <v>-2.5997000000000004E-3</v>
      </c>
      <c r="U105" s="210">
        <f t="shared" si="11"/>
        <v>2.17488E-4</v>
      </c>
      <c r="V105" s="210">
        <f t="shared" si="11"/>
        <v>4.3842799999999998E-4</v>
      </c>
      <c r="W105" s="210">
        <f t="shared" si="11"/>
        <v>-1.7289600000000002E-4</v>
      </c>
      <c r="X105" s="210">
        <f t="shared" si="11"/>
        <v>-9.7019999999999995E-4</v>
      </c>
      <c r="Y105" s="210">
        <f t="shared" si="11"/>
        <v>-2.37424E-4</v>
      </c>
      <c r="Z105" s="210">
        <f t="shared" si="11"/>
        <v>5.8334000000000001E-4</v>
      </c>
      <c r="AA105" s="210">
        <f t="shared" si="11"/>
        <v>-3.5576800000000001E-3</v>
      </c>
      <c r="AB105" s="210">
        <f t="shared" si="11"/>
        <v>1.11804E-6</v>
      </c>
      <c r="AC105" s="210">
        <f t="shared" si="11"/>
        <v>-3.0901600000000001E-4</v>
      </c>
      <c r="AD105" s="210">
        <f t="shared" si="11"/>
        <v>-5.3957199999999999E-5</v>
      </c>
      <c r="AE105" s="210">
        <f t="shared" si="11"/>
        <v>2.3518799999999998E-3</v>
      </c>
      <c r="AF105" s="210">
        <f t="shared" si="11"/>
        <v>2.0480000000000003E-3</v>
      </c>
      <c r="AG105" s="210">
        <f t="shared" si="11"/>
        <v>-8.1835999999999996E-4</v>
      </c>
    </row>
    <row r="106" spans="1:33" x14ac:dyDescent="0.25">
      <c r="A106" s="220">
        <v>100</v>
      </c>
      <c r="B106" s="210">
        <f t="shared" si="10"/>
        <v>4.7527700000000008E-3</v>
      </c>
      <c r="C106" s="210">
        <f t="shared" si="10"/>
        <v>-9.6275666666666686E-3</v>
      </c>
      <c r="D106" s="210">
        <f t="shared" si="10"/>
        <v>8.0603599999999999E-4</v>
      </c>
      <c r="E106" s="210">
        <f t="shared" si="10"/>
        <v>1.6223826666666667E-3</v>
      </c>
      <c r="F106" s="210">
        <f t="shared" si="10"/>
        <v>-6.3956200000000009E-4</v>
      </c>
      <c r="G106" s="210">
        <f t="shared" si="10"/>
        <v>-3.5894833333333328E-3</v>
      </c>
      <c r="H106" s="210">
        <f t="shared" si="10"/>
        <v>-8.7585300000000011E-4</v>
      </c>
      <c r="I106" s="210">
        <f t="shared" si="10"/>
        <v>2.16073E-3</v>
      </c>
      <c r="J106" s="210">
        <f t="shared" si="10"/>
        <v>-1.318196E-2</v>
      </c>
      <c r="K106" s="210">
        <f t="shared" si="10"/>
        <v>4.1304633333333333E-6</v>
      </c>
      <c r="L106" s="210">
        <f t="shared" si="10"/>
        <v>-1.1436186666666666E-3</v>
      </c>
      <c r="M106" s="210">
        <f t="shared" si="10"/>
        <v>-1.9957006666666667E-4</v>
      </c>
      <c r="N106" s="210">
        <f t="shared" si="10"/>
        <v>8.6956099999999995E-3</v>
      </c>
      <c r="O106" s="210">
        <f t="shared" si="10"/>
        <v>7.5643333333333326E-3</v>
      </c>
      <c r="P106" s="210">
        <f t="shared" si="10"/>
        <v>-3.0365866666666659E-3</v>
      </c>
      <c r="Q106" s="205">
        <v>2510</v>
      </c>
      <c r="R106" s="208">
        <v>521</v>
      </c>
      <c r="S106" s="210">
        <f t="shared" si="11"/>
        <v>1.2962100000000001E-3</v>
      </c>
      <c r="T106" s="210">
        <f t="shared" si="11"/>
        <v>-2.6257000000000003E-3</v>
      </c>
      <c r="U106" s="210">
        <f t="shared" si="11"/>
        <v>2.1982799999999998E-4</v>
      </c>
      <c r="V106" s="210">
        <f t="shared" si="11"/>
        <v>4.4246800000000001E-4</v>
      </c>
      <c r="W106" s="210">
        <f t="shared" si="11"/>
        <v>-1.7442600000000001E-4</v>
      </c>
      <c r="X106" s="210">
        <f t="shared" si="11"/>
        <v>-9.7894999999999992E-4</v>
      </c>
      <c r="Y106" s="210">
        <f t="shared" si="11"/>
        <v>-2.3886900000000001E-4</v>
      </c>
      <c r="Z106" s="210">
        <f t="shared" si="11"/>
        <v>5.8929000000000002E-4</v>
      </c>
      <c r="AA106" s="210">
        <f t="shared" si="11"/>
        <v>-3.5950800000000001E-3</v>
      </c>
      <c r="AB106" s="210">
        <f t="shared" si="11"/>
        <v>1.1264900000000001E-6</v>
      </c>
      <c r="AC106" s="210">
        <f t="shared" si="11"/>
        <v>-3.1189599999999998E-4</v>
      </c>
      <c r="AD106" s="210">
        <f t="shared" si="11"/>
        <v>-5.4428200000000002E-5</v>
      </c>
      <c r="AE106" s="210">
        <f t="shared" si="11"/>
        <v>2.3715299999999997E-3</v>
      </c>
      <c r="AF106" s="210">
        <f t="shared" si="11"/>
        <v>2.0629999999999997E-3</v>
      </c>
      <c r="AG106" s="210">
        <f t="shared" si="11"/>
        <v>-8.2815999999999988E-4</v>
      </c>
    </row>
    <row r="107" spans="1:33" x14ac:dyDescent="0.25">
      <c r="A107" s="220">
        <v>101</v>
      </c>
      <c r="B107" s="210">
        <f t="shared" ref="B107:P123" si="12">S107*44/12</f>
        <v>4.7987866666666665E-3</v>
      </c>
      <c r="C107" s="210">
        <f t="shared" si="12"/>
        <v>-9.7229000000000013E-3</v>
      </c>
      <c r="D107" s="210">
        <f t="shared" si="12"/>
        <v>8.146160000000001E-4</v>
      </c>
      <c r="E107" s="210">
        <f t="shared" si="12"/>
        <v>1.6371959999999998E-3</v>
      </c>
      <c r="F107" s="210">
        <f t="shared" si="12"/>
        <v>-6.4517199999999995E-4</v>
      </c>
      <c r="G107" s="210">
        <f t="shared" si="12"/>
        <v>-3.6215666666666664E-3</v>
      </c>
      <c r="H107" s="210">
        <f t="shared" si="12"/>
        <v>-8.8115133333333342E-4</v>
      </c>
      <c r="I107" s="210">
        <f t="shared" si="12"/>
        <v>2.1825466666666668E-3</v>
      </c>
      <c r="J107" s="210">
        <f t="shared" si="12"/>
        <v>-1.3319093333333335E-2</v>
      </c>
      <c r="K107" s="210">
        <f t="shared" si="12"/>
        <v>4.1614466666666668E-6</v>
      </c>
      <c r="L107" s="210">
        <f t="shared" si="12"/>
        <v>-1.1541786666666666E-3</v>
      </c>
      <c r="M107" s="210">
        <f t="shared" si="12"/>
        <v>-2.0129706666666667E-4</v>
      </c>
      <c r="N107" s="210">
        <f t="shared" si="12"/>
        <v>8.7676599999999983E-3</v>
      </c>
      <c r="O107" s="210">
        <f t="shared" si="12"/>
        <v>7.619333333333333E-3</v>
      </c>
      <c r="P107" s="210">
        <f t="shared" si="12"/>
        <v>-3.07252E-3</v>
      </c>
      <c r="Q107" s="205">
        <v>2515</v>
      </c>
      <c r="R107" s="208">
        <v>526</v>
      </c>
      <c r="S107" s="210">
        <f t="shared" si="11"/>
        <v>1.30876E-3</v>
      </c>
      <c r="T107" s="210">
        <f t="shared" si="11"/>
        <v>-2.6517000000000003E-3</v>
      </c>
      <c r="U107" s="210">
        <f t="shared" si="11"/>
        <v>2.2216800000000002E-4</v>
      </c>
      <c r="V107" s="210">
        <f t="shared" si="11"/>
        <v>4.4650799999999997E-4</v>
      </c>
      <c r="W107" s="210">
        <f t="shared" si="11"/>
        <v>-1.7595600000000001E-4</v>
      </c>
      <c r="X107" s="210">
        <f t="shared" si="11"/>
        <v>-9.8769999999999999E-4</v>
      </c>
      <c r="Y107" s="210">
        <f t="shared" si="11"/>
        <v>-2.4031400000000002E-4</v>
      </c>
      <c r="Z107" s="210">
        <f t="shared" si="11"/>
        <v>5.9524000000000003E-4</v>
      </c>
      <c r="AA107" s="210">
        <f t="shared" si="11"/>
        <v>-3.6324800000000004E-3</v>
      </c>
      <c r="AB107" s="210">
        <f t="shared" si="11"/>
        <v>1.13494E-6</v>
      </c>
      <c r="AC107" s="210">
        <f t="shared" si="11"/>
        <v>-3.1477600000000001E-4</v>
      </c>
      <c r="AD107" s="210">
        <f t="shared" si="11"/>
        <v>-5.4899199999999998E-5</v>
      </c>
      <c r="AE107" s="210">
        <f t="shared" si="11"/>
        <v>2.3911799999999997E-3</v>
      </c>
      <c r="AF107" s="210">
        <f t="shared" si="11"/>
        <v>2.078E-3</v>
      </c>
      <c r="AG107" s="210">
        <f t="shared" si="11"/>
        <v>-8.3796000000000001E-4</v>
      </c>
    </row>
    <row r="108" spans="1:33" x14ac:dyDescent="0.25">
      <c r="A108" s="220">
        <v>102</v>
      </c>
      <c r="B108" s="210">
        <f t="shared" si="12"/>
        <v>4.844803333333334E-3</v>
      </c>
      <c r="C108" s="210">
        <f t="shared" si="12"/>
        <v>-9.818233333333334E-3</v>
      </c>
      <c r="D108" s="210">
        <f t="shared" si="12"/>
        <v>8.23196E-4</v>
      </c>
      <c r="E108" s="210">
        <f t="shared" si="12"/>
        <v>1.6520093333333334E-3</v>
      </c>
      <c r="F108" s="210">
        <f t="shared" si="12"/>
        <v>-6.5078200000000003E-4</v>
      </c>
      <c r="G108" s="210">
        <f t="shared" si="12"/>
        <v>-3.6536499999999996E-3</v>
      </c>
      <c r="H108" s="210">
        <f t="shared" si="12"/>
        <v>-8.8644966666666673E-4</v>
      </c>
      <c r="I108" s="210">
        <f t="shared" si="12"/>
        <v>2.2043633333333331E-3</v>
      </c>
      <c r="J108" s="210">
        <f t="shared" si="12"/>
        <v>-1.3456226666666668E-2</v>
      </c>
      <c r="K108" s="210">
        <f t="shared" si="12"/>
        <v>4.1924300000000003E-6</v>
      </c>
      <c r="L108" s="210">
        <f t="shared" si="12"/>
        <v>-1.1647386666666665E-3</v>
      </c>
      <c r="M108" s="210">
        <f t="shared" si="12"/>
        <v>-2.0302406666666665E-4</v>
      </c>
      <c r="N108" s="210">
        <f t="shared" si="12"/>
        <v>8.8397100000000006E-3</v>
      </c>
      <c r="O108" s="210">
        <f t="shared" si="12"/>
        <v>7.6743333333333342E-3</v>
      </c>
      <c r="P108" s="210">
        <f t="shared" si="12"/>
        <v>-3.1084533333333333E-3</v>
      </c>
      <c r="Q108" s="205">
        <v>2520</v>
      </c>
      <c r="R108" s="208">
        <v>531</v>
      </c>
      <c r="S108" s="210">
        <f t="shared" si="11"/>
        <v>1.32131E-3</v>
      </c>
      <c r="T108" s="210">
        <f t="shared" si="11"/>
        <v>-2.6777000000000003E-3</v>
      </c>
      <c r="U108" s="210">
        <f t="shared" si="11"/>
        <v>2.24508E-4</v>
      </c>
      <c r="V108" s="210">
        <f t="shared" si="11"/>
        <v>4.50548E-4</v>
      </c>
      <c r="W108" s="210">
        <f t="shared" si="11"/>
        <v>-1.7748600000000003E-4</v>
      </c>
      <c r="X108" s="210">
        <f t="shared" si="11"/>
        <v>-9.9644999999999985E-4</v>
      </c>
      <c r="Y108" s="210">
        <f t="shared" si="11"/>
        <v>-2.41759E-4</v>
      </c>
      <c r="Z108" s="210">
        <f t="shared" si="11"/>
        <v>6.0118999999999993E-4</v>
      </c>
      <c r="AA108" s="210">
        <f t="shared" si="11"/>
        <v>-3.6698800000000004E-3</v>
      </c>
      <c r="AB108" s="210">
        <f t="shared" si="11"/>
        <v>1.1433900000000001E-6</v>
      </c>
      <c r="AC108" s="210">
        <f t="shared" si="11"/>
        <v>-3.1765599999999998E-4</v>
      </c>
      <c r="AD108" s="210">
        <f t="shared" si="11"/>
        <v>-5.5370200000000001E-5</v>
      </c>
      <c r="AE108" s="210">
        <f t="shared" si="11"/>
        <v>2.4108300000000001E-3</v>
      </c>
      <c r="AF108" s="210">
        <f t="shared" si="11"/>
        <v>2.0930000000000002E-3</v>
      </c>
      <c r="AG108" s="210">
        <f t="shared" si="11"/>
        <v>-8.4775999999999992E-4</v>
      </c>
    </row>
    <row r="109" spans="1:33" x14ac:dyDescent="0.25">
      <c r="A109" s="220">
        <v>103</v>
      </c>
      <c r="B109" s="210">
        <f t="shared" si="12"/>
        <v>4.8908200000000006E-3</v>
      </c>
      <c r="C109" s="210">
        <f t="shared" si="12"/>
        <v>-9.9135666666666667E-3</v>
      </c>
      <c r="D109" s="210">
        <f t="shared" si="12"/>
        <v>8.3177600000000011E-4</v>
      </c>
      <c r="E109" s="210">
        <f t="shared" si="12"/>
        <v>1.6668226666666666E-3</v>
      </c>
      <c r="F109" s="210">
        <f t="shared" si="12"/>
        <v>-6.5639200000000011E-4</v>
      </c>
      <c r="G109" s="210">
        <f t="shared" si="12"/>
        <v>-3.6857333333333332E-3</v>
      </c>
      <c r="H109" s="210">
        <f t="shared" si="12"/>
        <v>-8.9174800000000004E-4</v>
      </c>
      <c r="I109" s="210">
        <f t="shared" si="12"/>
        <v>2.2261799999999999E-3</v>
      </c>
      <c r="J109" s="210">
        <f t="shared" si="12"/>
        <v>-1.3593360000000001E-2</v>
      </c>
      <c r="K109" s="210">
        <f t="shared" si="12"/>
        <v>4.2234133333333329E-6</v>
      </c>
      <c r="L109" s="210">
        <f t="shared" si="12"/>
        <v>-1.1752986666666667E-3</v>
      </c>
      <c r="M109" s="210">
        <f t="shared" si="12"/>
        <v>-2.0475106666666666E-4</v>
      </c>
      <c r="N109" s="210">
        <f t="shared" si="12"/>
        <v>8.9117599999999995E-3</v>
      </c>
      <c r="O109" s="210">
        <f t="shared" si="12"/>
        <v>7.7293333333333337E-3</v>
      </c>
      <c r="P109" s="210">
        <f t="shared" si="12"/>
        <v>-3.1443866666666658E-3</v>
      </c>
      <c r="Q109" s="205">
        <v>2525</v>
      </c>
      <c r="R109" s="208">
        <v>536</v>
      </c>
      <c r="S109" s="210">
        <f t="shared" ref="S109:AG125" si="13">$R109*B$2+B$3</f>
        <v>1.3338600000000001E-3</v>
      </c>
      <c r="T109" s="210">
        <f t="shared" si="13"/>
        <v>-2.7037000000000003E-3</v>
      </c>
      <c r="U109" s="210">
        <f t="shared" si="13"/>
        <v>2.2684800000000003E-4</v>
      </c>
      <c r="V109" s="210">
        <f t="shared" si="13"/>
        <v>4.5458800000000002E-4</v>
      </c>
      <c r="W109" s="210">
        <f t="shared" si="13"/>
        <v>-1.7901600000000002E-4</v>
      </c>
      <c r="X109" s="210">
        <f t="shared" si="13"/>
        <v>-1.0051999999999999E-3</v>
      </c>
      <c r="Y109" s="210">
        <f t="shared" si="13"/>
        <v>-2.4320400000000001E-4</v>
      </c>
      <c r="Z109" s="210">
        <f t="shared" si="13"/>
        <v>6.0713999999999994E-4</v>
      </c>
      <c r="AA109" s="210">
        <f t="shared" si="13"/>
        <v>-3.7072800000000003E-3</v>
      </c>
      <c r="AB109" s="210">
        <f t="shared" si="13"/>
        <v>1.15184E-6</v>
      </c>
      <c r="AC109" s="210">
        <f t="shared" si="13"/>
        <v>-3.2053600000000001E-4</v>
      </c>
      <c r="AD109" s="210">
        <f t="shared" si="13"/>
        <v>-5.5841199999999997E-5</v>
      </c>
      <c r="AE109" s="210">
        <f t="shared" si="13"/>
        <v>2.4304800000000001E-3</v>
      </c>
      <c r="AF109" s="210">
        <f t="shared" si="13"/>
        <v>2.1080000000000001E-3</v>
      </c>
      <c r="AG109" s="210">
        <f t="shared" si="13"/>
        <v>-8.5755999999999983E-4</v>
      </c>
    </row>
    <row r="110" spans="1:33" x14ac:dyDescent="0.25">
      <c r="A110" s="220">
        <v>104</v>
      </c>
      <c r="B110" s="210">
        <f t="shared" si="12"/>
        <v>4.9368366666666672E-3</v>
      </c>
      <c r="C110" s="210">
        <f t="shared" si="12"/>
        <v>-1.0008900000000001E-2</v>
      </c>
      <c r="D110" s="210">
        <f t="shared" si="12"/>
        <v>8.40356E-4</v>
      </c>
      <c r="E110" s="210">
        <f t="shared" si="12"/>
        <v>1.681636E-3</v>
      </c>
      <c r="F110" s="210">
        <f t="shared" si="12"/>
        <v>-6.6200200000000008E-4</v>
      </c>
      <c r="G110" s="210">
        <f t="shared" si="12"/>
        <v>-3.7178166666666668E-3</v>
      </c>
      <c r="H110" s="210">
        <f t="shared" si="12"/>
        <v>-8.9704633333333335E-4</v>
      </c>
      <c r="I110" s="210">
        <f t="shared" si="12"/>
        <v>2.2479966666666663E-3</v>
      </c>
      <c r="J110" s="210">
        <f t="shared" si="12"/>
        <v>-1.3730493333333335E-2</v>
      </c>
      <c r="K110" s="210">
        <f t="shared" si="12"/>
        <v>4.2543966666666673E-6</v>
      </c>
      <c r="L110" s="210">
        <f t="shared" si="12"/>
        <v>-1.1858586666666667E-3</v>
      </c>
      <c r="M110" s="210">
        <f t="shared" si="12"/>
        <v>-2.0647806666666664E-4</v>
      </c>
      <c r="N110" s="210">
        <f t="shared" si="12"/>
        <v>8.9838100000000001E-3</v>
      </c>
      <c r="O110" s="210">
        <f t="shared" si="12"/>
        <v>7.7843333333333332E-3</v>
      </c>
      <c r="P110" s="210">
        <f t="shared" si="12"/>
        <v>-3.1803199999999999E-3</v>
      </c>
      <c r="Q110" s="205">
        <v>2530</v>
      </c>
      <c r="R110" s="208">
        <v>541</v>
      </c>
      <c r="S110" s="210">
        <f t="shared" si="13"/>
        <v>1.3464100000000001E-3</v>
      </c>
      <c r="T110" s="210">
        <f t="shared" si="13"/>
        <v>-2.7297000000000003E-3</v>
      </c>
      <c r="U110" s="210">
        <f t="shared" si="13"/>
        <v>2.2918800000000002E-4</v>
      </c>
      <c r="V110" s="210">
        <f t="shared" si="13"/>
        <v>4.5862799999999999E-4</v>
      </c>
      <c r="W110" s="210">
        <f t="shared" si="13"/>
        <v>-1.8054600000000002E-4</v>
      </c>
      <c r="X110" s="210">
        <f t="shared" si="13"/>
        <v>-1.01395E-3</v>
      </c>
      <c r="Y110" s="210">
        <f t="shared" si="13"/>
        <v>-2.4464899999999999E-4</v>
      </c>
      <c r="Z110" s="210">
        <f t="shared" si="13"/>
        <v>6.1308999999999995E-4</v>
      </c>
      <c r="AA110" s="210">
        <f t="shared" si="13"/>
        <v>-3.7446800000000002E-3</v>
      </c>
      <c r="AB110" s="210">
        <f t="shared" si="13"/>
        <v>1.1602900000000001E-6</v>
      </c>
      <c r="AC110" s="210">
        <f t="shared" si="13"/>
        <v>-3.2341599999999998E-4</v>
      </c>
      <c r="AD110" s="210">
        <f t="shared" si="13"/>
        <v>-5.6312199999999999E-5</v>
      </c>
      <c r="AE110" s="210">
        <f t="shared" si="13"/>
        <v>2.45013E-3</v>
      </c>
      <c r="AF110" s="210">
        <f t="shared" si="13"/>
        <v>2.1229999999999999E-3</v>
      </c>
      <c r="AG110" s="210">
        <f t="shared" si="13"/>
        <v>-8.6735999999999996E-4</v>
      </c>
    </row>
    <row r="111" spans="1:33" x14ac:dyDescent="0.25">
      <c r="A111" s="220">
        <v>105</v>
      </c>
      <c r="B111" s="210">
        <f t="shared" si="12"/>
        <v>4.9828533333333329E-3</v>
      </c>
      <c r="C111" s="210">
        <f t="shared" si="12"/>
        <v>-1.0104233333333334E-2</v>
      </c>
      <c r="D111" s="210">
        <f t="shared" si="12"/>
        <v>8.489359999999999E-4</v>
      </c>
      <c r="E111" s="210">
        <f t="shared" si="12"/>
        <v>1.6964493333333334E-3</v>
      </c>
      <c r="F111" s="210">
        <f t="shared" si="12"/>
        <v>-6.6761200000000004E-4</v>
      </c>
      <c r="G111" s="210">
        <f t="shared" si="12"/>
        <v>-3.7498999999999992E-3</v>
      </c>
      <c r="H111" s="210">
        <f t="shared" si="12"/>
        <v>-9.0234466666666655E-4</v>
      </c>
      <c r="I111" s="210">
        <f t="shared" si="12"/>
        <v>2.2698133333333335E-3</v>
      </c>
      <c r="J111" s="210">
        <f t="shared" si="12"/>
        <v>-1.3867626666666667E-2</v>
      </c>
      <c r="K111" s="210">
        <f t="shared" si="12"/>
        <v>4.28538E-6</v>
      </c>
      <c r="L111" s="210">
        <f t="shared" si="12"/>
        <v>-1.1964186666666666E-3</v>
      </c>
      <c r="M111" s="210">
        <f t="shared" si="12"/>
        <v>-2.0820506666666667E-4</v>
      </c>
      <c r="N111" s="210">
        <f t="shared" si="12"/>
        <v>9.0558600000000006E-3</v>
      </c>
      <c r="O111" s="210">
        <f t="shared" si="12"/>
        <v>7.8393333333333336E-3</v>
      </c>
      <c r="P111" s="210">
        <f t="shared" si="12"/>
        <v>-3.2162533333333332E-3</v>
      </c>
      <c r="Q111" s="205">
        <v>2535</v>
      </c>
      <c r="R111" s="208">
        <v>546</v>
      </c>
      <c r="S111" s="210">
        <f t="shared" si="13"/>
        <v>1.35896E-3</v>
      </c>
      <c r="T111" s="210">
        <f t="shared" si="13"/>
        <v>-2.7557000000000003E-3</v>
      </c>
      <c r="U111" s="210">
        <f t="shared" si="13"/>
        <v>2.31528E-4</v>
      </c>
      <c r="V111" s="210">
        <f t="shared" si="13"/>
        <v>4.6266800000000001E-4</v>
      </c>
      <c r="W111" s="210">
        <f t="shared" si="13"/>
        <v>-1.8207600000000001E-4</v>
      </c>
      <c r="X111" s="210">
        <f t="shared" si="13"/>
        <v>-1.0226999999999999E-3</v>
      </c>
      <c r="Y111" s="210">
        <f t="shared" si="13"/>
        <v>-2.4609399999999998E-4</v>
      </c>
      <c r="Z111" s="210">
        <f t="shared" si="13"/>
        <v>6.1903999999999995E-4</v>
      </c>
      <c r="AA111" s="210">
        <f t="shared" si="13"/>
        <v>-3.7820800000000002E-3</v>
      </c>
      <c r="AB111" s="210">
        <f t="shared" si="13"/>
        <v>1.16874E-6</v>
      </c>
      <c r="AC111" s="210">
        <f t="shared" si="13"/>
        <v>-3.2629600000000001E-4</v>
      </c>
      <c r="AD111" s="210">
        <f t="shared" si="13"/>
        <v>-5.6783200000000002E-5</v>
      </c>
      <c r="AE111" s="210">
        <f t="shared" si="13"/>
        <v>2.46978E-3</v>
      </c>
      <c r="AF111" s="210">
        <f t="shared" si="13"/>
        <v>2.1380000000000001E-3</v>
      </c>
      <c r="AG111" s="210">
        <f t="shared" si="13"/>
        <v>-8.7715999999999988E-4</v>
      </c>
    </row>
    <row r="112" spans="1:33" x14ac:dyDescent="0.25">
      <c r="A112" s="220">
        <v>106</v>
      </c>
      <c r="B112" s="210">
        <f t="shared" si="12"/>
        <v>5.0288700000000004E-3</v>
      </c>
      <c r="C112" s="210">
        <f t="shared" si="12"/>
        <v>-1.0199566666666668E-2</v>
      </c>
      <c r="D112" s="210">
        <f t="shared" si="12"/>
        <v>8.5751600000000012E-4</v>
      </c>
      <c r="E112" s="210">
        <f t="shared" si="12"/>
        <v>1.7112626666666664E-3</v>
      </c>
      <c r="F112" s="210">
        <f t="shared" si="12"/>
        <v>-6.7322200000000012E-4</v>
      </c>
      <c r="G112" s="210">
        <f t="shared" si="12"/>
        <v>-3.7819833333333328E-3</v>
      </c>
      <c r="H112" s="210">
        <f t="shared" si="12"/>
        <v>-9.0764300000000008E-4</v>
      </c>
      <c r="I112" s="210">
        <f t="shared" si="12"/>
        <v>2.2916299999999998E-3</v>
      </c>
      <c r="J112" s="210">
        <f t="shared" si="12"/>
        <v>-1.400476E-2</v>
      </c>
      <c r="K112" s="210">
        <f t="shared" si="12"/>
        <v>4.3163633333333335E-6</v>
      </c>
      <c r="L112" s="210">
        <f t="shared" si="12"/>
        <v>-1.2069786666666666E-3</v>
      </c>
      <c r="M112" s="210">
        <f t="shared" si="12"/>
        <v>-2.0993206666666668E-4</v>
      </c>
      <c r="N112" s="210">
        <f t="shared" si="12"/>
        <v>9.1279099999999995E-3</v>
      </c>
      <c r="O112" s="210">
        <f t="shared" si="12"/>
        <v>7.8943333333333331E-3</v>
      </c>
      <c r="P112" s="210">
        <f t="shared" si="12"/>
        <v>-3.252186666666667E-3</v>
      </c>
      <c r="Q112" s="205">
        <v>2540</v>
      </c>
      <c r="R112" s="208">
        <v>551</v>
      </c>
      <c r="S112" s="210">
        <f t="shared" si="13"/>
        <v>1.37151E-3</v>
      </c>
      <c r="T112" s="210">
        <f t="shared" si="13"/>
        <v>-2.7817000000000002E-3</v>
      </c>
      <c r="U112" s="210">
        <f t="shared" si="13"/>
        <v>2.3386800000000003E-4</v>
      </c>
      <c r="V112" s="210">
        <f t="shared" si="13"/>
        <v>4.6670799999999998E-4</v>
      </c>
      <c r="W112" s="210">
        <f t="shared" si="13"/>
        <v>-1.8360600000000003E-4</v>
      </c>
      <c r="X112" s="210">
        <f t="shared" si="13"/>
        <v>-1.0314499999999999E-3</v>
      </c>
      <c r="Y112" s="210">
        <f t="shared" si="13"/>
        <v>-2.4753900000000002E-4</v>
      </c>
      <c r="Z112" s="210">
        <f t="shared" si="13"/>
        <v>6.2498999999999996E-4</v>
      </c>
      <c r="AA112" s="210">
        <f t="shared" si="13"/>
        <v>-3.8194800000000001E-3</v>
      </c>
      <c r="AB112" s="210">
        <f t="shared" si="13"/>
        <v>1.1771900000000001E-6</v>
      </c>
      <c r="AC112" s="210">
        <f t="shared" si="13"/>
        <v>-3.2917599999999998E-4</v>
      </c>
      <c r="AD112" s="210">
        <f t="shared" si="13"/>
        <v>-5.7254199999999998E-5</v>
      </c>
      <c r="AE112" s="210">
        <f t="shared" si="13"/>
        <v>2.4894299999999999E-3</v>
      </c>
      <c r="AF112" s="210">
        <f t="shared" si="13"/>
        <v>2.153E-3</v>
      </c>
      <c r="AG112" s="210">
        <f t="shared" si="13"/>
        <v>-8.8696000000000001E-4</v>
      </c>
    </row>
    <row r="113" spans="1:33" x14ac:dyDescent="0.25">
      <c r="A113" s="220">
        <v>107</v>
      </c>
      <c r="B113" s="210">
        <f t="shared" si="12"/>
        <v>5.074886666666667E-3</v>
      </c>
      <c r="C113" s="210">
        <f t="shared" si="12"/>
        <v>-1.0294900000000001E-2</v>
      </c>
      <c r="D113" s="210">
        <f t="shared" si="12"/>
        <v>8.6609600000000012E-4</v>
      </c>
      <c r="E113" s="210">
        <f t="shared" si="12"/>
        <v>1.726076E-3</v>
      </c>
      <c r="F113" s="210">
        <f t="shared" si="12"/>
        <v>-6.788320000000002E-4</v>
      </c>
      <c r="G113" s="210">
        <f t="shared" si="12"/>
        <v>-3.8140666666666664E-3</v>
      </c>
      <c r="H113" s="210">
        <f t="shared" si="12"/>
        <v>-9.1294133333333328E-4</v>
      </c>
      <c r="I113" s="210">
        <f t="shared" si="12"/>
        <v>2.3134466666666666E-3</v>
      </c>
      <c r="J113" s="210">
        <f t="shared" si="12"/>
        <v>-1.4141893333333334E-2</v>
      </c>
      <c r="K113" s="210">
        <f t="shared" si="12"/>
        <v>4.3473466666666661E-6</v>
      </c>
      <c r="L113" s="210">
        <f t="shared" si="12"/>
        <v>-1.2175386666666667E-3</v>
      </c>
      <c r="M113" s="210">
        <f t="shared" si="12"/>
        <v>-2.1165906666666665E-4</v>
      </c>
      <c r="N113" s="210">
        <f t="shared" si="12"/>
        <v>9.1999600000000001E-3</v>
      </c>
      <c r="O113" s="210">
        <f t="shared" si="12"/>
        <v>7.9493333333333326E-3</v>
      </c>
      <c r="P113" s="210">
        <f t="shared" si="12"/>
        <v>-3.2881199999999998E-3</v>
      </c>
      <c r="Q113" s="205">
        <v>2545</v>
      </c>
      <c r="R113" s="208">
        <v>556</v>
      </c>
      <c r="S113" s="210">
        <f t="shared" si="13"/>
        <v>1.3840600000000001E-3</v>
      </c>
      <c r="T113" s="210">
        <f t="shared" si="13"/>
        <v>-2.8077000000000002E-3</v>
      </c>
      <c r="U113" s="210">
        <f t="shared" si="13"/>
        <v>2.3620800000000001E-4</v>
      </c>
      <c r="V113" s="210">
        <f t="shared" si="13"/>
        <v>4.70748E-4</v>
      </c>
      <c r="W113" s="210">
        <f t="shared" si="13"/>
        <v>-1.8513600000000002E-4</v>
      </c>
      <c r="X113" s="210">
        <f t="shared" si="13"/>
        <v>-1.0402E-3</v>
      </c>
      <c r="Y113" s="210">
        <f t="shared" si="13"/>
        <v>-2.48984E-4</v>
      </c>
      <c r="Z113" s="210">
        <f t="shared" si="13"/>
        <v>6.3093999999999997E-4</v>
      </c>
      <c r="AA113" s="210">
        <f t="shared" si="13"/>
        <v>-3.85688E-3</v>
      </c>
      <c r="AB113" s="210">
        <f t="shared" si="13"/>
        <v>1.18564E-6</v>
      </c>
      <c r="AC113" s="210">
        <f t="shared" si="13"/>
        <v>-3.3205600000000001E-4</v>
      </c>
      <c r="AD113" s="210">
        <f t="shared" si="13"/>
        <v>-5.7725200000000001E-5</v>
      </c>
      <c r="AE113" s="210">
        <f t="shared" si="13"/>
        <v>2.5090799999999999E-3</v>
      </c>
      <c r="AF113" s="210">
        <f t="shared" si="13"/>
        <v>2.1679999999999998E-3</v>
      </c>
      <c r="AG113" s="210">
        <f t="shared" si="13"/>
        <v>-8.9675999999999992E-4</v>
      </c>
    </row>
    <row r="114" spans="1:33" x14ac:dyDescent="0.25">
      <c r="A114" s="220">
        <v>108</v>
      </c>
      <c r="B114" s="210">
        <f t="shared" si="12"/>
        <v>5.1209033333333336E-3</v>
      </c>
      <c r="C114" s="210">
        <f t="shared" si="12"/>
        <v>-1.0390233333333334E-2</v>
      </c>
      <c r="D114" s="210">
        <f t="shared" si="12"/>
        <v>8.7467600000000001E-4</v>
      </c>
      <c r="E114" s="210">
        <f t="shared" si="12"/>
        <v>1.7408893333333336E-3</v>
      </c>
      <c r="F114" s="210">
        <f t="shared" si="12"/>
        <v>-6.8444200000000006E-4</v>
      </c>
      <c r="G114" s="210">
        <f t="shared" si="12"/>
        <v>-3.8461499999999996E-3</v>
      </c>
      <c r="H114" s="210">
        <f t="shared" si="12"/>
        <v>-9.1823966666666681E-4</v>
      </c>
      <c r="I114" s="210">
        <f t="shared" si="12"/>
        <v>2.3352633333333333E-3</v>
      </c>
      <c r="J114" s="210">
        <f t="shared" si="12"/>
        <v>-1.4279026666666667E-2</v>
      </c>
      <c r="K114" s="210">
        <f t="shared" si="12"/>
        <v>4.3783300000000005E-6</v>
      </c>
      <c r="L114" s="210">
        <f t="shared" si="12"/>
        <v>-1.2280986666666665E-3</v>
      </c>
      <c r="M114" s="210">
        <f t="shared" si="12"/>
        <v>-2.1338606666666666E-4</v>
      </c>
      <c r="N114" s="210">
        <f t="shared" si="12"/>
        <v>9.2720099999999989E-3</v>
      </c>
      <c r="O114" s="210">
        <f t="shared" si="12"/>
        <v>8.0043333333333338E-3</v>
      </c>
      <c r="P114" s="210">
        <f t="shared" si="12"/>
        <v>-3.3240533333333323E-3</v>
      </c>
      <c r="Q114" s="205">
        <v>2550</v>
      </c>
      <c r="R114" s="208">
        <v>561</v>
      </c>
      <c r="S114" s="210">
        <f t="shared" si="13"/>
        <v>1.39661E-3</v>
      </c>
      <c r="T114" s="210">
        <f t="shared" si="13"/>
        <v>-2.8337000000000002E-3</v>
      </c>
      <c r="U114" s="210">
        <f t="shared" si="13"/>
        <v>2.3854799999999999E-4</v>
      </c>
      <c r="V114" s="210">
        <f t="shared" si="13"/>
        <v>4.7478800000000002E-4</v>
      </c>
      <c r="W114" s="210">
        <f t="shared" si="13"/>
        <v>-1.8666600000000002E-4</v>
      </c>
      <c r="X114" s="210">
        <f t="shared" si="13"/>
        <v>-1.0489499999999999E-3</v>
      </c>
      <c r="Y114" s="210">
        <f t="shared" si="13"/>
        <v>-2.5042900000000004E-4</v>
      </c>
      <c r="Z114" s="210">
        <f t="shared" si="13"/>
        <v>6.3688999999999998E-4</v>
      </c>
      <c r="AA114" s="210">
        <f t="shared" si="13"/>
        <v>-3.89428E-3</v>
      </c>
      <c r="AB114" s="210">
        <f t="shared" si="13"/>
        <v>1.1940900000000001E-6</v>
      </c>
      <c r="AC114" s="210">
        <f t="shared" si="13"/>
        <v>-3.3493599999999998E-4</v>
      </c>
      <c r="AD114" s="210">
        <f t="shared" si="13"/>
        <v>-5.8196199999999997E-5</v>
      </c>
      <c r="AE114" s="210">
        <f t="shared" si="13"/>
        <v>2.5287299999999999E-3</v>
      </c>
      <c r="AF114" s="210">
        <f t="shared" si="13"/>
        <v>2.183E-3</v>
      </c>
      <c r="AG114" s="210">
        <f t="shared" si="13"/>
        <v>-9.0655999999999983E-4</v>
      </c>
    </row>
    <row r="115" spans="1:33" x14ac:dyDescent="0.25">
      <c r="A115" s="220">
        <v>109</v>
      </c>
      <c r="B115" s="210">
        <f t="shared" si="12"/>
        <v>5.1669200000000002E-3</v>
      </c>
      <c r="C115" s="210">
        <f t="shared" si="12"/>
        <v>-1.0485566666666668E-2</v>
      </c>
      <c r="D115" s="210">
        <f t="shared" si="12"/>
        <v>8.8325600000000012E-4</v>
      </c>
      <c r="E115" s="210">
        <f t="shared" si="12"/>
        <v>1.7557026666666666E-3</v>
      </c>
      <c r="F115" s="210">
        <f t="shared" si="12"/>
        <v>-6.9005200000000003E-4</v>
      </c>
      <c r="G115" s="210">
        <f t="shared" si="12"/>
        <v>-3.8782333333333332E-3</v>
      </c>
      <c r="H115" s="210">
        <f t="shared" si="12"/>
        <v>-9.2353800000000011E-4</v>
      </c>
      <c r="I115" s="210">
        <f t="shared" si="12"/>
        <v>2.3570799999999997E-3</v>
      </c>
      <c r="J115" s="210">
        <f t="shared" si="12"/>
        <v>-1.4416159999999999E-2</v>
      </c>
      <c r="K115" s="210">
        <f t="shared" si="12"/>
        <v>4.4093133333333331E-6</v>
      </c>
      <c r="L115" s="210">
        <f t="shared" si="12"/>
        <v>-1.2386586666666667E-3</v>
      </c>
      <c r="M115" s="210">
        <f t="shared" si="12"/>
        <v>-2.1511306666666669E-4</v>
      </c>
      <c r="N115" s="210">
        <f t="shared" si="12"/>
        <v>9.3440599999999995E-3</v>
      </c>
      <c r="O115" s="210">
        <f t="shared" si="12"/>
        <v>8.059333333333335E-3</v>
      </c>
      <c r="P115" s="210">
        <f t="shared" si="12"/>
        <v>-3.3599866666666665E-3</v>
      </c>
      <c r="Q115" s="205">
        <v>2555</v>
      </c>
      <c r="R115" s="208">
        <v>566</v>
      </c>
      <c r="S115" s="210">
        <f t="shared" si="13"/>
        <v>1.40916E-3</v>
      </c>
      <c r="T115" s="210">
        <f t="shared" si="13"/>
        <v>-2.8597000000000002E-3</v>
      </c>
      <c r="U115" s="210">
        <f t="shared" si="13"/>
        <v>2.4088800000000003E-4</v>
      </c>
      <c r="V115" s="210">
        <f t="shared" si="13"/>
        <v>4.7882799999999999E-4</v>
      </c>
      <c r="W115" s="210">
        <f t="shared" si="13"/>
        <v>-1.8819600000000001E-4</v>
      </c>
      <c r="X115" s="210">
        <f t="shared" si="13"/>
        <v>-1.0577E-3</v>
      </c>
      <c r="Y115" s="210">
        <f t="shared" si="13"/>
        <v>-2.5187400000000002E-4</v>
      </c>
      <c r="Z115" s="210">
        <f t="shared" si="13"/>
        <v>6.4283999999999999E-4</v>
      </c>
      <c r="AA115" s="210">
        <f t="shared" si="13"/>
        <v>-3.9316799999999999E-3</v>
      </c>
      <c r="AB115" s="210">
        <f t="shared" si="13"/>
        <v>1.20254E-6</v>
      </c>
      <c r="AC115" s="210">
        <f t="shared" si="13"/>
        <v>-3.3781600000000001E-4</v>
      </c>
      <c r="AD115" s="210">
        <f t="shared" si="13"/>
        <v>-5.86672E-5</v>
      </c>
      <c r="AE115" s="210">
        <f t="shared" si="13"/>
        <v>2.5483799999999998E-3</v>
      </c>
      <c r="AF115" s="210">
        <f t="shared" si="13"/>
        <v>2.1980000000000003E-3</v>
      </c>
      <c r="AG115" s="210">
        <f t="shared" si="13"/>
        <v>-9.1635999999999996E-4</v>
      </c>
    </row>
    <row r="116" spans="1:33" x14ac:dyDescent="0.25">
      <c r="A116" s="220">
        <v>110</v>
      </c>
      <c r="B116" s="210">
        <f t="shared" si="12"/>
        <v>5.2129366666666668E-3</v>
      </c>
      <c r="C116" s="210">
        <f t="shared" si="12"/>
        <v>-1.0580899999999999E-2</v>
      </c>
      <c r="D116" s="210">
        <f t="shared" si="12"/>
        <v>8.9183600000000002E-4</v>
      </c>
      <c r="E116" s="210">
        <f t="shared" si="12"/>
        <v>1.770516E-3</v>
      </c>
      <c r="F116" s="210">
        <f t="shared" si="12"/>
        <v>-6.956620000000001E-4</v>
      </c>
      <c r="G116" s="210">
        <f t="shared" si="12"/>
        <v>-3.9103166666666659E-3</v>
      </c>
      <c r="H116" s="210">
        <f t="shared" si="12"/>
        <v>-9.2883633333333332E-4</v>
      </c>
      <c r="I116" s="210">
        <f t="shared" si="12"/>
        <v>2.3788966666666669E-3</v>
      </c>
      <c r="J116" s="210">
        <f t="shared" si="12"/>
        <v>-1.4553293333333333E-2</v>
      </c>
      <c r="K116" s="210">
        <f t="shared" si="12"/>
        <v>4.4402966666666667E-6</v>
      </c>
      <c r="L116" s="210">
        <f t="shared" si="12"/>
        <v>-1.2492186666666666E-3</v>
      </c>
      <c r="M116" s="210">
        <f t="shared" si="12"/>
        <v>-2.1684006666666667E-4</v>
      </c>
      <c r="N116" s="210">
        <f t="shared" si="12"/>
        <v>9.4161100000000001E-3</v>
      </c>
      <c r="O116" s="210">
        <f t="shared" si="12"/>
        <v>8.1143333333333328E-3</v>
      </c>
      <c r="P116" s="210">
        <f t="shared" si="12"/>
        <v>-3.3959199999999998E-3</v>
      </c>
      <c r="Q116" s="205">
        <v>2560</v>
      </c>
      <c r="R116" s="208">
        <v>571</v>
      </c>
      <c r="S116" s="210">
        <f t="shared" si="13"/>
        <v>1.4217100000000001E-3</v>
      </c>
      <c r="T116" s="210">
        <f t="shared" si="13"/>
        <v>-2.8857000000000002E-3</v>
      </c>
      <c r="U116" s="210">
        <f t="shared" si="13"/>
        <v>2.4322800000000001E-4</v>
      </c>
      <c r="V116" s="210">
        <f t="shared" si="13"/>
        <v>4.8286800000000001E-4</v>
      </c>
      <c r="W116" s="210">
        <f t="shared" si="13"/>
        <v>-1.8972600000000003E-4</v>
      </c>
      <c r="X116" s="210">
        <f t="shared" si="13"/>
        <v>-1.0664499999999998E-3</v>
      </c>
      <c r="Y116" s="210">
        <f t="shared" si="13"/>
        <v>-2.5331900000000001E-4</v>
      </c>
      <c r="Z116" s="210">
        <f t="shared" si="13"/>
        <v>6.4879E-4</v>
      </c>
      <c r="AA116" s="210">
        <f t="shared" si="13"/>
        <v>-3.9690799999999998E-3</v>
      </c>
      <c r="AB116" s="210">
        <f t="shared" si="13"/>
        <v>1.2109900000000001E-6</v>
      </c>
      <c r="AC116" s="210">
        <f t="shared" si="13"/>
        <v>-3.4069599999999998E-4</v>
      </c>
      <c r="AD116" s="210">
        <f t="shared" si="13"/>
        <v>-5.9138200000000002E-5</v>
      </c>
      <c r="AE116" s="210">
        <f t="shared" si="13"/>
        <v>2.5680299999999998E-3</v>
      </c>
      <c r="AF116" s="210">
        <f t="shared" si="13"/>
        <v>2.2130000000000001E-3</v>
      </c>
      <c r="AG116" s="210">
        <f t="shared" si="13"/>
        <v>-9.2615999999999987E-4</v>
      </c>
    </row>
    <row r="117" spans="1:33" x14ac:dyDescent="0.25">
      <c r="A117" s="220">
        <v>111</v>
      </c>
      <c r="B117" s="210">
        <f t="shared" si="12"/>
        <v>5.2589533333333334E-3</v>
      </c>
      <c r="C117" s="210">
        <f t="shared" si="12"/>
        <v>-1.0676233333333333E-2</v>
      </c>
      <c r="D117" s="210">
        <f t="shared" si="12"/>
        <v>9.0041599999999991E-4</v>
      </c>
      <c r="E117" s="210">
        <f t="shared" si="12"/>
        <v>1.7853293333333334E-3</v>
      </c>
      <c r="F117" s="210">
        <f t="shared" si="12"/>
        <v>-7.0127200000000007E-4</v>
      </c>
      <c r="G117" s="210">
        <f t="shared" si="12"/>
        <v>-3.9423999999999996E-3</v>
      </c>
      <c r="H117" s="210">
        <f t="shared" si="12"/>
        <v>-9.3413466666666652E-4</v>
      </c>
      <c r="I117" s="210">
        <f t="shared" si="12"/>
        <v>2.4007133333333332E-3</v>
      </c>
      <c r="J117" s="210">
        <f t="shared" si="12"/>
        <v>-1.4690426666666666E-2</v>
      </c>
      <c r="K117" s="210">
        <f t="shared" si="12"/>
        <v>4.4712800000000002E-6</v>
      </c>
      <c r="L117" s="210">
        <f t="shared" si="12"/>
        <v>-1.2597786666666666E-3</v>
      </c>
      <c r="M117" s="210">
        <f t="shared" si="12"/>
        <v>-2.1856706666666668E-4</v>
      </c>
      <c r="N117" s="210">
        <f t="shared" si="12"/>
        <v>9.488159999999999E-3</v>
      </c>
      <c r="O117" s="210">
        <f t="shared" si="12"/>
        <v>8.1693333333333323E-3</v>
      </c>
      <c r="P117" s="210">
        <f t="shared" si="12"/>
        <v>-3.4318533333333335E-3</v>
      </c>
      <c r="Q117" s="205">
        <v>2565</v>
      </c>
      <c r="R117" s="208">
        <v>576</v>
      </c>
      <c r="S117" s="210">
        <f t="shared" si="13"/>
        <v>1.4342600000000001E-3</v>
      </c>
      <c r="T117" s="210">
        <f t="shared" si="13"/>
        <v>-2.9117000000000001E-3</v>
      </c>
      <c r="U117" s="210">
        <f t="shared" si="13"/>
        <v>2.4556799999999999E-4</v>
      </c>
      <c r="V117" s="210">
        <f t="shared" si="13"/>
        <v>4.8690799999999998E-4</v>
      </c>
      <c r="W117" s="210">
        <f t="shared" si="13"/>
        <v>-1.9125600000000003E-4</v>
      </c>
      <c r="X117" s="210">
        <f t="shared" si="13"/>
        <v>-1.0751999999999999E-3</v>
      </c>
      <c r="Y117" s="210">
        <f t="shared" si="13"/>
        <v>-2.5476399999999999E-4</v>
      </c>
      <c r="Z117" s="210">
        <f t="shared" si="13"/>
        <v>6.5474000000000001E-4</v>
      </c>
      <c r="AA117" s="210">
        <f t="shared" si="13"/>
        <v>-4.0064799999999998E-3</v>
      </c>
      <c r="AB117" s="210">
        <f t="shared" si="13"/>
        <v>1.21944E-6</v>
      </c>
      <c r="AC117" s="210">
        <f t="shared" si="13"/>
        <v>-3.4357600000000001E-4</v>
      </c>
      <c r="AD117" s="210">
        <f t="shared" si="13"/>
        <v>-5.9609199999999998E-5</v>
      </c>
      <c r="AE117" s="210">
        <f t="shared" si="13"/>
        <v>2.5876799999999998E-3</v>
      </c>
      <c r="AF117" s="210">
        <f t="shared" si="13"/>
        <v>2.2279999999999999E-3</v>
      </c>
      <c r="AG117" s="210">
        <f t="shared" si="13"/>
        <v>-9.3596E-4</v>
      </c>
    </row>
    <row r="118" spans="1:33" x14ac:dyDescent="0.25">
      <c r="A118" s="220">
        <v>112</v>
      </c>
      <c r="B118" s="210">
        <f t="shared" si="12"/>
        <v>5.30497E-3</v>
      </c>
      <c r="C118" s="210">
        <f t="shared" si="12"/>
        <v>-1.0771566666666668E-2</v>
      </c>
      <c r="D118" s="210">
        <f t="shared" si="12"/>
        <v>9.0899600000000013E-4</v>
      </c>
      <c r="E118" s="210">
        <f t="shared" si="12"/>
        <v>1.8001426666666668E-3</v>
      </c>
      <c r="F118" s="210">
        <f t="shared" si="12"/>
        <v>-7.0688200000000015E-4</v>
      </c>
      <c r="G118" s="210">
        <f t="shared" si="12"/>
        <v>-3.9744833333333332E-3</v>
      </c>
      <c r="H118" s="210">
        <f t="shared" si="12"/>
        <v>-9.3943299999999993E-4</v>
      </c>
      <c r="I118" s="210">
        <f t="shared" si="12"/>
        <v>2.42253E-3</v>
      </c>
      <c r="J118" s="210">
        <f t="shared" si="12"/>
        <v>-1.4827559999999998E-2</v>
      </c>
      <c r="K118" s="210">
        <f t="shared" si="12"/>
        <v>4.5022633333333337E-6</v>
      </c>
      <c r="L118" s="210">
        <f t="shared" si="12"/>
        <v>-1.2703386666666665E-3</v>
      </c>
      <c r="M118" s="210">
        <f t="shared" si="12"/>
        <v>-2.2029406666666666E-4</v>
      </c>
      <c r="N118" s="210">
        <f t="shared" si="12"/>
        <v>9.5602099999999995E-3</v>
      </c>
      <c r="O118" s="210">
        <f t="shared" si="12"/>
        <v>8.2243333333333335E-3</v>
      </c>
      <c r="P118" s="210">
        <f t="shared" si="12"/>
        <v>-3.4677866666666664E-3</v>
      </c>
      <c r="Q118" s="205">
        <v>2570</v>
      </c>
      <c r="R118" s="208">
        <v>581</v>
      </c>
      <c r="S118" s="210">
        <f t="shared" si="13"/>
        <v>1.44681E-3</v>
      </c>
      <c r="T118" s="210">
        <f t="shared" si="13"/>
        <v>-2.9377000000000001E-3</v>
      </c>
      <c r="U118" s="210">
        <f t="shared" si="13"/>
        <v>2.4790800000000003E-4</v>
      </c>
      <c r="V118" s="210">
        <f t="shared" si="13"/>
        <v>4.9094800000000006E-4</v>
      </c>
      <c r="W118" s="210">
        <f t="shared" si="13"/>
        <v>-1.9278600000000002E-4</v>
      </c>
      <c r="X118" s="210">
        <f t="shared" si="13"/>
        <v>-1.08395E-3</v>
      </c>
      <c r="Y118" s="210">
        <f t="shared" si="13"/>
        <v>-2.5620899999999997E-4</v>
      </c>
      <c r="Z118" s="210">
        <f t="shared" si="13"/>
        <v>6.6069000000000002E-4</v>
      </c>
      <c r="AA118" s="210">
        <f t="shared" si="13"/>
        <v>-4.0438799999999997E-3</v>
      </c>
      <c r="AB118" s="210">
        <f t="shared" si="13"/>
        <v>1.2278900000000001E-6</v>
      </c>
      <c r="AC118" s="210">
        <f t="shared" si="13"/>
        <v>-3.4645599999999998E-4</v>
      </c>
      <c r="AD118" s="210">
        <f t="shared" si="13"/>
        <v>-6.0080200000000001E-5</v>
      </c>
      <c r="AE118" s="210">
        <f t="shared" si="13"/>
        <v>2.6073299999999997E-3</v>
      </c>
      <c r="AF118" s="210">
        <f t="shared" si="13"/>
        <v>2.2430000000000002E-3</v>
      </c>
      <c r="AG118" s="210">
        <f t="shared" si="13"/>
        <v>-9.4575999999999992E-4</v>
      </c>
    </row>
    <row r="119" spans="1:33" x14ac:dyDescent="0.25">
      <c r="A119" s="220">
        <v>113</v>
      </c>
      <c r="B119" s="210">
        <f t="shared" si="12"/>
        <v>5.3509866666666675E-3</v>
      </c>
      <c r="C119" s="210">
        <f t="shared" si="12"/>
        <v>-1.0866900000000001E-2</v>
      </c>
      <c r="D119" s="210">
        <f t="shared" si="12"/>
        <v>9.1757600000000013E-4</v>
      </c>
      <c r="E119" s="210">
        <f t="shared" si="12"/>
        <v>1.8149560000000002E-3</v>
      </c>
      <c r="F119" s="210">
        <f t="shared" si="12"/>
        <v>-7.1249200000000001E-4</v>
      </c>
      <c r="G119" s="210">
        <f t="shared" si="12"/>
        <v>-4.0065666666666659E-3</v>
      </c>
      <c r="H119" s="210">
        <f t="shared" si="12"/>
        <v>-9.4473133333333335E-4</v>
      </c>
      <c r="I119" s="210">
        <f t="shared" si="12"/>
        <v>2.4443466666666668E-3</v>
      </c>
      <c r="J119" s="210">
        <f t="shared" si="12"/>
        <v>-1.4964693333333333E-2</v>
      </c>
      <c r="K119" s="210">
        <f t="shared" si="12"/>
        <v>4.5332466666666663E-6</v>
      </c>
      <c r="L119" s="210">
        <f t="shared" si="12"/>
        <v>-1.2808986666666667E-3</v>
      </c>
      <c r="M119" s="210">
        <f t="shared" si="12"/>
        <v>-2.2202106666666666E-4</v>
      </c>
      <c r="N119" s="210">
        <f t="shared" si="12"/>
        <v>9.6322599999999984E-3</v>
      </c>
      <c r="O119" s="210">
        <f t="shared" si="12"/>
        <v>8.279333333333333E-3</v>
      </c>
      <c r="P119" s="210">
        <f t="shared" si="12"/>
        <v>-3.5037199999999997E-3</v>
      </c>
      <c r="Q119" s="205">
        <v>2575</v>
      </c>
      <c r="R119" s="208">
        <v>586</v>
      </c>
      <c r="S119" s="210">
        <f t="shared" si="13"/>
        <v>1.45936E-3</v>
      </c>
      <c r="T119" s="210">
        <f t="shared" si="13"/>
        <v>-2.9637000000000001E-3</v>
      </c>
      <c r="U119" s="210">
        <f t="shared" si="13"/>
        <v>2.5024800000000001E-4</v>
      </c>
      <c r="V119" s="210">
        <f t="shared" si="13"/>
        <v>4.9498800000000003E-4</v>
      </c>
      <c r="W119" s="210">
        <f t="shared" si="13"/>
        <v>-1.9431600000000001E-4</v>
      </c>
      <c r="X119" s="210">
        <f t="shared" si="13"/>
        <v>-1.0926999999999998E-3</v>
      </c>
      <c r="Y119" s="210">
        <f t="shared" si="13"/>
        <v>-2.5765400000000001E-4</v>
      </c>
      <c r="Z119" s="210">
        <f t="shared" si="13"/>
        <v>6.6664000000000003E-4</v>
      </c>
      <c r="AA119" s="210">
        <f t="shared" si="13"/>
        <v>-4.0812799999999996E-3</v>
      </c>
      <c r="AB119" s="210">
        <f t="shared" si="13"/>
        <v>1.23634E-6</v>
      </c>
      <c r="AC119" s="210">
        <f t="shared" si="13"/>
        <v>-3.49336E-4</v>
      </c>
      <c r="AD119" s="210">
        <f t="shared" si="13"/>
        <v>-6.0551199999999997E-5</v>
      </c>
      <c r="AE119" s="210">
        <f t="shared" si="13"/>
        <v>2.6269799999999997E-3</v>
      </c>
      <c r="AF119" s="210">
        <f t="shared" si="13"/>
        <v>2.258E-3</v>
      </c>
      <c r="AG119" s="210">
        <f t="shared" si="13"/>
        <v>-9.5555999999999983E-4</v>
      </c>
    </row>
    <row r="120" spans="1:33" x14ac:dyDescent="0.25">
      <c r="A120" s="220">
        <v>114</v>
      </c>
      <c r="B120" s="210">
        <f t="shared" si="12"/>
        <v>5.3970033333333341E-3</v>
      </c>
      <c r="C120" s="210">
        <f t="shared" si="12"/>
        <v>-1.0962233333333335E-2</v>
      </c>
      <c r="D120" s="210">
        <f t="shared" si="12"/>
        <v>9.2615600000000014E-4</v>
      </c>
      <c r="E120" s="210">
        <f t="shared" si="12"/>
        <v>1.8297693333333333E-3</v>
      </c>
      <c r="F120" s="210">
        <f t="shared" si="12"/>
        <v>-7.1810199999999998E-4</v>
      </c>
      <c r="G120" s="210">
        <f t="shared" si="12"/>
        <v>-4.0386499999999995E-3</v>
      </c>
      <c r="H120" s="210">
        <f t="shared" si="12"/>
        <v>-9.5002966666666688E-4</v>
      </c>
      <c r="I120" s="210">
        <f t="shared" si="12"/>
        <v>2.4661633333333335E-3</v>
      </c>
      <c r="J120" s="210">
        <f t="shared" si="12"/>
        <v>-1.5101826666666667E-2</v>
      </c>
      <c r="K120" s="210">
        <f t="shared" si="12"/>
        <v>4.5642300000000007E-6</v>
      </c>
      <c r="L120" s="210">
        <f t="shared" si="12"/>
        <v>-1.2914586666666666E-3</v>
      </c>
      <c r="M120" s="210">
        <f t="shared" si="12"/>
        <v>-2.2374806666666664E-4</v>
      </c>
      <c r="N120" s="210">
        <f t="shared" si="12"/>
        <v>9.704309999999999E-3</v>
      </c>
      <c r="O120" s="210">
        <f t="shared" si="12"/>
        <v>8.3343333333333325E-3</v>
      </c>
      <c r="P120" s="210">
        <f t="shared" si="12"/>
        <v>-3.5396533333333334E-3</v>
      </c>
      <c r="Q120" s="205">
        <v>2580</v>
      </c>
      <c r="R120" s="208">
        <v>591</v>
      </c>
      <c r="S120" s="210">
        <f t="shared" si="13"/>
        <v>1.4719100000000001E-3</v>
      </c>
      <c r="T120" s="210">
        <f t="shared" si="13"/>
        <v>-2.9897000000000005E-3</v>
      </c>
      <c r="U120" s="210">
        <f t="shared" si="13"/>
        <v>2.5258800000000004E-4</v>
      </c>
      <c r="V120" s="210">
        <f t="shared" si="13"/>
        <v>4.9902799999999999E-4</v>
      </c>
      <c r="W120" s="210">
        <f t="shared" si="13"/>
        <v>-1.9584600000000001E-4</v>
      </c>
      <c r="X120" s="210">
        <f t="shared" si="13"/>
        <v>-1.1014499999999999E-3</v>
      </c>
      <c r="Y120" s="210">
        <f t="shared" si="13"/>
        <v>-2.5909900000000005E-4</v>
      </c>
      <c r="Z120" s="210">
        <f t="shared" si="13"/>
        <v>6.7259000000000004E-4</v>
      </c>
      <c r="AA120" s="210">
        <f t="shared" si="13"/>
        <v>-4.1186800000000004E-3</v>
      </c>
      <c r="AB120" s="210">
        <f t="shared" si="13"/>
        <v>1.2447900000000001E-6</v>
      </c>
      <c r="AC120" s="210">
        <f t="shared" si="13"/>
        <v>-3.5221599999999998E-4</v>
      </c>
      <c r="AD120" s="210">
        <f t="shared" si="13"/>
        <v>-6.10222E-5</v>
      </c>
      <c r="AE120" s="210">
        <f t="shared" si="13"/>
        <v>2.6466299999999996E-3</v>
      </c>
      <c r="AF120" s="210">
        <f t="shared" si="13"/>
        <v>2.2729999999999998E-3</v>
      </c>
      <c r="AG120" s="210">
        <f t="shared" si="13"/>
        <v>-9.6535999999999996E-4</v>
      </c>
    </row>
    <row r="121" spans="1:33" x14ac:dyDescent="0.25">
      <c r="A121" s="220">
        <v>115</v>
      </c>
      <c r="B121" s="210">
        <f t="shared" si="12"/>
        <v>5.4430200000000007E-3</v>
      </c>
      <c r="C121" s="210">
        <f t="shared" si="12"/>
        <v>-1.1057566666666669E-2</v>
      </c>
      <c r="D121" s="210">
        <f t="shared" si="12"/>
        <v>9.3473600000000014E-4</v>
      </c>
      <c r="E121" s="210">
        <f t="shared" si="12"/>
        <v>1.844582666666667E-3</v>
      </c>
      <c r="F121" s="210">
        <f t="shared" si="12"/>
        <v>-7.2371200000000005E-4</v>
      </c>
      <c r="G121" s="210">
        <f t="shared" si="12"/>
        <v>-4.0707333333333331E-3</v>
      </c>
      <c r="H121" s="210">
        <f t="shared" si="12"/>
        <v>-9.5532800000000008E-4</v>
      </c>
      <c r="I121" s="210">
        <f t="shared" si="12"/>
        <v>2.4879799999999999E-3</v>
      </c>
      <c r="J121" s="210">
        <f t="shared" si="12"/>
        <v>-1.5238960000000001E-2</v>
      </c>
      <c r="K121" s="210">
        <f t="shared" si="12"/>
        <v>4.5952133333333333E-6</v>
      </c>
      <c r="L121" s="210">
        <f t="shared" si="12"/>
        <v>-1.3020186666666668E-3</v>
      </c>
      <c r="M121" s="210">
        <f t="shared" si="12"/>
        <v>-2.2547506666666662E-4</v>
      </c>
      <c r="N121" s="210">
        <f t="shared" si="12"/>
        <v>9.7763599999999996E-3</v>
      </c>
      <c r="O121" s="210">
        <f t="shared" si="12"/>
        <v>8.3893333333333337E-3</v>
      </c>
      <c r="P121" s="210">
        <f t="shared" si="12"/>
        <v>-3.5755866666666663E-3</v>
      </c>
      <c r="Q121" s="205">
        <v>2585</v>
      </c>
      <c r="R121" s="208">
        <v>596</v>
      </c>
      <c r="S121" s="210">
        <f t="shared" si="13"/>
        <v>1.4844600000000002E-3</v>
      </c>
      <c r="T121" s="210">
        <f t="shared" si="13"/>
        <v>-3.0157000000000005E-3</v>
      </c>
      <c r="U121" s="210">
        <f t="shared" si="13"/>
        <v>2.5492800000000002E-4</v>
      </c>
      <c r="V121" s="210">
        <f t="shared" si="13"/>
        <v>5.0306800000000007E-4</v>
      </c>
      <c r="W121" s="210">
        <f t="shared" si="13"/>
        <v>-1.9737600000000003E-4</v>
      </c>
      <c r="X121" s="210">
        <f t="shared" si="13"/>
        <v>-1.1102E-3</v>
      </c>
      <c r="Y121" s="210">
        <f t="shared" si="13"/>
        <v>-2.6054400000000003E-4</v>
      </c>
      <c r="Z121" s="210">
        <f t="shared" si="13"/>
        <v>6.7853999999999994E-4</v>
      </c>
      <c r="AA121" s="210">
        <f t="shared" si="13"/>
        <v>-4.1560800000000004E-3</v>
      </c>
      <c r="AB121" s="210">
        <f t="shared" si="13"/>
        <v>1.25324E-6</v>
      </c>
      <c r="AC121" s="210">
        <f t="shared" si="13"/>
        <v>-3.55096E-4</v>
      </c>
      <c r="AD121" s="210">
        <f t="shared" si="13"/>
        <v>-6.1493199999999989E-5</v>
      </c>
      <c r="AE121" s="210">
        <f t="shared" si="13"/>
        <v>2.66628E-3</v>
      </c>
      <c r="AF121" s="210">
        <f t="shared" si="13"/>
        <v>2.2880000000000001E-3</v>
      </c>
      <c r="AG121" s="210">
        <f t="shared" si="13"/>
        <v>-9.7515999999999987E-4</v>
      </c>
    </row>
    <row r="122" spans="1:33" x14ac:dyDescent="0.25">
      <c r="A122" s="220">
        <v>116</v>
      </c>
      <c r="B122" s="210">
        <f t="shared" si="12"/>
        <v>5.4890366666666664E-3</v>
      </c>
      <c r="C122" s="210">
        <f t="shared" si="12"/>
        <v>-1.1152900000000002E-2</v>
      </c>
      <c r="D122" s="210">
        <f t="shared" si="12"/>
        <v>9.4331600000000003E-4</v>
      </c>
      <c r="E122" s="210">
        <f t="shared" si="12"/>
        <v>1.8593960000000001E-3</v>
      </c>
      <c r="F122" s="210">
        <f t="shared" si="12"/>
        <v>-7.2932200000000013E-4</v>
      </c>
      <c r="G122" s="210">
        <f t="shared" si="12"/>
        <v>-4.1028166666666659E-3</v>
      </c>
      <c r="H122" s="210">
        <f t="shared" si="12"/>
        <v>-9.606263333333335E-4</v>
      </c>
      <c r="I122" s="210">
        <f t="shared" si="12"/>
        <v>2.5097966666666667E-3</v>
      </c>
      <c r="J122" s="210">
        <f t="shared" si="12"/>
        <v>-1.5376093333333334E-2</v>
      </c>
      <c r="K122" s="210">
        <f t="shared" si="12"/>
        <v>4.6261966666666669E-6</v>
      </c>
      <c r="L122" s="210">
        <f t="shared" si="12"/>
        <v>-1.3125786666666665E-3</v>
      </c>
      <c r="M122" s="210">
        <f t="shared" si="12"/>
        <v>-2.2720206666666665E-4</v>
      </c>
      <c r="N122" s="210">
        <f t="shared" si="12"/>
        <v>9.8484100000000002E-3</v>
      </c>
      <c r="O122" s="210">
        <f t="shared" si="12"/>
        <v>8.4443333333333349E-3</v>
      </c>
      <c r="P122" s="210">
        <f t="shared" si="12"/>
        <v>-3.6115199999999996E-3</v>
      </c>
      <c r="Q122" s="205">
        <v>2590</v>
      </c>
      <c r="R122" s="208">
        <v>601</v>
      </c>
      <c r="S122" s="210">
        <f t="shared" si="13"/>
        <v>1.49701E-3</v>
      </c>
      <c r="T122" s="210">
        <f t="shared" si="13"/>
        <v>-3.0417000000000005E-3</v>
      </c>
      <c r="U122" s="210">
        <f t="shared" si="13"/>
        <v>2.57268E-4</v>
      </c>
      <c r="V122" s="210">
        <f t="shared" si="13"/>
        <v>5.0710800000000004E-4</v>
      </c>
      <c r="W122" s="210">
        <f t="shared" si="13"/>
        <v>-1.9890600000000002E-4</v>
      </c>
      <c r="X122" s="210">
        <f t="shared" si="13"/>
        <v>-1.1189499999999998E-3</v>
      </c>
      <c r="Y122" s="210">
        <f t="shared" si="13"/>
        <v>-2.6198900000000002E-4</v>
      </c>
      <c r="Z122" s="210">
        <f t="shared" si="13"/>
        <v>6.8448999999999995E-4</v>
      </c>
      <c r="AA122" s="210">
        <f t="shared" si="13"/>
        <v>-4.1934800000000003E-3</v>
      </c>
      <c r="AB122" s="210">
        <f t="shared" si="13"/>
        <v>1.2616900000000001E-6</v>
      </c>
      <c r="AC122" s="210">
        <f t="shared" si="13"/>
        <v>-3.5797599999999998E-4</v>
      </c>
      <c r="AD122" s="210">
        <f t="shared" si="13"/>
        <v>-6.1964199999999992E-5</v>
      </c>
      <c r="AE122" s="210">
        <f t="shared" si="13"/>
        <v>2.68593E-3</v>
      </c>
      <c r="AF122" s="210">
        <f t="shared" si="13"/>
        <v>2.3030000000000004E-3</v>
      </c>
      <c r="AG122" s="210">
        <f t="shared" si="13"/>
        <v>-9.8495999999999979E-4</v>
      </c>
    </row>
    <row r="123" spans="1:33" x14ac:dyDescent="0.25">
      <c r="A123" s="220">
        <v>117</v>
      </c>
      <c r="B123" s="210">
        <f t="shared" si="12"/>
        <v>5.5350533333333339E-3</v>
      </c>
      <c r="C123" s="210">
        <f t="shared" si="12"/>
        <v>-1.1248233333333335E-2</v>
      </c>
      <c r="D123" s="210">
        <f t="shared" si="12"/>
        <v>9.5189600000000014E-4</v>
      </c>
      <c r="E123" s="210">
        <f t="shared" si="12"/>
        <v>1.8742093333333333E-3</v>
      </c>
      <c r="F123" s="210">
        <f t="shared" si="12"/>
        <v>-7.349320000000001E-4</v>
      </c>
      <c r="G123" s="210">
        <f t="shared" si="12"/>
        <v>-4.1348999999999995E-3</v>
      </c>
      <c r="H123" s="210">
        <f t="shared" si="12"/>
        <v>-9.659246666666667E-4</v>
      </c>
      <c r="I123" s="210">
        <f t="shared" si="12"/>
        <v>2.531613333333333E-3</v>
      </c>
      <c r="J123" s="210">
        <f t="shared" si="12"/>
        <v>-1.5513226666666666E-2</v>
      </c>
      <c r="K123" s="210">
        <f t="shared" si="12"/>
        <v>4.6571799999999995E-6</v>
      </c>
      <c r="L123" s="210">
        <f t="shared" si="12"/>
        <v>-1.3231386666666667E-3</v>
      </c>
      <c r="M123" s="210">
        <f t="shared" si="12"/>
        <v>-2.2892906666666666E-4</v>
      </c>
      <c r="N123" s="210">
        <f t="shared" si="12"/>
        <v>9.9204600000000007E-3</v>
      </c>
      <c r="O123" s="210">
        <f t="shared" si="12"/>
        <v>8.4993333333333327E-3</v>
      </c>
      <c r="P123" s="210">
        <f t="shared" si="12"/>
        <v>-3.6474533333333329E-3</v>
      </c>
      <c r="Q123" s="205">
        <v>2595</v>
      </c>
      <c r="R123" s="208">
        <v>606</v>
      </c>
      <c r="S123" s="210">
        <f t="shared" si="13"/>
        <v>1.5095600000000001E-3</v>
      </c>
      <c r="T123" s="210">
        <f t="shared" si="13"/>
        <v>-3.0677000000000005E-3</v>
      </c>
      <c r="U123" s="210">
        <f t="shared" si="13"/>
        <v>2.5960800000000004E-4</v>
      </c>
      <c r="V123" s="210">
        <f t="shared" si="13"/>
        <v>5.1114800000000001E-4</v>
      </c>
      <c r="W123" s="210">
        <f t="shared" si="13"/>
        <v>-2.0043600000000002E-4</v>
      </c>
      <c r="X123" s="210">
        <f t="shared" si="13"/>
        <v>-1.1276999999999999E-3</v>
      </c>
      <c r="Y123" s="210">
        <f t="shared" si="13"/>
        <v>-2.63434E-4</v>
      </c>
      <c r="Z123" s="210">
        <f t="shared" si="13"/>
        <v>6.9043999999999996E-4</v>
      </c>
      <c r="AA123" s="210">
        <f t="shared" si="13"/>
        <v>-4.2308800000000002E-3</v>
      </c>
      <c r="AB123" s="210">
        <f t="shared" si="13"/>
        <v>1.27014E-6</v>
      </c>
      <c r="AC123" s="210">
        <f t="shared" si="13"/>
        <v>-3.60856E-4</v>
      </c>
      <c r="AD123" s="210">
        <f t="shared" si="13"/>
        <v>-6.2435199999999995E-5</v>
      </c>
      <c r="AE123" s="210">
        <f t="shared" si="13"/>
        <v>2.70558E-3</v>
      </c>
      <c r="AF123" s="210">
        <f t="shared" si="13"/>
        <v>2.3179999999999997E-3</v>
      </c>
      <c r="AG123" s="210">
        <f t="shared" si="13"/>
        <v>-9.9475999999999992E-4</v>
      </c>
    </row>
    <row r="124" spans="1:33" x14ac:dyDescent="0.25">
      <c r="A124" s="220">
        <v>118</v>
      </c>
      <c r="B124" s="210">
        <f t="shared" ref="B124:P140" si="14">S124*44/12</f>
        <v>5.5810700000000005E-3</v>
      </c>
      <c r="C124" s="210">
        <f t="shared" si="14"/>
        <v>-1.1343566666666667E-2</v>
      </c>
      <c r="D124" s="210">
        <f t="shared" si="14"/>
        <v>9.6047600000000004E-4</v>
      </c>
      <c r="E124" s="210">
        <f t="shared" si="14"/>
        <v>1.8890226666666669E-3</v>
      </c>
      <c r="F124" s="210">
        <f t="shared" si="14"/>
        <v>-7.4054199999999996E-4</v>
      </c>
      <c r="G124" s="210">
        <f t="shared" si="14"/>
        <v>-4.1669833333333323E-3</v>
      </c>
      <c r="H124" s="210">
        <f t="shared" si="14"/>
        <v>-9.712229999999999E-4</v>
      </c>
      <c r="I124" s="210">
        <f t="shared" si="14"/>
        <v>2.5534299999999998E-3</v>
      </c>
      <c r="J124" s="210">
        <f t="shared" si="14"/>
        <v>-1.5650359999999999E-2</v>
      </c>
      <c r="K124" s="210">
        <f t="shared" si="14"/>
        <v>4.688163333333333E-6</v>
      </c>
      <c r="L124" s="210">
        <f t="shared" si="14"/>
        <v>-1.3336986666666667E-3</v>
      </c>
      <c r="M124" s="210">
        <f t="shared" si="14"/>
        <v>-2.3065606666666666E-4</v>
      </c>
      <c r="N124" s="210">
        <f t="shared" si="14"/>
        <v>9.9925099999999996E-3</v>
      </c>
      <c r="O124" s="210">
        <f t="shared" si="14"/>
        <v>8.5543333333333322E-3</v>
      </c>
      <c r="P124" s="210">
        <f t="shared" si="14"/>
        <v>-3.6833866666666662E-3</v>
      </c>
      <c r="Q124" s="205">
        <v>2600</v>
      </c>
      <c r="R124" s="208">
        <v>611</v>
      </c>
      <c r="S124" s="210">
        <f t="shared" si="13"/>
        <v>1.5221100000000001E-3</v>
      </c>
      <c r="T124" s="210">
        <f t="shared" si="13"/>
        <v>-3.0937000000000004E-3</v>
      </c>
      <c r="U124" s="210">
        <f t="shared" si="13"/>
        <v>2.6194800000000002E-4</v>
      </c>
      <c r="V124" s="210">
        <f t="shared" si="13"/>
        <v>5.1518800000000008E-4</v>
      </c>
      <c r="W124" s="210">
        <f t="shared" si="13"/>
        <v>-2.0196600000000001E-4</v>
      </c>
      <c r="X124" s="210">
        <f t="shared" si="13"/>
        <v>-1.1364499999999998E-3</v>
      </c>
      <c r="Y124" s="210">
        <f t="shared" si="13"/>
        <v>-2.6487899999999998E-4</v>
      </c>
      <c r="Z124" s="210">
        <f t="shared" si="13"/>
        <v>6.9638999999999996E-4</v>
      </c>
      <c r="AA124" s="210">
        <f t="shared" si="13"/>
        <v>-4.2682800000000002E-3</v>
      </c>
      <c r="AB124" s="210">
        <f t="shared" si="13"/>
        <v>1.2785900000000001E-6</v>
      </c>
      <c r="AC124" s="210">
        <f t="shared" si="13"/>
        <v>-3.6373599999999997E-4</v>
      </c>
      <c r="AD124" s="210">
        <f t="shared" si="13"/>
        <v>-6.2906199999999998E-5</v>
      </c>
      <c r="AE124" s="210">
        <f t="shared" si="13"/>
        <v>2.7252299999999999E-3</v>
      </c>
      <c r="AF124" s="210">
        <f t="shared" si="13"/>
        <v>2.333E-3</v>
      </c>
      <c r="AG124" s="210">
        <f t="shared" si="13"/>
        <v>-1.0045599999999998E-3</v>
      </c>
    </row>
    <row r="125" spans="1:33" x14ac:dyDescent="0.25">
      <c r="A125" s="220">
        <v>119</v>
      </c>
      <c r="B125" s="210">
        <f t="shared" si="14"/>
        <v>5.6270866666666662E-3</v>
      </c>
      <c r="C125" s="210">
        <f t="shared" si="14"/>
        <v>-1.1438900000000002E-2</v>
      </c>
      <c r="D125" s="210">
        <f t="shared" si="14"/>
        <v>9.6905599999999993E-4</v>
      </c>
      <c r="E125" s="210">
        <f t="shared" si="14"/>
        <v>1.9038360000000001E-3</v>
      </c>
      <c r="F125" s="210">
        <f t="shared" si="14"/>
        <v>-7.4615200000000003E-4</v>
      </c>
      <c r="G125" s="210">
        <f t="shared" si="14"/>
        <v>-4.1990666666666667E-3</v>
      </c>
      <c r="H125" s="210">
        <f t="shared" si="14"/>
        <v>-9.7652133333333343E-4</v>
      </c>
      <c r="I125" s="210">
        <f t="shared" si="14"/>
        <v>2.5752466666666665E-3</v>
      </c>
      <c r="J125" s="210">
        <f t="shared" si="14"/>
        <v>-1.5787493333333333E-2</v>
      </c>
      <c r="K125" s="210">
        <f t="shared" si="14"/>
        <v>4.7191466666666665E-6</v>
      </c>
      <c r="L125" s="210">
        <f t="shared" si="14"/>
        <v>-1.3442586666666666E-3</v>
      </c>
      <c r="M125" s="210">
        <f t="shared" si="14"/>
        <v>-2.3238306666666669E-4</v>
      </c>
      <c r="N125" s="210">
        <f t="shared" si="14"/>
        <v>1.006456E-2</v>
      </c>
      <c r="O125" s="210">
        <f t="shared" si="14"/>
        <v>8.6093333333333352E-3</v>
      </c>
      <c r="P125" s="210">
        <f t="shared" si="14"/>
        <v>-3.7193199999999999E-3</v>
      </c>
      <c r="Q125" s="205">
        <v>2605</v>
      </c>
      <c r="R125" s="208">
        <v>616</v>
      </c>
      <c r="S125" s="210">
        <f t="shared" si="13"/>
        <v>1.53466E-3</v>
      </c>
      <c r="T125" s="210">
        <f t="shared" si="13"/>
        <v>-3.1197000000000004E-3</v>
      </c>
      <c r="U125" s="210">
        <f t="shared" si="13"/>
        <v>2.64288E-4</v>
      </c>
      <c r="V125" s="210">
        <f t="shared" si="13"/>
        <v>5.1922800000000005E-4</v>
      </c>
      <c r="W125" s="210">
        <f t="shared" si="13"/>
        <v>-2.0349600000000003E-4</v>
      </c>
      <c r="X125" s="210">
        <f t="shared" si="13"/>
        <v>-1.1451999999999999E-3</v>
      </c>
      <c r="Y125" s="210">
        <f t="shared" si="13"/>
        <v>-2.6632400000000002E-4</v>
      </c>
      <c r="Z125" s="210">
        <f t="shared" si="13"/>
        <v>7.0233999999999997E-4</v>
      </c>
      <c r="AA125" s="210">
        <f t="shared" si="13"/>
        <v>-4.3056800000000001E-3</v>
      </c>
      <c r="AB125" s="210">
        <f t="shared" si="13"/>
        <v>1.28704E-6</v>
      </c>
      <c r="AC125" s="210">
        <f t="shared" si="13"/>
        <v>-3.66616E-4</v>
      </c>
      <c r="AD125" s="210">
        <f t="shared" si="13"/>
        <v>-6.33772E-5</v>
      </c>
      <c r="AE125" s="210">
        <f t="shared" si="13"/>
        <v>2.7448799999999999E-3</v>
      </c>
      <c r="AF125" s="210">
        <f t="shared" si="13"/>
        <v>2.3480000000000003E-3</v>
      </c>
      <c r="AG125" s="210">
        <f t="shared" si="13"/>
        <v>-1.01436E-3</v>
      </c>
    </row>
    <row r="126" spans="1:33" x14ac:dyDescent="0.25">
      <c r="A126" s="220">
        <v>120</v>
      </c>
      <c r="B126" s="210">
        <f t="shared" si="14"/>
        <v>5.6731033333333328E-3</v>
      </c>
      <c r="C126" s="210">
        <f t="shared" si="14"/>
        <v>-1.1534233333333336E-2</v>
      </c>
      <c r="D126" s="210">
        <f t="shared" si="14"/>
        <v>9.7763600000000026E-4</v>
      </c>
      <c r="E126" s="210">
        <f t="shared" si="14"/>
        <v>1.9186493333333335E-3</v>
      </c>
      <c r="F126" s="210">
        <f t="shared" si="14"/>
        <v>-7.5176200000000011E-4</v>
      </c>
      <c r="G126" s="210">
        <f t="shared" si="14"/>
        <v>-4.2311499999999995E-3</v>
      </c>
      <c r="H126" s="210">
        <f t="shared" si="14"/>
        <v>-9.8181966666666663E-4</v>
      </c>
      <c r="I126" s="210">
        <f t="shared" si="14"/>
        <v>2.5970633333333333E-3</v>
      </c>
      <c r="J126" s="210">
        <f t="shared" si="14"/>
        <v>-1.5924626666666667E-2</v>
      </c>
      <c r="K126" s="210">
        <f t="shared" si="14"/>
        <v>4.75013E-6</v>
      </c>
      <c r="L126" s="210">
        <f t="shared" si="14"/>
        <v>-1.3548186666666664E-3</v>
      </c>
      <c r="M126" s="210">
        <f t="shared" si="14"/>
        <v>-2.3411006666666662E-4</v>
      </c>
      <c r="N126" s="210">
        <f t="shared" si="14"/>
        <v>1.0136609999999999E-2</v>
      </c>
      <c r="O126" s="210">
        <f t="shared" si="14"/>
        <v>8.6643333333333346E-3</v>
      </c>
      <c r="P126" s="210">
        <f t="shared" si="14"/>
        <v>-3.7552533333333328E-3</v>
      </c>
      <c r="Q126" s="205">
        <v>2610</v>
      </c>
      <c r="R126" s="208">
        <v>621</v>
      </c>
      <c r="S126" s="210">
        <f t="shared" ref="S126:AG142" si="15">$R126*B$2+B$3</f>
        <v>1.54721E-3</v>
      </c>
      <c r="T126" s="210">
        <f t="shared" si="15"/>
        <v>-3.1457000000000004E-3</v>
      </c>
      <c r="U126" s="210">
        <f t="shared" si="15"/>
        <v>2.6662800000000004E-4</v>
      </c>
      <c r="V126" s="210">
        <f t="shared" si="15"/>
        <v>5.2326800000000002E-4</v>
      </c>
      <c r="W126" s="210">
        <f t="shared" si="15"/>
        <v>-2.0502600000000003E-4</v>
      </c>
      <c r="X126" s="210">
        <f t="shared" si="15"/>
        <v>-1.1539499999999999E-3</v>
      </c>
      <c r="Y126" s="210">
        <f t="shared" si="15"/>
        <v>-2.67769E-4</v>
      </c>
      <c r="Z126" s="210">
        <f t="shared" si="15"/>
        <v>7.0828999999999998E-4</v>
      </c>
      <c r="AA126" s="210">
        <f t="shared" si="15"/>
        <v>-4.34308E-3</v>
      </c>
      <c r="AB126" s="210">
        <f t="shared" si="15"/>
        <v>1.2954900000000001E-6</v>
      </c>
      <c r="AC126" s="210">
        <f t="shared" si="15"/>
        <v>-3.6949599999999997E-4</v>
      </c>
      <c r="AD126" s="210">
        <f t="shared" si="15"/>
        <v>-6.384819999999999E-5</v>
      </c>
      <c r="AE126" s="210">
        <f t="shared" si="15"/>
        <v>2.7645299999999999E-3</v>
      </c>
      <c r="AF126" s="210">
        <f t="shared" si="15"/>
        <v>2.3630000000000001E-3</v>
      </c>
      <c r="AG126" s="210">
        <f t="shared" si="15"/>
        <v>-1.0241599999999999E-3</v>
      </c>
    </row>
    <row r="127" spans="1:33" x14ac:dyDescent="0.25">
      <c r="A127" s="220">
        <v>121</v>
      </c>
      <c r="B127" s="210">
        <f t="shared" si="14"/>
        <v>5.7191200000000003E-3</v>
      </c>
      <c r="C127" s="210">
        <f t="shared" si="14"/>
        <v>-1.1629566666666667E-2</v>
      </c>
      <c r="D127" s="210">
        <f t="shared" si="14"/>
        <v>9.8621600000000005E-4</v>
      </c>
      <c r="E127" s="210">
        <f t="shared" si="14"/>
        <v>1.9334626666666669E-3</v>
      </c>
      <c r="F127" s="210">
        <f t="shared" si="14"/>
        <v>-7.5737200000000008E-4</v>
      </c>
      <c r="G127" s="210">
        <f t="shared" si="14"/>
        <v>-4.2632333333333322E-3</v>
      </c>
      <c r="H127" s="210">
        <f t="shared" si="14"/>
        <v>-9.8711800000000015E-4</v>
      </c>
      <c r="I127" s="210">
        <f t="shared" si="14"/>
        <v>2.6188800000000001E-3</v>
      </c>
      <c r="J127" s="210">
        <f t="shared" si="14"/>
        <v>-1.6061759999999998E-2</v>
      </c>
      <c r="K127" s="210">
        <f t="shared" si="14"/>
        <v>4.7811133333333335E-6</v>
      </c>
      <c r="L127" s="210">
        <f t="shared" si="14"/>
        <v>-1.3653786666666667E-3</v>
      </c>
      <c r="M127" s="210">
        <f t="shared" si="14"/>
        <v>-2.3583706666666665E-4</v>
      </c>
      <c r="N127" s="210">
        <f t="shared" si="14"/>
        <v>1.020866E-2</v>
      </c>
      <c r="O127" s="210">
        <f t="shared" si="14"/>
        <v>8.7193333333333341E-3</v>
      </c>
      <c r="P127" s="210">
        <f t="shared" si="14"/>
        <v>-3.7911866666666661E-3</v>
      </c>
      <c r="Q127" s="205">
        <v>2615</v>
      </c>
      <c r="R127" s="208">
        <v>626</v>
      </c>
      <c r="S127" s="210">
        <f t="shared" si="15"/>
        <v>1.5597600000000001E-3</v>
      </c>
      <c r="T127" s="210">
        <f t="shared" si="15"/>
        <v>-3.1717000000000004E-3</v>
      </c>
      <c r="U127" s="210">
        <f t="shared" si="15"/>
        <v>2.6896800000000002E-4</v>
      </c>
      <c r="V127" s="210">
        <f t="shared" si="15"/>
        <v>5.273080000000001E-4</v>
      </c>
      <c r="W127" s="210">
        <f t="shared" si="15"/>
        <v>-2.0655600000000002E-4</v>
      </c>
      <c r="X127" s="210">
        <f t="shared" si="15"/>
        <v>-1.1626999999999998E-3</v>
      </c>
      <c r="Y127" s="210">
        <f t="shared" si="15"/>
        <v>-2.6921400000000004E-4</v>
      </c>
      <c r="Z127" s="210">
        <f t="shared" si="15"/>
        <v>7.1423999999999999E-4</v>
      </c>
      <c r="AA127" s="210">
        <f t="shared" si="15"/>
        <v>-4.38048E-3</v>
      </c>
      <c r="AB127" s="210">
        <f t="shared" si="15"/>
        <v>1.30394E-6</v>
      </c>
      <c r="AC127" s="210">
        <f t="shared" si="15"/>
        <v>-3.72376E-4</v>
      </c>
      <c r="AD127" s="210">
        <f t="shared" si="15"/>
        <v>-6.4319199999999992E-5</v>
      </c>
      <c r="AE127" s="210">
        <f t="shared" si="15"/>
        <v>2.7841799999999998E-3</v>
      </c>
      <c r="AF127" s="210">
        <f t="shared" si="15"/>
        <v>2.3779999999999999E-3</v>
      </c>
      <c r="AG127" s="210">
        <f t="shared" si="15"/>
        <v>-1.0339599999999998E-3</v>
      </c>
    </row>
    <row r="128" spans="1:33" x14ac:dyDescent="0.25">
      <c r="A128" s="220">
        <v>122</v>
      </c>
      <c r="B128" s="210">
        <f t="shared" si="14"/>
        <v>5.7651366666666669E-3</v>
      </c>
      <c r="C128" s="210">
        <f t="shared" si="14"/>
        <v>-1.1724900000000002E-2</v>
      </c>
      <c r="D128" s="210">
        <f t="shared" si="14"/>
        <v>9.9479600000000005E-4</v>
      </c>
      <c r="E128" s="210">
        <f t="shared" si="14"/>
        <v>1.9482760000000003E-3</v>
      </c>
      <c r="F128" s="210">
        <f t="shared" si="14"/>
        <v>-7.6298200000000005E-4</v>
      </c>
      <c r="G128" s="210">
        <f t="shared" si="14"/>
        <v>-4.2953166666666659E-3</v>
      </c>
      <c r="H128" s="210">
        <f t="shared" si="14"/>
        <v>-9.9241633333333346E-4</v>
      </c>
      <c r="I128" s="210">
        <f t="shared" si="14"/>
        <v>2.6406966666666664E-3</v>
      </c>
      <c r="J128" s="210">
        <f t="shared" si="14"/>
        <v>-1.6198893333333332E-2</v>
      </c>
      <c r="K128" s="210">
        <f t="shared" si="14"/>
        <v>4.8120966666666671E-6</v>
      </c>
      <c r="L128" s="210">
        <f t="shared" si="14"/>
        <v>-1.3759386666666665E-3</v>
      </c>
      <c r="M128" s="210">
        <f t="shared" si="14"/>
        <v>-2.3756406666666666E-4</v>
      </c>
      <c r="N128" s="210">
        <f t="shared" si="14"/>
        <v>1.028071E-2</v>
      </c>
      <c r="O128" s="210">
        <f t="shared" si="14"/>
        <v>8.7743333333333336E-3</v>
      </c>
      <c r="P128" s="210">
        <f t="shared" si="14"/>
        <v>-3.8271199999999998E-3</v>
      </c>
      <c r="Q128" s="205">
        <v>2620</v>
      </c>
      <c r="R128" s="208">
        <v>631</v>
      </c>
      <c r="S128" s="210">
        <f t="shared" si="15"/>
        <v>1.5723100000000002E-3</v>
      </c>
      <c r="T128" s="210">
        <f t="shared" si="15"/>
        <v>-3.1977000000000004E-3</v>
      </c>
      <c r="U128" s="210">
        <f t="shared" si="15"/>
        <v>2.71308E-4</v>
      </c>
      <c r="V128" s="210">
        <f t="shared" si="15"/>
        <v>5.3134800000000006E-4</v>
      </c>
      <c r="W128" s="210">
        <f t="shared" si="15"/>
        <v>-2.0808600000000001E-4</v>
      </c>
      <c r="X128" s="210">
        <f t="shared" si="15"/>
        <v>-1.1714499999999999E-3</v>
      </c>
      <c r="Y128" s="210">
        <f t="shared" si="15"/>
        <v>-2.7065900000000003E-4</v>
      </c>
      <c r="Z128" s="210">
        <f t="shared" si="15"/>
        <v>7.2019E-4</v>
      </c>
      <c r="AA128" s="210">
        <f t="shared" si="15"/>
        <v>-4.4178799999999999E-3</v>
      </c>
      <c r="AB128" s="210">
        <f t="shared" si="15"/>
        <v>1.3123900000000001E-6</v>
      </c>
      <c r="AC128" s="210">
        <f t="shared" si="15"/>
        <v>-3.7525599999999997E-4</v>
      </c>
      <c r="AD128" s="210">
        <f t="shared" si="15"/>
        <v>-6.4790199999999995E-5</v>
      </c>
      <c r="AE128" s="210">
        <f t="shared" si="15"/>
        <v>2.8038299999999998E-3</v>
      </c>
      <c r="AF128" s="210">
        <f t="shared" si="15"/>
        <v>2.3930000000000002E-3</v>
      </c>
      <c r="AG128" s="210">
        <f t="shared" si="15"/>
        <v>-1.0437599999999999E-3</v>
      </c>
    </row>
    <row r="129" spans="1:33" x14ac:dyDescent="0.25">
      <c r="A129" s="220">
        <v>123</v>
      </c>
      <c r="B129" s="210">
        <f t="shared" si="14"/>
        <v>5.8111533333333335E-3</v>
      </c>
      <c r="C129" s="210">
        <f t="shared" si="14"/>
        <v>-1.1820233333333334E-2</v>
      </c>
      <c r="D129" s="210">
        <f t="shared" si="14"/>
        <v>1.0033760000000001E-3</v>
      </c>
      <c r="E129" s="210">
        <f t="shared" si="14"/>
        <v>1.9630893333333335E-3</v>
      </c>
      <c r="F129" s="210">
        <f t="shared" si="14"/>
        <v>-7.6859200000000012E-4</v>
      </c>
      <c r="G129" s="210">
        <f t="shared" si="14"/>
        <v>-4.3273999999999995E-3</v>
      </c>
      <c r="H129" s="210">
        <f t="shared" si="14"/>
        <v>-9.9771466666666677E-4</v>
      </c>
      <c r="I129" s="210">
        <f t="shared" si="14"/>
        <v>2.6625133333333332E-3</v>
      </c>
      <c r="J129" s="210">
        <f t="shared" si="14"/>
        <v>-1.6336026666666666E-2</v>
      </c>
      <c r="K129" s="210">
        <f t="shared" si="14"/>
        <v>4.8430799999999997E-6</v>
      </c>
      <c r="L129" s="210">
        <f t="shared" si="14"/>
        <v>-1.3864986666666669E-3</v>
      </c>
      <c r="M129" s="210">
        <f t="shared" si="14"/>
        <v>-2.3929106666666666E-4</v>
      </c>
      <c r="N129" s="210">
        <f t="shared" si="14"/>
        <v>1.0352759999999999E-2</v>
      </c>
      <c r="O129" s="210">
        <f t="shared" si="14"/>
        <v>8.8293333333333331E-3</v>
      </c>
      <c r="P129" s="210">
        <f t="shared" si="14"/>
        <v>-3.8630533333333327E-3</v>
      </c>
      <c r="Q129" s="205">
        <v>2625</v>
      </c>
      <c r="R129" s="208">
        <v>636</v>
      </c>
      <c r="S129" s="210">
        <f t="shared" si="15"/>
        <v>1.58486E-3</v>
      </c>
      <c r="T129" s="210">
        <f t="shared" si="15"/>
        <v>-3.2237000000000003E-3</v>
      </c>
      <c r="U129" s="210">
        <f t="shared" si="15"/>
        <v>2.7364800000000003E-4</v>
      </c>
      <c r="V129" s="210">
        <f t="shared" si="15"/>
        <v>5.3538800000000003E-4</v>
      </c>
      <c r="W129" s="210">
        <f t="shared" si="15"/>
        <v>-2.0961600000000003E-4</v>
      </c>
      <c r="X129" s="210">
        <f t="shared" si="15"/>
        <v>-1.1802E-3</v>
      </c>
      <c r="Y129" s="210">
        <f t="shared" si="15"/>
        <v>-2.7210400000000001E-4</v>
      </c>
      <c r="Z129" s="210">
        <f t="shared" si="15"/>
        <v>7.2614000000000001E-4</v>
      </c>
      <c r="AA129" s="210">
        <f t="shared" si="15"/>
        <v>-4.4552799999999998E-3</v>
      </c>
      <c r="AB129" s="210">
        <f t="shared" si="15"/>
        <v>1.32084E-6</v>
      </c>
      <c r="AC129" s="210">
        <f t="shared" si="15"/>
        <v>-3.78136E-4</v>
      </c>
      <c r="AD129" s="210">
        <f t="shared" si="15"/>
        <v>-6.5261199999999998E-5</v>
      </c>
      <c r="AE129" s="210">
        <f t="shared" si="15"/>
        <v>2.8234799999999997E-3</v>
      </c>
      <c r="AF129" s="210">
        <f t="shared" si="15"/>
        <v>2.408E-3</v>
      </c>
      <c r="AG129" s="210">
        <f t="shared" si="15"/>
        <v>-1.0535599999999998E-3</v>
      </c>
    </row>
    <row r="130" spans="1:33" x14ac:dyDescent="0.25">
      <c r="A130" s="220">
        <v>124</v>
      </c>
      <c r="B130" s="210">
        <f t="shared" si="14"/>
        <v>5.857170000000001E-3</v>
      </c>
      <c r="C130" s="210">
        <f t="shared" si="14"/>
        <v>-1.1915566666666669E-2</v>
      </c>
      <c r="D130" s="210">
        <f t="shared" si="14"/>
        <v>1.0119560000000001E-3</v>
      </c>
      <c r="E130" s="210">
        <f t="shared" si="14"/>
        <v>1.9779026666666669E-3</v>
      </c>
      <c r="F130" s="210">
        <f t="shared" si="14"/>
        <v>-7.742020000000002E-4</v>
      </c>
      <c r="G130" s="210">
        <f t="shared" si="14"/>
        <v>-4.3594833333333331E-3</v>
      </c>
      <c r="H130" s="210">
        <f t="shared" si="14"/>
        <v>-1.0030129999999999E-3</v>
      </c>
      <c r="I130" s="210">
        <f t="shared" si="14"/>
        <v>2.68433E-3</v>
      </c>
      <c r="J130" s="210">
        <f t="shared" si="14"/>
        <v>-1.6473159999999997E-2</v>
      </c>
      <c r="K130" s="210">
        <f t="shared" si="14"/>
        <v>4.8740633333333341E-6</v>
      </c>
      <c r="L130" s="210">
        <f t="shared" si="14"/>
        <v>-1.3970586666666666E-3</v>
      </c>
      <c r="M130" s="210">
        <f t="shared" si="14"/>
        <v>-2.4101806666666664E-4</v>
      </c>
      <c r="N130" s="210">
        <f t="shared" si="14"/>
        <v>1.042481E-2</v>
      </c>
      <c r="O130" s="210">
        <f t="shared" si="14"/>
        <v>8.8843333333333326E-3</v>
      </c>
      <c r="P130" s="210">
        <f t="shared" si="14"/>
        <v>-3.8989866666666664E-3</v>
      </c>
      <c r="Q130" s="205">
        <v>2630</v>
      </c>
      <c r="R130" s="208">
        <v>641</v>
      </c>
      <c r="S130" s="210">
        <f t="shared" si="15"/>
        <v>1.5974100000000001E-3</v>
      </c>
      <c r="T130" s="210">
        <f t="shared" si="15"/>
        <v>-3.2497000000000003E-3</v>
      </c>
      <c r="U130" s="210">
        <f t="shared" si="15"/>
        <v>2.7598800000000001E-4</v>
      </c>
      <c r="V130" s="210">
        <f t="shared" si="15"/>
        <v>5.3942800000000011E-4</v>
      </c>
      <c r="W130" s="210">
        <f t="shared" si="15"/>
        <v>-2.1114600000000003E-4</v>
      </c>
      <c r="X130" s="210">
        <f t="shared" si="15"/>
        <v>-1.1889499999999998E-3</v>
      </c>
      <c r="Y130" s="210">
        <f t="shared" si="15"/>
        <v>-2.7354899999999999E-4</v>
      </c>
      <c r="Z130" s="210">
        <f t="shared" si="15"/>
        <v>7.3209000000000002E-4</v>
      </c>
      <c r="AA130" s="210">
        <f t="shared" si="15"/>
        <v>-4.4926799999999998E-3</v>
      </c>
      <c r="AB130" s="210">
        <f t="shared" si="15"/>
        <v>1.3292900000000001E-6</v>
      </c>
      <c r="AC130" s="210">
        <f t="shared" si="15"/>
        <v>-3.8101599999999997E-4</v>
      </c>
      <c r="AD130" s="210">
        <f t="shared" si="15"/>
        <v>-6.5732200000000001E-5</v>
      </c>
      <c r="AE130" s="210">
        <f t="shared" si="15"/>
        <v>2.8431299999999997E-3</v>
      </c>
      <c r="AF130" s="210">
        <f t="shared" si="15"/>
        <v>2.4229999999999998E-3</v>
      </c>
      <c r="AG130" s="210">
        <f t="shared" si="15"/>
        <v>-1.06336E-3</v>
      </c>
    </row>
    <row r="131" spans="1:33" x14ac:dyDescent="0.25">
      <c r="A131" s="220">
        <v>125</v>
      </c>
      <c r="B131" s="210">
        <f t="shared" si="14"/>
        <v>5.9031866666666676E-3</v>
      </c>
      <c r="C131" s="210">
        <f t="shared" si="14"/>
        <v>-1.20109E-2</v>
      </c>
      <c r="D131" s="210">
        <f t="shared" si="14"/>
        <v>1.0205360000000001E-3</v>
      </c>
      <c r="E131" s="210">
        <f t="shared" si="14"/>
        <v>1.9927160000000003E-3</v>
      </c>
      <c r="F131" s="210">
        <f t="shared" si="14"/>
        <v>-7.7981200000000006E-4</v>
      </c>
      <c r="G131" s="210">
        <f t="shared" si="14"/>
        <v>-4.3915666666666667E-3</v>
      </c>
      <c r="H131" s="210">
        <f t="shared" si="14"/>
        <v>-1.0083113333333334E-3</v>
      </c>
      <c r="I131" s="210">
        <f t="shared" si="14"/>
        <v>2.7061466666666672E-3</v>
      </c>
      <c r="J131" s="210">
        <f t="shared" si="14"/>
        <v>-1.6610293333333331E-2</v>
      </c>
      <c r="K131" s="210">
        <f t="shared" si="14"/>
        <v>4.9050466666666667E-6</v>
      </c>
      <c r="L131" s="210">
        <f t="shared" si="14"/>
        <v>-1.4076186666666666E-3</v>
      </c>
      <c r="M131" s="210">
        <f t="shared" si="14"/>
        <v>-2.4274506666666662E-4</v>
      </c>
      <c r="N131" s="210">
        <f t="shared" si="14"/>
        <v>1.0496859999999998E-2</v>
      </c>
      <c r="O131" s="210">
        <f t="shared" si="14"/>
        <v>8.9393333333333339E-3</v>
      </c>
      <c r="P131" s="210">
        <f t="shared" si="14"/>
        <v>-3.9349199999999997E-3</v>
      </c>
      <c r="Q131" s="205">
        <v>2635</v>
      </c>
      <c r="R131" s="208">
        <v>646</v>
      </c>
      <c r="S131" s="210">
        <f t="shared" si="15"/>
        <v>1.6099600000000001E-3</v>
      </c>
      <c r="T131" s="210">
        <f t="shared" si="15"/>
        <v>-3.2757000000000003E-3</v>
      </c>
      <c r="U131" s="210">
        <f t="shared" si="15"/>
        <v>2.78328E-4</v>
      </c>
      <c r="V131" s="210">
        <f t="shared" si="15"/>
        <v>5.4346800000000008E-4</v>
      </c>
      <c r="W131" s="210">
        <f t="shared" si="15"/>
        <v>-2.1267600000000002E-4</v>
      </c>
      <c r="X131" s="210">
        <f t="shared" si="15"/>
        <v>-1.1976999999999999E-3</v>
      </c>
      <c r="Y131" s="210">
        <f t="shared" si="15"/>
        <v>-2.7499399999999998E-4</v>
      </c>
      <c r="Z131" s="210">
        <f t="shared" si="15"/>
        <v>7.3804000000000003E-4</v>
      </c>
      <c r="AA131" s="210">
        <f t="shared" si="15"/>
        <v>-4.5300799999999997E-3</v>
      </c>
      <c r="AB131" s="210">
        <f t="shared" si="15"/>
        <v>1.33774E-6</v>
      </c>
      <c r="AC131" s="210">
        <f t="shared" si="15"/>
        <v>-3.83896E-4</v>
      </c>
      <c r="AD131" s="210">
        <f t="shared" si="15"/>
        <v>-6.620319999999999E-5</v>
      </c>
      <c r="AE131" s="210">
        <f t="shared" si="15"/>
        <v>2.8627799999999997E-3</v>
      </c>
      <c r="AF131" s="210">
        <f t="shared" si="15"/>
        <v>2.4380000000000001E-3</v>
      </c>
      <c r="AG131" s="210">
        <f t="shared" si="15"/>
        <v>-1.0731599999999999E-3</v>
      </c>
    </row>
    <row r="132" spans="1:33" x14ac:dyDescent="0.25">
      <c r="A132" s="220">
        <v>126</v>
      </c>
      <c r="B132" s="210">
        <f t="shared" si="14"/>
        <v>5.9492033333333333E-3</v>
      </c>
      <c r="C132" s="210">
        <f t="shared" si="14"/>
        <v>-1.2106233333333334E-2</v>
      </c>
      <c r="D132" s="210">
        <f t="shared" si="14"/>
        <v>1.0291160000000001E-3</v>
      </c>
      <c r="E132" s="210">
        <f t="shared" si="14"/>
        <v>2.0075293333333337E-3</v>
      </c>
      <c r="F132" s="210">
        <f t="shared" si="14"/>
        <v>-7.8542200000000003E-4</v>
      </c>
      <c r="G132" s="210">
        <f t="shared" si="14"/>
        <v>-4.4236500000000003E-3</v>
      </c>
      <c r="H132" s="210">
        <f t="shared" si="14"/>
        <v>-1.0136096666666667E-3</v>
      </c>
      <c r="I132" s="210">
        <f t="shared" si="14"/>
        <v>2.7279633333333335E-3</v>
      </c>
      <c r="J132" s="210">
        <f t="shared" si="14"/>
        <v>-1.6747426666666666E-2</v>
      </c>
      <c r="K132" s="210">
        <f t="shared" si="14"/>
        <v>4.9360300000000002E-6</v>
      </c>
      <c r="L132" s="210">
        <f t="shared" si="14"/>
        <v>-1.4181786666666665E-3</v>
      </c>
      <c r="M132" s="210">
        <f t="shared" si="14"/>
        <v>-2.4447206666666663E-4</v>
      </c>
      <c r="N132" s="210">
        <f t="shared" si="14"/>
        <v>1.0568909999999999E-2</v>
      </c>
      <c r="O132" s="210">
        <f t="shared" si="14"/>
        <v>8.9943333333333351E-3</v>
      </c>
      <c r="P132" s="210">
        <f t="shared" si="14"/>
        <v>-3.9708533333333322E-3</v>
      </c>
      <c r="Q132" s="205">
        <v>2640</v>
      </c>
      <c r="R132" s="208">
        <v>651</v>
      </c>
      <c r="S132" s="210">
        <f t="shared" si="15"/>
        <v>1.62251E-3</v>
      </c>
      <c r="T132" s="210">
        <f t="shared" si="15"/>
        <v>-3.3017000000000003E-3</v>
      </c>
      <c r="U132" s="210">
        <f t="shared" si="15"/>
        <v>2.8066800000000003E-4</v>
      </c>
      <c r="V132" s="210">
        <f t="shared" si="15"/>
        <v>5.4750800000000004E-4</v>
      </c>
      <c r="W132" s="210">
        <f t="shared" si="15"/>
        <v>-2.1420600000000002E-4</v>
      </c>
      <c r="X132" s="210">
        <f t="shared" si="15"/>
        <v>-1.20645E-3</v>
      </c>
      <c r="Y132" s="210">
        <f t="shared" si="15"/>
        <v>-2.7643900000000001E-4</v>
      </c>
      <c r="Z132" s="210">
        <f t="shared" si="15"/>
        <v>7.4399000000000004E-4</v>
      </c>
      <c r="AA132" s="210">
        <f t="shared" si="15"/>
        <v>-4.5674799999999996E-3</v>
      </c>
      <c r="AB132" s="210">
        <f t="shared" si="15"/>
        <v>1.3461900000000001E-6</v>
      </c>
      <c r="AC132" s="210">
        <f t="shared" si="15"/>
        <v>-3.8677599999999997E-4</v>
      </c>
      <c r="AD132" s="210">
        <f t="shared" si="15"/>
        <v>-6.6674199999999993E-5</v>
      </c>
      <c r="AE132" s="210">
        <f t="shared" si="15"/>
        <v>2.8824299999999996E-3</v>
      </c>
      <c r="AF132" s="210">
        <f t="shared" si="15"/>
        <v>2.4530000000000003E-3</v>
      </c>
      <c r="AG132" s="210">
        <f t="shared" si="15"/>
        <v>-1.0829599999999998E-3</v>
      </c>
    </row>
    <row r="133" spans="1:33" x14ac:dyDescent="0.25">
      <c r="A133" s="220">
        <v>127</v>
      </c>
      <c r="B133" s="210">
        <f t="shared" si="14"/>
        <v>5.9952199999999999E-3</v>
      </c>
      <c r="C133" s="210">
        <f t="shared" si="14"/>
        <v>-1.2201566666666669E-2</v>
      </c>
      <c r="D133" s="210">
        <f t="shared" si="14"/>
        <v>1.0376960000000001E-3</v>
      </c>
      <c r="E133" s="210">
        <f t="shared" si="14"/>
        <v>2.0223426666666666E-3</v>
      </c>
      <c r="F133" s="210">
        <f t="shared" si="14"/>
        <v>-7.91032E-4</v>
      </c>
      <c r="G133" s="210">
        <f t="shared" si="14"/>
        <v>-4.4557333333333322E-3</v>
      </c>
      <c r="H133" s="210">
        <f t="shared" si="14"/>
        <v>-1.018908E-3</v>
      </c>
      <c r="I133" s="210">
        <f t="shared" si="14"/>
        <v>2.7497799999999998E-3</v>
      </c>
      <c r="J133" s="210">
        <f t="shared" si="14"/>
        <v>-1.6884560000000003E-2</v>
      </c>
      <c r="K133" s="210">
        <f t="shared" si="14"/>
        <v>4.9670133333333329E-6</v>
      </c>
      <c r="L133" s="210">
        <f t="shared" si="14"/>
        <v>-1.4287386666666667E-3</v>
      </c>
      <c r="M133" s="210">
        <f t="shared" si="14"/>
        <v>-2.4619906666666666E-4</v>
      </c>
      <c r="N133" s="210">
        <f t="shared" si="14"/>
        <v>1.064096E-2</v>
      </c>
      <c r="O133" s="210">
        <f t="shared" si="14"/>
        <v>9.0493333333333346E-3</v>
      </c>
      <c r="P133" s="210">
        <f t="shared" si="14"/>
        <v>-4.0067866666666663E-3</v>
      </c>
      <c r="Q133" s="205">
        <v>2645</v>
      </c>
      <c r="R133" s="208">
        <v>656</v>
      </c>
      <c r="S133" s="210">
        <f t="shared" si="15"/>
        <v>1.63506E-3</v>
      </c>
      <c r="T133" s="210">
        <f t="shared" si="15"/>
        <v>-3.3277000000000003E-3</v>
      </c>
      <c r="U133" s="210">
        <f t="shared" si="15"/>
        <v>2.8300800000000001E-4</v>
      </c>
      <c r="V133" s="210">
        <f t="shared" si="15"/>
        <v>5.5154800000000001E-4</v>
      </c>
      <c r="W133" s="210">
        <f t="shared" si="15"/>
        <v>-2.1573600000000001E-4</v>
      </c>
      <c r="X133" s="210">
        <f t="shared" si="15"/>
        <v>-1.2151999999999998E-3</v>
      </c>
      <c r="Y133" s="210">
        <f t="shared" si="15"/>
        <v>-2.77884E-4</v>
      </c>
      <c r="Z133" s="210">
        <f t="shared" si="15"/>
        <v>7.4993999999999994E-4</v>
      </c>
      <c r="AA133" s="210">
        <f t="shared" si="15"/>
        <v>-4.6048800000000004E-3</v>
      </c>
      <c r="AB133" s="210">
        <f t="shared" si="15"/>
        <v>1.35464E-6</v>
      </c>
      <c r="AC133" s="210">
        <f t="shared" si="15"/>
        <v>-3.89656E-4</v>
      </c>
      <c r="AD133" s="210">
        <f t="shared" si="15"/>
        <v>-6.7145199999999995E-5</v>
      </c>
      <c r="AE133" s="210">
        <f t="shared" si="15"/>
        <v>2.90208E-3</v>
      </c>
      <c r="AF133" s="210">
        <f t="shared" si="15"/>
        <v>2.4680000000000001E-3</v>
      </c>
      <c r="AG133" s="210">
        <f t="shared" si="15"/>
        <v>-1.0927599999999999E-3</v>
      </c>
    </row>
    <row r="134" spans="1:33" x14ac:dyDescent="0.25">
      <c r="A134" s="220">
        <v>128</v>
      </c>
      <c r="B134" s="210">
        <f t="shared" si="14"/>
        <v>6.0412366666666674E-3</v>
      </c>
      <c r="C134" s="210">
        <f t="shared" si="14"/>
        <v>-1.2296900000000001E-2</v>
      </c>
      <c r="D134" s="210">
        <f t="shared" si="14"/>
        <v>1.0462759999999998E-3</v>
      </c>
      <c r="E134" s="210">
        <f t="shared" si="14"/>
        <v>2.0371560000000005E-3</v>
      </c>
      <c r="F134" s="210">
        <f t="shared" si="14"/>
        <v>-7.9664200000000018E-4</v>
      </c>
      <c r="G134" s="210">
        <f t="shared" si="14"/>
        <v>-4.4878166666666658E-3</v>
      </c>
      <c r="H134" s="210">
        <f t="shared" si="14"/>
        <v>-1.0242063333333335E-3</v>
      </c>
      <c r="I134" s="210">
        <f t="shared" si="14"/>
        <v>2.7715966666666662E-3</v>
      </c>
      <c r="J134" s="210">
        <f t="shared" si="14"/>
        <v>-1.7021693333333334E-2</v>
      </c>
      <c r="K134" s="210">
        <f t="shared" si="14"/>
        <v>4.9979966666666664E-6</v>
      </c>
      <c r="L134" s="210">
        <f t="shared" si="14"/>
        <v>-1.4392986666666666E-3</v>
      </c>
      <c r="M134" s="210">
        <f t="shared" si="14"/>
        <v>-2.4792606666666669E-4</v>
      </c>
      <c r="N134" s="210">
        <f t="shared" si="14"/>
        <v>1.071301E-2</v>
      </c>
      <c r="O134" s="210">
        <f t="shared" si="14"/>
        <v>9.1043333333333341E-3</v>
      </c>
      <c r="P134" s="210">
        <f t="shared" si="14"/>
        <v>-4.0427199999999996E-3</v>
      </c>
      <c r="Q134" s="205">
        <v>2650</v>
      </c>
      <c r="R134" s="208">
        <v>661</v>
      </c>
      <c r="S134" s="210">
        <f t="shared" si="15"/>
        <v>1.6476100000000001E-3</v>
      </c>
      <c r="T134" s="210">
        <f t="shared" si="15"/>
        <v>-3.3537000000000003E-3</v>
      </c>
      <c r="U134" s="210">
        <f t="shared" si="15"/>
        <v>2.8534799999999999E-4</v>
      </c>
      <c r="V134" s="210">
        <f t="shared" si="15"/>
        <v>5.5558800000000009E-4</v>
      </c>
      <c r="W134" s="210">
        <f t="shared" si="15"/>
        <v>-2.1726600000000003E-4</v>
      </c>
      <c r="X134" s="210">
        <f t="shared" si="15"/>
        <v>-1.2239499999999999E-3</v>
      </c>
      <c r="Y134" s="210">
        <f t="shared" si="15"/>
        <v>-2.7932900000000004E-4</v>
      </c>
      <c r="Z134" s="210">
        <f t="shared" si="15"/>
        <v>7.5588999999999995E-4</v>
      </c>
      <c r="AA134" s="210">
        <f t="shared" si="15"/>
        <v>-4.6422800000000004E-3</v>
      </c>
      <c r="AB134" s="210">
        <f t="shared" si="15"/>
        <v>1.3630900000000001E-6</v>
      </c>
      <c r="AC134" s="210">
        <f t="shared" si="15"/>
        <v>-3.9253599999999997E-4</v>
      </c>
      <c r="AD134" s="210">
        <f t="shared" si="15"/>
        <v>-6.7616199999999998E-5</v>
      </c>
      <c r="AE134" s="210">
        <f t="shared" si="15"/>
        <v>2.92173E-3</v>
      </c>
      <c r="AF134" s="210">
        <f t="shared" si="15"/>
        <v>2.483E-3</v>
      </c>
      <c r="AG134" s="210">
        <f t="shared" si="15"/>
        <v>-1.1025599999999998E-3</v>
      </c>
    </row>
    <row r="135" spans="1:33" x14ac:dyDescent="0.25">
      <c r="A135" s="220">
        <v>129</v>
      </c>
      <c r="B135" s="210">
        <f t="shared" si="14"/>
        <v>6.087253333333334E-3</v>
      </c>
      <c r="C135" s="210">
        <f t="shared" si="14"/>
        <v>-1.2392233333333334E-2</v>
      </c>
      <c r="D135" s="210">
        <f t="shared" si="14"/>
        <v>1.0548560000000001E-3</v>
      </c>
      <c r="E135" s="210">
        <f t="shared" si="14"/>
        <v>2.0519693333333334E-3</v>
      </c>
      <c r="F135" s="210">
        <f t="shared" si="14"/>
        <v>-8.0225200000000015E-4</v>
      </c>
      <c r="G135" s="210">
        <f t="shared" si="14"/>
        <v>-4.5198999999999994E-3</v>
      </c>
      <c r="H135" s="210">
        <f t="shared" si="14"/>
        <v>-1.0295046666666666E-3</v>
      </c>
      <c r="I135" s="210">
        <f t="shared" si="14"/>
        <v>2.793413333333333E-3</v>
      </c>
      <c r="J135" s="210">
        <f t="shared" si="14"/>
        <v>-1.7158826666666668E-2</v>
      </c>
      <c r="K135" s="210">
        <f t="shared" si="14"/>
        <v>5.0289799999999999E-6</v>
      </c>
      <c r="L135" s="210">
        <f t="shared" si="14"/>
        <v>-1.4498586666666666E-3</v>
      </c>
      <c r="M135" s="210">
        <f t="shared" si="14"/>
        <v>-2.4965306666666662E-4</v>
      </c>
      <c r="N135" s="210">
        <f t="shared" si="14"/>
        <v>1.0785059999999999E-2</v>
      </c>
      <c r="O135" s="210">
        <f t="shared" si="14"/>
        <v>9.1593333333333336E-3</v>
      </c>
      <c r="P135" s="210">
        <f t="shared" si="14"/>
        <v>-4.078653333333333E-3</v>
      </c>
      <c r="Q135" s="205">
        <v>2655</v>
      </c>
      <c r="R135" s="208">
        <v>666</v>
      </c>
      <c r="S135" s="210">
        <f t="shared" si="15"/>
        <v>1.6601600000000002E-3</v>
      </c>
      <c r="T135" s="210">
        <f t="shared" si="15"/>
        <v>-3.3797000000000002E-3</v>
      </c>
      <c r="U135" s="210">
        <f t="shared" si="15"/>
        <v>2.8768800000000003E-4</v>
      </c>
      <c r="V135" s="210">
        <f t="shared" si="15"/>
        <v>5.5962800000000006E-4</v>
      </c>
      <c r="W135" s="210">
        <f t="shared" si="15"/>
        <v>-2.1879600000000002E-4</v>
      </c>
      <c r="X135" s="210">
        <f t="shared" si="15"/>
        <v>-1.2327E-3</v>
      </c>
      <c r="Y135" s="210">
        <f t="shared" si="15"/>
        <v>-2.8077400000000002E-4</v>
      </c>
      <c r="Z135" s="210">
        <f t="shared" si="15"/>
        <v>7.6183999999999996E-4</v>
      </c>
      <c r="AA135" s="210">
        <f t="shared" si="15"/>
        <v>-4.6796800000000003E-3</v>
      </c>
      <c r="AB135" s="210">
        <f t="shared" si="15"/>
        <v>1.37154E-6</v>
      </c>
      <c r="AC135" s="210">
        <f t="shared" si="15"/>
        <v>-3.95416E-4</v>
      </c>
      <c r="AD135" s="210">
        <f t="shared" si="15"/>
        <v>-6.8087199999999987E-5</v>
      </c>
      <c r="AE135" s="210">
        <f t="shared" si="15"/>
        <v>2.9413799999999999E-3</v>
      </c>
      <c r="AF135" s="210">
        <f t="shared" si="15"/>
        <v>2.4980000000000002E-3</v>
      </c>
      <c r="AG135" s="210">
        <f t="shared" si="15"/>
        <v>-1.11236E-3</v>
      </c>
    </row>
    <row r="136" spans="1:33" x14ac:dyDescent="0.25">
      <c r="A136" s="220">
        <v>130</v>
      </c>
      <c r="B136" s="210">
        <f t="shared" si="14"/>
        <v>6.1332699999999997E-3</v>
      </c>
      <c r="C136" s="210">
        <f t="shared" si="14"/>
        <v>-1.2487566666666667E-2</v>
      </c>
      <c r="D136" s="210">
        <f t="shared" si="14"/>
        <v>1.0634360000000001E-3</v>
      </c>
      <c r="E136" s="210">
        <f t="shared" si="14"/>
        <v>2.0667826666666668E-3</v>
      </c>
      <c r="F136" s="210">
        <f t="shared" si="14"/>
        <v>-8.0786200000000001E-4</v>
      </c>
      <c r="G136" s="210">
        <f t="shared" si="14"/>
        <v>-4.5519833333333331E-3</v>
      </c>
      <c r="H136" s="210">
        <f t="shared" si="14"/>
        <v>-1.0348029999999999E-3</v>
      </c>
      <c r="I136" s="210">
        <f t="shared" si="14"/>
        <v>2.8152299999999997E-3</v>
      </c>
      <c r="J136" s="210">
        <f t="shared" si="14"/>
        <v>-1.7295960000000003E-2</v>
      </c>
      <c r="K136" s="210">
        <f t="shared" si="14"/>
        <v>5.0599633333333334E-6</v>
      </c>
      <c r="L136" s="210">
        <f t="shared" si="14"/>
        <v>-1.4604186666666668E-3</v>
      </c>
      <c r="M136" s="210">
        <f t="shared" si="14"/>
        <v>-2.5138006666666665E-4</v>
      </c>
      <c r="N136" s="210">
        <f t="shared" si="14"/>
        <v>1.0857109999999998E-2</v>
      </c>
      <c r="O136" s="210">
        <f t="shared" si="14"/>
        <v>9.2143333333333331E-3</v>
      </c>
      <c r="P136" s="210">
        <f t="shared" si="14"/>
        <v>-4.1145866666666663E-3</v>
      </c>
      <c r="Q136" s="205">
        <v>2660</v>
      </c>
      <c r="R136" s="208">
        <v>671</v>
      </c>
      <c r="S136" s="210">
        <f t="shared" si="15"/>
        <v>1.67271E-3</v>
      </c>
      <c r="T136" s="210">
        <f t="shared" si="15"/>
        <v>-3.4057000000000002E-3</v>
      </c>
      <c r="U136" s="210">
        <f t="shared" si="15"/>
        <v>2.9002800000000001E-4</v>
      </c>
      <c r="V136" s="210">
        <f t="shared" si="15"/>
        <v>5.6366800000000002E-4</v>
      </c>
      <c r="W136" s="210">
        <f t="shared" si="15"/>
        <v>-2.2032600000000002E-4</v>
      </c>
      <c r="X136" s="210">
        <f t="shared" si="15"/>
        <v>-1.2414499999999998E-3</v>
      </c>
      <c r="Y136" s="210">
        <f t="shared" si="15"/>
        <v>-2.82219E-4</v>
      </c>
      <c r="Z136" s="210">
        <f t="shared" si="15"/>
        <v>7.6778999999999997E-4</v>
      </c>
      <c r="AA136" s="210">
        <f t="shared" si="15"/>
        <v>-4.7170800000000002E-3</v>
      </c>
      <c r="AB136" s="210">
        <f t="shared" si="15"/>
        <v>1.3799900000000001E-6</v>
      </c>
      <c r="AC136" s="210">
        <f t="shared" si="15"/>
        <v>-3.9829599999999997E-4</v>
      </c>
      <c r="AD136" s="210">
        <f t="shared" si="15"/>
        <v>-6.855819999999999E-5</v>
      </c>
      <c r="AE136" s="210">
        <f t="shared" si="15"/>
        <v>2.9610299999999999E-3</v>
      </c>
      <c r="AF136" s="210">
        <f t="shared" si="15"/>
        <v>2.513E-3</v>
      </c>
      <c r="AG136" s="210">
        <f t="shared" si="15"/>
        <v>-1.1221599999999999E-3</v>
      </c>
    </row>
    <row r="137" spans="1:33" x14ac:dyDescent="0.25">
      <c r="A137" s="220">
        <v>131</v>
      </c>
      <c r="B137" s="210">
        <f t="shared" si="14"/>
        <v>6.1792866666666663E-3</v>
      </c>
      <c r="C137" s="210">
        <f t="shared" si="14"/>
        <v>-1.2582900000000001E-2</v>
      </c>
      <c r="D137" s="210">
        <f t="shared" si="14"/>
        <v>1.0720160000000001E-3</v>
      </c>
      <c r="E137" s="210">
        <f t="shared" si="14"/>
        <v>2.0815960000000002E-3</v>
      </c>
      <c r="F137" s="210">
        <f t="shared" si="14"/>
        <v>-8.1347199999999998E-4</v>
      </c>
      <c r="G137" s="210">
        <f t="shared" si="14"/>
        <v>-4.5840666666666667E-3</v>
      </c>
      <c r="H137" s="210">
        <f t="shared" si="14"/>
        <v>-1.0401013333333332E-3</v>
      </c>
      <c r="I137" s="210">
        <f t="shared" si="14"/>
        <v>2.8370466666666669E-3</v>
      </c>
      <c r="J137" s="210">
        <f t="shared" si="14"/>
        <v>-1.7433093333333333E-2</v>
      </c>
      <c r="K137" s="210">
        <f t="shared" si="14"/>
        <v>5.0909466666666669E-6</v>
      </c>
      <c r="L137" s="210">
        <f t="shared" si="14"/>
        <v>-1.4709786666666667E-3</v>
      </c>
      <c r="M137" s="210">
        <f t="shared" si="14"/>
        <v>-2.5310706666666663E-4</v>
      </c>
      <c r="N137" s="210">
        <f t="shared" si="14"/>
        <v>1.092916E-2</v>
      </c>
      <c r="O137" s="210">
        <f t="shared" si="14"/>
        <v>9.2693333333333326E-3</v>
      </c>
      <c r="P137" s="210">
        <f t="shared" si="14"/>
        <v>-4.1505199999999987E-3</v>
      </c>
      <c r="Q137" s="205">
        <v>2665</v>
      </c>
      <c r="R137" s="208">
        <v>676</v>
      </c>
      <c r="S137" s="210">
        <f t="shared" si="15"/>
        <v>1.6852600000000001E-3</v>
      </c>
      <c r="T137" s="210">
        <f t="shared" si="15"/>
        <v>-3.4317000000000002E-3</v>
      </c>
      <c r="U137" s="210">
        <f t="shared" si="15"/>
        <v>2.9236800000000004E-4</v>
      </c>
      <c r="V137" s="210">
        <f t="shared" si="15"/>
        <v>5.677080000000001E-4</v>
      </c>
      <c r="W137" s="210">
        <f t="shared" si="15"/>
        <v>-2.2185600000000001E-4</v>
      </c>
      <c r="X137" s="210">
        <f t="shared" si="15"/>
        <v>-1.2501999999999999E-3</v>
      </c>
      <c r="Y137" s="210">
        <f t="shared" si="15"/>
        <v>-2.8366399999999999E-4</v>
      </c>
      <c r="Z137" s="210">
        <f t="shared" si="15"/>
        <v>7.7373999999999997E-4</v>
      </c>
      <c r="AA137" s="210">
        <f t="shared" si="15"/>
        <v>-4.7544800000000002E-3</v>
      </c>
      <c r="AB137" s="210">
        <f t="shared" si="15"/>
        <v>1.38844E-6</v>
      </c>
      <c r="AC137" s="210">
        <f t="shared" si="15"/>
        <v>-4.01176E-4</v>
      </c>
      <c r="AD137" s="210">
        <f t="shared" si="15"/>
        <v>-6.9029199999999993E-5</v>
      </c>
      <c r="AE137" s="210">
        <f t="shared" si="15"/>
        <v>2.9806799999999999E-3</v>
      </c>
      <c r="AF137" s="210">
        <f t="shared" si="15"/>
        <v>2.5279999999999999E-3</v>
      </c>
      <c r="AG137" s="210">
        <f t="shared" si="15"/>
        <v>-1.1319599999999998E-3</v>
      </c>
    </row>
    <row r="138" spans="1:33" x14ac:dyDescent="0.25">
      <c r="A138" s="220">
        <v>132</v>
      </c>
      <c r="B138" s="210">
        <f t="shared" si="14"/>
        <v>6.2253033333333338E-3</v>
      </c>
      <c r="C138" s="210">
        <f t="shared" si="14"/>
        <v>-1.2678233333333335E-2</v>
      </c>
      <c r="D138" s="210">
        <f t="shared" si="14"/>
        <v>1.0805960000000001E-3</v>
      </c>
      <c r="E138" s="210">
        <f t="shared" si="14"/>
        <v>2.0964093333333336E-3</v>
      </c>
      <c r="F138" s="210">
        <f t="shared" si="14"/>
        <v>-8.1908200000000006E-4</v>
      </c>
      <c r="G138" s="210">
        <f t="shared" si="14"/>
        <v>-4.6161499999999994E-3</v>
      </c>
      <c r="H138" s="210">
        <f t="shared" si="14"/>
        <v>-1.0453996666666666E-3</v>
      </c>
      <c r="I138" s="210">
        <f t="shared" si="14"/>
        <v>2.8588633333333333E-3</v>
      </c>
      <c r="J138" s="210">
        <f t="shared" si="14"/>
        <v>-1.7570226666666668E-2</v>
      </c>
      <c r="K138" s="210">
        <f t="shared" si="14"/>
        <v>5.1219300000000004E-6</v>
      </c>
      <c r="L138" s="210">
        <f t="shared" si="14"/>
        <v>-1.4815386666666664E-3</v>
      </c>
      <c r="M138" s="210">
        <f t="shared" si="14"/>
        <v>-2.5483406666666666E-4</v>
      </c>
      <c r="N138" s="210">
        <f t="shared" si="14"/>
        <v>1.1001209999999999E-2</v>
      </c>
      <c r="O138" s="210">
        <f t="shared" si="14"/>
        <v>9.3243333333333338E-3</v>
      </c>
      <c r="P138" s="210">
        <f t="shared" si="14"/>
        <v>-4.1864533333333329E-3</v>
      </c>
      <c r="Q138" s="205">
        <v>2670</v>
      </c>
      <c r="R138" s="208">
        <v>681</v>
      </c>
      <c r="S138" s="210">
        <f t="shared" si="15"/>
        <v>1.6978100000000001E-3</v>
      </c>
      <c r="T138" s="210">
        <f t="shared" si="15"/>
        <v>-3.4577000000000002E-3</v>
      </c>
      <c r="U138" s="210">
        <f t="shared" si="15"/>
        <v>2.9470800000000003E-4</v>
      </c>
      <c r="V138" s="210">
        <f t="shared" si="15"/>
        <v>5.7174800000000007E-4</v>
      </c>
      <c r="W138" s="210">
        <f t="shared" si="15"/>
        <v>-2.2338600000000003E-4</v>
      </c>
      <c r="X138" s="210">
        <f t="shared" si="15"/>
        <v>-1.2589499999999998E-3</v>
      </c>
      <c r="Y138" s="210">
        <f t="shared" si="15"/>
        <v>-2.8510899999999997E-4</v>
      </c>
      <c r="Z138" s="210">
        <f t="shared" si="15"/>
        <v>7.7968999999999998E-4</v>
      </c>
      <c r="AA138" s="210">
        <f t="shared" si="15"/>
        <v>-4.7918800000000001E-3</v>
      </c>
      <c r="AB138" s="210">
        <f t="shared" si="15"/>
        <v>1.3968900000000001E-6</v>
      </c>
      <c r="AC138" s="210">
        <f t="shared" si="15"/>
        <v>-4.0405599999999997E-4</v>
      </c>
      <c r="AD138" s="210">
        <f t="shared" si="15"/>
        <v>-6.9500199999999996E-5</v>
      </c>
      <c r="AE138" s="210">
        <f t="shared" si="15"/>
        <v>3.0003299999999998E-3</v>
      </c>
      <c r="AF138" s="210">
        <f t="shared" si="15"/>
        <v>2.5430000000000001E-3</v>
      </c>
      <c r="AG138" s="210">
        <f t="shared" si="15"/>
        <v>-1.1417599999999999E-3</v>
      </c>
    </row>
    <row r="139" spans="1:33" x14ac:dyDescent="0.25">
      <c r="A139" s="220">
        <v>133</v>
      </c>
      <c r="B139" s="210">
        <f t="shared" si="14"/>
        <v>6.2713200000000004E-3</v>
      </c>
      <c r="C139" s="210">
        <f t="shared" si="14"/>
        <v>-1.2773566666666666E-2</v>
      </c>
      <c r="D139" s="210">
        <f t="shared" si="14"/>
        <v>1.0891760000000001E-3</v>
      </c>
      <c r="E139" s="210">
        <f t="shared" si="14"/>
        <v>2.111222666666667E-3</v>
      </c>
      <c r="F139" s="210">
        <f t="shared" si="14"/>
        <v>-8.2469200000000013E-4</v>
      </c>
      <c r="G139" s="210">
        <f t="shared" si="14"/>
        <v>-4.648233333333333E-3</v>
      </c>
      <c r="H139" s="210">
        <f t="shared" si="14"/>
        <v>-1.0506980000000001E-3</v>
      </c>
      <c r="I139" s="210">
        <f t="shared" si="14"/>
        <v>2.88068E-3</v>
      </c>
      <c r="J139" s="210">
        <f t="shared" si="14"/>
        <v>-1.7707360000000002E-2</v>
      </c>
      <c r="K139" s="210">
        <f t="shared" si="14"/>
        <v>5.152913333333334E-6</v>
      </c>
      <c r="L139" s="210">
        <f t="shared" si="14"/>
        <v>-1.4920986666666668E-3</v>
      </c>
      <c r="M139" s="210">
        <f t="shared" si="14"/>
        <v>-2.5656106666666669E-4</v>
      </c>
      <c r="N139" s="210">
        <f t="shared" si="14"/>
        <v>1.107326E-2</v>
      </c>
      <c r="O139" s="210">
        <f t="shared" si="14"/>
        <v>9.3793333333333333E-3</v>
      </c>
      <c r="P139" s="210">
        <f t="shared" si="14"/>
        <v>-4.2223866666666662E-3</v>
      </c>
      <c r="Q139" s="205">
        <v>2675</v>
      </c>
      <c r="R139" s="208">
        <v>686</v>
      </c>
      <c r="S139" s="210">
        <f t="shared" si="15"/>
        <v>1.71036E-3</v>
      </c>
      <c r="T139" s="210">
        <f t="shared" si="15"/>
        <v>-3.4837000000000002E-3</v>
      </c>
      <c r="U139" s="210">
        <f t="shared" si="15"/>
        <v>2.9704800000000001E-4</v>
      </c>
      <c r="V139" s="210">
        <f t="shared" si="15"/>
        <v>5.7578800000000004E-4</v>
      </c>
      <c r="W139" s="210">
        <f t="shared" si="15"/>
        <v>-2.2491600000000003E-4</v>
      </c>
      <c r="X139" s="210">
        <f t="shared" si="15"/>
        <v>-1.2676999999999999E-3</v>
      </c>
      <c r="Y139" s="210">
        <f t="shared" si="15"/>
        <v>-2.8655400000000001E-4</v>
      </c>
      <c r="Z139" s="210">
        <f t="shared" si="15"/>
        <v>7.8563999999999999E-4</v>
      </c>
      <c r="AA139" s="210">
        <f t="shared" si="15"/>
        <v>-4.82928E-3</v>
      </c>
      <c r="AB139" s="210">
        <f t="shared" si="15"/>
        <v>1.40534E-6</v>
      </c>
      <c r="AC139" s="210">
        <f t="shared" si="15"/>
        <v>-4.0693599999999999E-4</v>
      </c>
      <c r="AD139" s="210">
        <f t="shared" si="15"/>
        <v>-6.9971199999999998E-5</v>
      </c>
      <c r="AE139" s="210">
        <f t="shared" si="15"/>
        <v>3.0199799999999998E-3</v>
      </c>
      <c r="AF139" s="210">
        <f t="shared" si="15"/>
        <v>2.5579999999999999E-3</v>
      </c>
      <c r="AG139" s="210">
        <f t="shared" si="15"/>
        <v>-1.1515599999999998E-3</v>
      </c>
    </row>
    <row r="140" spans="1:33" x14ac:dyDescent="0.25">
      <c r="A140" s="220">
        <v>134</v>
      </c>
      <c r="B140" s="210">
        <f t="shared" si="14"/>
        <v>6.317336666666667E-3</v>
      </c>
      <c r="C140" s="210">
        <f t="shared" si="14"/>
        <v>-1.2868900000000001E-2</v>
      </c>
      <c r="D140" s="210">
        <f t="shared" si="14"/>
        <v>1.0977560000000001E-3</v>
      </c>
      <c r="E140" s="210">
        <f t="shared" si="14"/>
        <v>2.126036E-3</v>
      </c>
      <c r="F140" s="210">
        <f t="shared" si="14"/>
        <v>-8.303020000000001E-4</v>
      </c>
      <c r="G140" s="210">
        <f t="shared" si="14"/>
        <v>-4.6803166666666667E-3</v>
      </c>
      <c r="H140" s="210">
        <f t="shared" si="14"/>
        <v>-1.0559963333333334E-3</v>
      </c>
      <c r="I140" s="210">
        <f t="shared" si="14"/>
        <v>2.9024966666666668E-3</v>
      </c>
      <c r="J140" s="210">
        <f t="shared" si="14"/>
        <v>-1.7844493333333333E-2</v>
      </c>
      <c r="K140" s="210">
        <f t="shared" si="14"/>
        <v>5.1838966666666675E-6</v>
      </c>
      <c r="L140" s="210">
        <f t="shared" si="14"/>
        <v>-1.5026586666666668E-3</v>
      </c>
      <c r="M140" s="210">
        <f t="shared" si="14"/>
        <v>-2.5828806666666662E-4</v>
      </c>
      <c r="N140" s="210">
        <f t="shared" si="14"/>
        <v>1.1145309999999999E-2</v>
      </c>
      <c r="O140" s="210">
        <f t="shared" si="14"/>
        <v>9.4343333333333345E-3</v>
      </c>
      <c r="P140" s="210">
        <f t="shared" si="14"/>
        <v>-4.2583200000000003E-3</v>
      </c>
      <c r="Q140" s="205">
        <v>2680</v>
      </c>
      <c r="R140" s="208">
        <v>691</v>
      </c>
      <c r="S140" s="210">
        <f t="shared" si="15"/>
        <v>1.72291E-3</v>
      </c>
      <c r="T140" s="210">
        <f t="shared" si="15"/>
        <v>-3.5097000000000001E-3</v>
      </c>
      <c r="U140" s="210">
        <f t="shared" si="15"/>
        <v>2.9938800000000004E-4</v>
      </c>
      <c r="V140" s="210">
        <f t="shared" si="15"/>
        <v>5.7982800000000001E-4</v>
      </c>
      <c r="W140" s="210">
        <f t="shared" si="15"/>
        <v>-2.2644600000000002E-4</v>
      </c>
      <c r="X140" s="210">
        <f t="shared" si="15"/>
        <v>-1.2764499999999999E-3</v>
      </c>
      <c r="Y140" s="210">
        <f t="shared" si="15"/>
        <v>-2.8799900000000005E-4</v>
      </c>
      <c r="Z140" s="210">
        <f t="shared" si="15"/>
        <v>7.9159E-4</v>
      </c>
      <c r="AA140" s="210">
        <f t="shared" si="15"/>
        <v>-4.86668E-3</v>
      </c>
      <c r="AB140" s="210">
        <f t="shared" si="15"/>
        <v>1.4137900000000001E-6</v>
      </c>
      <c r="AC140" s="210">
        <f t="shared" si="15"/>
        <v>-4.0981600000000002E-4</v>
      </c>
      <c r="AD140" s="210">
        <f t="shared" si="15"/>
        <v>-7.0442199999999988E-5</v>
      </c>
      <c r="AE140" s="210">
        <f t="shared" si="15"/>
        <v>3.0396299999999998E-3</v>
      </c>
      <c r="AF140" s="210">
        <f t="shared" si="15"/>
        <v>2.5730000000000002E-3</v>
      </c>
      <c r="AG140" s="210">
        <f t="shared" si="15"/>
        <v>-1.16136E-3</v>
      </c>
    </row>
    <row r="141" spans="1:33" x14ac:dyDescent="0.25">
      <c r="A141" s="220">
        <v>135</v>
      </c>
      <c r="B141" s="210">
        <f t="shared" ref="B141:P157" si="16">S141*44/12</f>
        <v>6.3633533333333344E-3</v>
      </c>
      <c r="C141" s="210">
        <f t="shared" si="16"/>
        <v>-1.2964233333333334E-2</v>
      </c>
      <c r="D141" s="210">
        <f t="shared" si="16"/>
        <v>1.1063360000000001E-3</v>
      </c>
      <c r="E141" s="210">
        <f t="shared" si="16"/>
        <v>2.1408493333333338E-3</v>
      </c>
      <c r="F141" s="210">
        <f t="shared" si="16"/>
        <v>-8.3591199999999996E-4</v>
      </c>
      <c r="G141" s="210">
        <f t="shared" si="16"/>
        <v>-4.7123999999999994E-3</v>
      </c>
      <c r="H141" s="210">
        <f t="shared" si="16"/>
        <v>-1.0612946666666669E-3</v>
      </c>
      <c r="I141" s="210">
        <f t="shared" si="16"/>
        <v>2.9243133333333332E-3</v>
      </c>
      <c r="J141" s="210">
        <f t="shared" si="16"/>
        <v>-1.7981626666666667E-2</v>
      </c>
      <c r="K141" s="210">
        <f t="shared" si="16"/>
        <v>5.2148799999999993E-6</v>
      </c>
      <c r="L141" s="210">
        <f t="shared" si="16"/>
        <v>-1.5132186666666665E-3</v>
      </c>
      <c r="M141" s="210">
        <f t="shared" si="16"/>
        <v>-2.6001506666666665E-4</v>
      </c>
      <c r="N141" s="210">
        <f t="shared" si="16"/>
        <v>1.1217359999999997E-2</v>
      </c>
      <c r="O141" s="210">
        <f t="shared" si="16"/>
        <v>9.489333333333334E-3</v>
      </c>
      <c r="P141" s="210">
        <f t="shared" si="16"/>
        <v>-4.2942533333333328E-3</v>
      </c>
      <c r="Q141" s="205">
        <v>2685</v>
      </c>
      <c r="R141" s="208">
        <v>696</v>
      </c>
      <c r="S141" s="210">
        <f t="shared" si="15"/>
        <v>1.7354600000000001E-3</v>
      </c>
      <c r="T141" s="210">
        <f t="shared" si="15"/>
        <v>-3.5357000000000001E-3</v>
      </c>
      <c r="U141" s="210">
        <f t="shared" si="15"/>
        <v>3.0172800000000002E-4</v>
      </c>
      <c r="V141" s="210">
        <f t="shared" si="15"/>
        <v>5.8386800000000008E-4</v>
      </c>
      <c r="W141" s="210">
        <f t="shared" si="15"/>
        <v>-2.2797600000000001E-4</v>
      </c>
      <c r="X141" s="210">
        <f t="shared" si="15"/>
        <v>-1.2851999999999998E-3</v>
      </c>
      <c r="Y141" s="210">
        <f t="shared" si="15"/>
        <v>-2.8944400000000003E-4</v>
      </c>
      <c r="Z141" s="210">
        <f t="shared" si="15"/>
        <v>7.9754000000000001E-4</v>
      </c>
      <c r="AA141" s="210">
        <f t="shared" si="15"/>
        <v>-4.9040799999999999E-3</v>
      </c>
      <c r="AB141" s="210">
        <f t="shared" si="15"/>
        <v>1.42224E-6</v>
      </c>
      <c r="AC141" s="210">
        <f t="shared" si="15"/>
        <v>-4.1269599999999999E-4</v>
      </c>
      <c r="AD141" s="210">
        <f t="shared" si="15"/>
        <v>-7.091319999999999E-5</v>
      </c>
      <c r="AE141" s="210">
        <f t="shared" si="15"/>
        <v>3.0592799999999997E-3</v>
      </c>
      <c r="AF141" s="210">
        <f t="shared" si="15"/>
        <v>2.588E-3</v>
      </c>
      <c r="AG141" s="210">
        <f t="shared" si="15"/>
        <v>-1.1711599999999999E-3</v>
      </c>
    </row>
    <row r="142" spans="1:33" x14ac:dyDescent="0.25">
      <c r="A142" s="220">
        <v>136</v>
      </c>
      <c r="B142" s="210">
        <f t="shared" si="16"/>
        <v>6.409370000000001E-3</v>
      </c>
      <c r="C142" s="210">
        <f t="shared" si="16"/>
        <v>-1.3059566666666668E-2</v>
      </c>
      <c r="D142" s="210">
        <f t="shared" si="16"/>
        <v>1.1149159999999999E-3</v>
      </c>
      <c r="E142" s="210">
        <f t="shared" si="16"/>
        <v>2.1556626666666668E-3</v>
      </c>
      <c r="F142" s="210">
        <f t="shared" si="16"/>
        <v>-8.4152200000000004E-4</v>
      </c>
      <c r="G142" s="210">
        <f t="shared" si="16"/>
        <v>-4.744483333333333E-3</v>
      </c>
      <c r="H142" s="210">
        <f t="shared" si="16"/>
        <v>-1.066593E-3</v>
      </c>
      <c r="I142" s="210">
        <f t="shared" si="16"/>
        <v>2.9461299999999999E-3</v>
      </c>
      <c r="J142" s="210">
        <f t="shared" si="16"/>
        <v>-1.8118760000000001E-2</v>
      </c>
      <c r="K142" s="210">
        <f t="shared" si="16"/>
        <v>5.2458633333333328E-6</v>
      </c>
      <c r="L142" s="210">
        <f t="shared" si="16"/>
        <v>-1.5237786666666669E-3</v>
      </c>
      <c r="M142" s="210">
        <f t="shared" si="16"/>
        <v>-2.6174206666666663E-4</v>
      </c>
      <c r="N142" s="210">
        <f t="shared" si="16"/>
        <v>1.128941E-2</v>
      </c>
      <c r="O142" s="210">
        <f t="shared" si="16"/>
        <v>9.5443333333333335E-3</v>
      </c>
      <c r="P142" s="210">
        <f t="shared" si="16"/>
        <v>-4.3301866666666661E-3</v>
      </c>
      <c r="Q142" s="205">
        <v>2690</v>
      </c>
      <c r="R142" s="208">
        <v>701</v>
      </c>
      <c r="S142" s="210">
        <f t="shared" si="15"/>
        <v>1.7480100000000001E-3</v>
      </c>
      <c r="T142" s="210">
        <f t="shared" si="15"/>
        <v>-3.5617000000000001E-3</v>
      </c>
      <c r="U142" s="210">
        <f t="shared" si="15"/>
        <v>3.04068E-4</v>
      </c>
      <c r="V142" s="210">
        <f t="shared" si="15"/>
        <v>5.8790800000000005E-4</v>
      </c>
      <c r="W142" s="210">
        <f t="shared" si="15"/>
        <v>-2.2950600000000004E-4</v>
      </c>
      <c r="X142" s="210">
        <f t="shared" si="15"/>
        <v>-1.2939499999999999E-3</v>
      </c>
      <c r="Y142" s="210">
        <f t="shared" si="15"/>
        <v>-2.9088900000000001E-4</v>
      </c>
      <c r="Z142" s="210">
        <f t="shared" si="15"/>
        <v>8.0349000000000002E-4</v>
      </c>
      <c r="AA142" s="210">
        <f t="shared" si="15"/>
        <v>-4.9414799999999998E-3</v>
      </c>
      <c r="AB142" s="210">
        <f t="shared" si="15"/>
        <v>1.4306900000000001E-6</v>
      </c>
      <c r="AC142" s="210">
        <f t="shared" si="15"/>
        <v>-4.1557600000000002E-4</v>
      </c>
      <c r="AD142" s="210">
        <f t="shared" si="15"/>
        <v>-7.1384199999999993E-5</v>
      </c>
      <c r="AE142" s="210">
        <f t="shared" si="15"/>
        <v>3.0789299999999997E-3</v>
      </c>
      <c r="AF142" s="210">
        <f t="shared" si="15"/>
        <v>2.6030000000000003E-3</v>
      </c>
      <c r="AG142" s="210">
        <f t="shared" si="15"/>
        <v>-1.1809599999999998E-3</v>
      </c>
    </row>
    <row r="143" spans="1:33" x14ac:dyDescent="0.25">
      <c r="A143" s="220">
        <v>137</v>
      </c>
      <c r="B143" s="210">
        <f t="shared" si="16"/>
        <v>6.4553866666666668E-3</v>
      </c>
      <c r="C143" s="210">
        <f t="shared" si="16"/>
        <v>-1.3154900000000002E-2</v>
      </c>
      <c r="D143" s="210">
        <f t="shared" si="16"/>
        <v>1.1234960000000001E-3</v>
      </c>
      <c r="E143" s="210">
        <f t="shared" si="16"/>
        <v>2.1704760000000002E-3</v>
      </c>
      <c r="F143" s="210">
        <f t="shared" si="16"/>
        <v>-8.4713200000000011E-4</v>
      </c>
      <c r="G143" s="210">
        <f t="shared" si="16"/>
        <v>-4.7765666666666666E-3</v>
      </c>
      <c r="H143" s="210">
        <f t="shared" si="16"/>
        <v>-1.0718913333333333E-3</v>
      </c>
      <c r="I143" s="210">
        <f t="shared" si="16"/>
        <v>2.9679466666666667E-3</v>
      </c>
      <c r="J143" s="210">
        <f t="shared" si="16"/>
        <v>-1.8255893333333332E-2</v>
      </c>
      <c r="K143" s="210">
        <f t="shared" si="16"/>
        <v>5.2768466666666663E-6</v>
      </c>
      <c r="L143" s="210">
        <f t="shared" si="16"/>
        <v>-1.5343386666666666E-3</v>
      </c>
      <c r="M143" s="210">
        <f t="shared" si="16"/>
        <v>-2.6346906666666666E-4</v>
      </c>
      <c r="N143" s="210">
        <f t="shared" si="16"/>
        <v>1.1361459999999999E-2</v>
      </c>
      <c r="O143" s="210">
        <f t="shared" si="16"/>
        <v>9.599333333333333E-3</v>
      </c>
      <c r="P143" s="210">
        <f t="shared" si="16"/>
        <v>-4.3661200000000002E-3</v>
      </c>
      <c r="Q143" s="205">
        <v>2695</v>
      </c>
      <c r="R143" s="208">
        <v>706</v>
      </c>
      <c r="S143" s="210">
        <f t="shared" ref="S143:AG159" si="17">$R143*B$2+B$3</f>
        <v>1.76056E-3</v>
      </c>
      <c r="T143" s="210">
        <f t="shared" si="17"/>
        <v>-3.5877000000000005E-3</v>
      </c>
      <c r="U143" s="210">
        <f t="shared" si="17"/>
        <v>3.0640800000000004E-4</v>
      </c>
      <c r="V143" s="210">
        <f t="shared" si="17"/>
        <v>5.9194800000000002E-4</v>
      </c>
      <c r="W143" s="210">
        <f t="shared" si="17"/>
        <v>-2.3103600000000003E-4</v>
      </c>
      <c r="X143" s="210">
        <f t="shared" si="17"/>
        <v>-1.3027E-3</v>
      </c>
      <c r="Y143" s="210">
        <f t="shared" si="17"/>
        <v>-2.92334E-4</v>
      </c>
      <c r="Z143" s="210">
        <f t="shared" si="17"/>
        <v>8.0944000000000003E-4</v>
      </c>
      <c r="AA143" s="210">
        <f t="shared" si="17"/>
        <v>-4.9788799999999998E-3</v>
      </c>
      <c r="AB143" s="210">
        <f t="shared" si="17"/>
        <v>1.43914E-6</v>
      </c>
      <c r="AC143" s="210">
        <f t="shared" si="17"/>
        <v>-4.1845599999999999E-4</v>
      </c>
      <c r="AD143" s="210">
        <f t="shared" si="17"/>
        <v>-7.1855199999999996E-5</v>
      </c>
      <c r="AE143" s="210">
        <f t="shared" si="17"/>
        <v>3.0985799999999997E-3</v>
      </c>
      <c r="AF143" s="210">
        <f t="shared" si="17"/>
        <v>2.6180000000000001E-3</v>
      </c>
      <c r="AG143" s="210">
        <f t="shared" si="17"/>
        <v>-1.1907599999999999E-3</v>
      </c>
    </row>
    <row r="144" spans="1:33" x14ac:dyDescent="0.25">
      <c r="A144" s="220">
        <v>138</v>
      </c>
      <c r="B144" s="210">
        <f t="shared" si="16"/>
        <v>6.5014033333333334E-3</v>
      </c>
      <c r="C144" s="210">
        <f t="shared" si="16"/>
        <v>-1.3250233333333335E-2</v>
      </c>
      <c r="D144" s="210">
        <f t="shared" si="16"/>
        <v>1.1320760000000001E-3</v>
      </c>
      <c r="E144" s="210">
        <f t="shared" si="16"/>
        <v>2.1852893333333336E-3</v>
      </c>
      <c r="F144" s="210">
        <f t="shared" si="16"/>
        <v>-8.5274200000000008E-4</v>
      </c>
      <c r="G144" s="210">
        <f t="shared" si="16"/>
        <v>-4.8086499999999994E-3</v>
      </c>
      <c r="H144" s="210">
        <f t="shared" si="16"/>
        <v>-1.0771896666666666E-3</v>
      </c>
      <c r="I144" s="210">
        <f t="shared" si="16"/>
        <v>2.9897633333333339E-3</v>
      </c>
      <c r="J144" s="210">
        <f t="shared" si="16"/>
        <v>-1.8393026666666666E-2</v>
      </c>
      <c r="K144" s="210">
        <f t="shared" si="16"/>
        <v>5.3078299999999998E-6</v>
      </c>
      <c r="L144" s="210">
        <f t="shared" si="16"/>
        <v>-1.5448986666666668E-3</v>
      </c>
      <c r="M144" s="210">
        <f t="shared" si="16"/>
        <v>-2.6519606666666659E-4</v>
      </c>
      <c r="N144" s="210">
        <f t="shared" si="16"/>
        <v>1.1433509999999999E-2</v>
      </c>
      <c r="O144" s="210">
        <f t="shared" si="16"/>
        <v>9.6543333333333325E-3</v>
      </c>
      <c r="P144" s="210">
        <f t="shared" si="16"/>
        <v>-4.4020533333333327E-3</v>
      </c>
      <c r="Q144" s="205">
        <v>2700</v>
      </c>
      <c r="R144" s="208">
        <v>711</v>
      </c>
      <c r="S144" s="210">
        <f t="shared" si="17"/>
        <v>1.7731100000000001E-3</v>
      </c>
      <c r="T144" s="210">
        <f t="shared" si="17"/>
        <v>-3.6137000000000005E-3</v>
      </c>
      <c r="U144" s="210">
        <f t="shared" si="17"/>
        <v>3.0874800000000002E-4</v>
      </c>
      <c r="V144" s="210">
        <f t="shared" si="17"/>
        <v>5.9598800000000009E-4</v>
      </c>
      <c r="W144" s="210">
        <f t="shared" si="17"/>
        <v>-2.3256600000000002E-4</v>
      </c>
      <c r="X144" s="210">
        <f t="shared" si="17"/>
        <v>-1.3114499999999998E-3</v>
      </c>
      <c r="Y144" s="210">
        <f t="shared" si="17"/>
        <v>-2.9377899999999998E-4</v>
      </c>
      <c r="Z144" s="210">
        <f t="shared" si="17"/>
        <v>8.1539000000000004E-4</v>
      </c>
      <c r="AA144" s="210">
        <f t="shared" si="17"/>
        <v>-5.0162799999999997E-3</v>
      </c>
      <c r="AB144" s="210">
        <f t="shared" si="17"/>
        <v>1.4475900000000001E-6</v>
      </c>
      <c r="AC144" s="210">
        <f t="shared" si="17"/>
        <v>-4.2133600000000002E-4</v>
      </c>
      <c r="AD144" s="210">
        <f t="shared" si="17"/>
        <v>-7.2326199999999985E-5</v>
      </c>
      <c r="AE144" s="210">
        <f t="shared" si="17"/>
        <v>3.1182299999999996E-3</v>
      </c>
      <c r="AF144" s="210">
        <f t="shared" si="17"/>
        <v>2.6329999999999999E-3</v>
      </c>
      <c r="AG144" s="210">
        <f t="shared" si="17"/>
        <v>-1.2005599999999998E-3</v>
      </c>
    </row>
    <row r="145" spans="1:33" x14ac:dyDescent="0.25">
      <c r="A145" s="220">
        <v>139</v>
      </c>
      <c r="B145" s="210">
        <f t="shared" si="16"/>
        <v>6.5474200000000008E-3</v>
      </c>
      <c r="C145" s="210">
        <f t="shared" si="16"/>
        <v>-1.3345566666666669E-2</v>
      </c>
      <c r="D145" s="210">
        <f t="shared" si="16"/>
        <v>1.1406560000000001E-3</v>
      </c>
      <c r="E145" s="210">
        <f t="shared" si="16"/>
        <v>2.200102666666667E-3</v>
      </c>
      <c r="F145" s="210">
        <f t="shared" si="16"/>
        <v>-8.5835200000000005E-4</v>
      </c>
      <c r="G145" s="210">
        <f t="shared" si="16"/>
        <v>-4.840733333333333E-3</v>
      </c>
      <c r="H145" s="210">
        <f t="shared" si="16"/>
        <v>-1.0824880000000002E-3</v>
      </c>
      <c r="I145" s="210">
        <f t="shared" si="16"/>
        <v>3.0115799999999998E-3</v>
      </c>
      <c r="J145" s="210">
        <f t="shared" si="16"/>
        <v>-1.853016E-2</v>
      </c>
      <c r="K145" s="210">
        <f t="shared" si="16"/>
        <v>5.3388133333333333E-6</v>
      </c>
      <c r="L145" s="210">
        <f t="shared" si="16"/>
        <v>-1.5554586666666665E-3</v>
      </c>
      <c r="M145" s="210">
        <f t="shared" si="16"/>
        <v>-2.6692306666666662E-4</v>
      </c>
      <c r="N145" s="210">
        <f t="shared" si="16"/>
        <v>1.150556E-2</v>
      </c>
      <c r="O145" s="210">
        <f t="shared" si="16"/>
        <v>9.7093333333333337E-3</v>
      </c>
      <c r="P145" s="210">
        <f t="shared" si="16"/>
        <v>-4.4379866666666669E-3</v>
      </c>
      <c r="Q145" s="205">
        <v>2705</v>
      </c>
      <c r="R145" s="208">
        <v>716</v>
      </c>
      <c r="S145" s="210">
        <f t="shared" si="17"/>
        <v>1.7856600000000001E-3</v>
      </c>
      <c r="T145" s="210">
        <f t="shared" si="17"/>
        <v>-3.6397000000000005E-3</v>
      </c>
      <c r="U145" s="210">
        <f t="shared" si="17"/>
        <v>3.11088E-4</v>
      </c>
      <c r="V145" s="210">
        <f t="shared" si="17"/>
        <v>6.0002800000000006E-4</v>
      </c>
      <c r="W145" s="210">
        <f t="shared" si="17"/>
        <v>-2.3409600000000002E-4</v>
      </c>
      <c r="X145" s="210">
        <f t="shared" si="17"/>
        <v>-1.3201999999999999E-3</v>
      </c>
      <c r="Y145" s="210">
        <f t="shared" si="17"/>
        <v>-2.9522400000000002E-4</v>
      </c>
      <c r="Z145" s="210">
        <f t="shared" si="17"/>
        <v>8.2133999999999994E-4</v>
      </c>
      <c r="AA145" s="210">
        <f t="shared" si="17"/>
        <v>-5.0536800000000005E-3</v>
      </c>
      <c r="AB145" s="210">
        <f t="shared" si="17"/>
        <v>1.45604E-6</v>
      </c>
      <c r="AC145" s="210">
        <f t="shared" si="17"/>
        <v>-4.2421599999999999E-4</v>
      </c>
      <c r="AD145" s="210">
        <f t="shared" si="17"/>
        <v>-7.2797199999999988E-5</v>
      </c>
      <c r="AE145" s="210">
        <f t="shared" si="17"/>
        <v>3.13788E-3</v>
      </c>
      <c r="AF145" s="210">
        <f t="shared" si="17"/>
        <v>2.6480000000000002E-3</v>
      </c>
      <c r="AG145" s="210">
        <f t="shared" si="17"/>
        <v>-1.21036E-3</v>
      </c>
    </row>
    <row r="146" spans="1:33" x14ac:dyDescent="0.25">
      <c r="A146" s="220">
        <v>140</v>
      </c>
      <c r="B146" s="210">
        <f t="shared" si="16"/>
        <v>6.5934366666666674E-3</v>
      </c>
      <c r="C146" s="210">
        <f t="shared" si="16"/>
        <v>-1.34409E-2</v>
      </c>
      <c r="D146" s="210">
        <f t="shared" si="16"/>
        <v>1.1492360000000001E-3</v>
      </c>
      <c r="E146" s="210">
        <f t="shared" si="16"/>
        <v>2.2149160000000004E-3</v>
      </c>
      <c r="F146" s="210">
        <f t="shared" si="16"/>
        <v>-8.6396200000000013E-4</v>
      </c>
      <c r="G146" s="210">
        <f t="shared" si="16"/>
        <v>-4.8728166666666666E-3</v>
      </c>
      <c r="H146" s="210">
        <f t="shared" si="16"/>
        <v>-1.0877863333333332E-3</v>
      </c>
      <c r="I146" s="210">
        <f t="shared" si="16"/>
        <v>3.0333966666666666E-3</v>
      </c>
      <c r="J146" s="210">
        <f t="shared" si="16"/>
        <v>-1.8667293333333335E-2</v>
      </c>
      <c r="K146" s="210">
        <f t="shared" si="16"/>
        <v>5.3697966666666668E-6</v>
      </c>
      <c r="L146" s="210">
        <f t="shared" si="16"/>
        <v>-1.5660186666666667E-3</v>
      </c>
      <c r="M146" s="210">
        <f t="shared" si="16"/>
        <v>-2.6865006666666665E-4</v>
      </c>
      <c r="N146" s="210">
        <f t="shared" si="16"/>
        <v>1.157761E-2</v>
      </c>
      <c r="O146" s="210">
        <f t="shared" si="16"/>
        <v>9.7643333333333332E-3</v>
      </c>
      <c r="P146" s="210">
        <f t="shared" si="16"/>
        <v>-4.4739199999999993E-3</v>
      </c>
      <c r="Q146" s="205">
        <v>2710</v>
      </c>
      <c r="R146" s="208">
        <v>721</v>
      </c>
      <c r="S146" s="210">
        <f t="shared" si="17"/>
        <v>1.7982100000000002E-3</v>
      </c>
      <c r="T146" s="210">
        <f t="shared" si="17"/>
        <v>-3.6657000000000005E-3</v>
      </c>
      <c r="U146" s="210">
        <f t="shared" si="17"/>
        <v>3.1342800000000004E-4</v>
      </c>
      <c r="V146" s="210">
        <f t="shared" si="17"/>
        <v>6.0406800000000003E-4</v>
      </c>
      <c r="W146" s="210">
        <f t="shared" si="17"/>
        <v>-2.3562600000000001E-4</v>
      </c>
      <c r="X146" s="210">
        <f t="shared" si="17"/>
        <v>-1.32895E-3</v>
      </c>
      <c r="Y146" s="210">
        <f t="shared" si="17"/>
        <v>-2.96669E-4</v>
      </c>
      <c r="Z146" s="210">
        <f t="shared" si="17"/>
        <v>8.2728999999999995E-4</v>
      </c>
      <c r="AA146" s="210">
        <f t="shared" si="17"/>
        <v>-5.0910800000000004E-3</v>
      </c>
      <c r="AB146" s="210">
        <f t="shared" si="17"/>
        <v>1.4644900000000001E-6</v>
      </c>
      <c r="AC146" s="210">
        <f t="shared" si="17"/>
        <v>-4.2709600000000002E-4</v>
      </c>
      <c r="AD146" s="210">
        <f t="shared" si="17"/>
        <v>-7.3268199999999991E-5</v>
      </c>
      <c r="AE146" s="210">
        <f t="shared" si="17"/>
        <v>3.15753E-3</v>
      </c>
      <c r="AF146" s="210">
        <f t="shared" si="17"/>
        <v>2.663E-3</v>
      </c>
      <c r="AG146" s="210">
        <f t="shared" si="17"/>
        <v>-1.2201599999999999E-3</v>
      </c>
    </row>
    <row r="147" spans="1:33" x14ac:dyDescent="0.25">
      <c r="A147" s="220">
        <v>141</v>
      </c>
      <c r="B147" s="210">
        <f t="shared" si="16"/>
        <v>6.6394533333333332E-3</v>
      </c>
      <c r="C147" s="210">
        <f t="shared" si="16"/>
        <v>-1.3536233333333335E-2</v>
      </c>
      <c r="D147" s="210">
        <f t="shared" si="16"/>
        <v>1.1578160000000001E-3</v>
      </c>
      <c r="E147" s="210">
        <f t="shared" si="16"/>
        <v>2.2297293333333338E-3</v>
      </c>
      <c r="F147" s="210">
        <f t="shared" si="16"/>
        <v>-8.6957200000000021E-4</v>
      </c>
      <c r="G147" s="210">
        <f t="shared" si="16"/>
        <v>-4.9048999999999994E-3</v>
      </c>
      <c r="H147" s="210">
        <f t="shared" si="16"/>
        <v>-1.0930846666666668E-3</v>
      </c>
      <c r="I147" s="210">
        <f t="shared" si="16"/>
        <v>3.0552133333333329E-3</v>
      </c>
      <c r="J147" s="210">
        <f t="shared" si="16"/>
        <v>-1.8804426666666669E-2</v>
      </c>
      <c r="K147" s="210">
        <f t="shared" si="16"/>
        <v>5.4007799999999995E-6</v>
      </c>
      <c r="L147" s="210">
        <f t="shared" si="16"/>
        <v>-1.5765786666666667E-3</v>
      </c>
      <c r="M147" s="210">
        <f t="shared" si="16"/>
        <v>-2.7037706666666663E-4</v>
      </c>
      <c r="N147" s="210">
        <f t="shared" si="16"/>
        <v>1.1649659999999999E-2</v>
      </c>
      <c r="O147" s="210">
        <f t="shared" si="16"/>
        <v>9.8193333333333344E-3</v>
      </c>
      <c r="P147" s="210">
        <f t="shared" si="16"/>
        <v>-4.5098533333333326E-3</v>
      </c>
      <c r="Q147" s="205">
        <v>2715</v>
      </c>
      <c r="R147" s="208">
        <v>726</v>
      </c>
      <c r="S147" s="210">
        <f t="shared" si="17"/>
        <v>1.81076E-3</v>
      </c>
      <c r="T147" s="210">
        <f t="shared" si="17"/>
        <v>-3.6917000000000004E-3</v>
      </c>
      <c r="U147" s="210">
        <f t="shared" si="17"/>
        <v>3.1576800000000002E-4</v>
      </c>
      <c r="V147" s="210">
        <f t="shared" si="17"/>
        <v>6.0810800000000011E-4</v>
      </c>
      <c r="W147" s="210">
        <f t="shared" si="17"/>
        <v>-2.3715600000000003E-4</v>
      </c>
      <c r="X147" s="210">
        <f t="shared" si="17"/>
        <v>-1.3376999999999998E-3</v>
      </c>
      <c r="Y147" s="210">
        <f t="shared" si="17"/>
        <v>-2.9811400000000004E-4</v>
      </c>
      <c r="Z147" s="210">
        <f t="shared" si="17"/>
        <v>8.3323999999999996E-4</v>
      </c>
      <c r="AA147" s="210">
        <f t="shared" si="17"/>
        <v>-5.1284800000000004E-3</v>
      </c>
      <c r="AB147" s="210">
        <f t="shared" si="17"/>
        <v>1.47294E-6</v>
      </c>
      <c r="AC147" s="210">
        <f t="shared" si="17"/>
        <v>-4.2997599999999999E-4</v>
      </c>
      <c r="AD147" s="210">
        <f t="shared" si="17"/>
        <v>-7.3739199999999994E-5</v>
      </c>
      <c r="AE147" s="210">
        <f t="shared" si="17"/>
        <v>3.1771799999999999E-3</v>
      </c>
      <c r="AF147" s="210">
        <f t="shared" si="17"/>
        <v>2.6780000000000003E-3</v>
      </c>
      <c r="AG147" s="210">
        <f t="shared" si="17"/>
        <v>-1.2299599999999998E-3</v>
      </c>
    </row>
    <row r="148" spans="1:33" x14ac:dyDescent="0.25">
      <c r="A148" s="220">
        <v>142</v>
      </c>
      <c r="B148" s="210">
        <f t="shared" si="16"/>
        <v>6.6854699999999998E-3</v>
      </c>
      <c r="C148" s="210">
        <f t="shared" si="16"/>
        <v>-1.3631566666666669E-2</v>
      </c>
      <c r="D148" s="210">
        <f t="shared" si="16"/>
        <v>1.1663959999999999E-3</v>
      </c>
      <c r="E148" s="210">
        <f t="shared" si="16"/>
        <v>2.2445426666666672E-3</v>
      </c>
      <c r="F148" s="210">
        <f t="shared" si="16"/>
        <v>-8.7518200000000006E-4</v>
      </c>
      <c r="G148" s="210">
        <f t="shared" si="16"/>
        <v>-4.936983333333333E-3</v>
      </c>
      <c r="H148" s="210">
        <f t="shared" si="16"/>
        <v>-1.0983830000000001E-3</v>
      </c>
      <c r="I148" s="210">
        <f t="shared" si="16"/>
        <v>3.0770299999999997E-3</v>
      </c>
      <c r="J148" s="210">
        <f t="shared" si="16"/>
        <v>-1.894156E-2</v>
      </c>
      <c r="K148" s="210">
        <f t="shared" si="16"/>
        <v>5.431763333333333E-6</v>
      </c>
      <c r="L148" s="210">
        <f t="shared" si="16"/>
        <v>-1.5871386666666666E-3</v>
      </c>
      <c r="M148" s="210">
        <f t="shared" si="16"/>
        <v>-2.7210406666666666E-4</v>
      </c>
      <c r="N148" s="210">
        <f t="shared" si="16"/>
        <v>1.1721709999999998E-2</v>
      </c>
      <c r="O148" s="210">
        <f t="shared" si="16"/>
        <v>9.8743333333333339E-3</v>
      </c>
      <c r="P148" s="210">
        <f t="shared" si="16"/>
        <v>-4.5457866666666668E-3</v>
      </c>
      <c r="Q148" s="205">
        <v>2720</v>
      </c>
      <c r="R148" s="208">
        <v>731</v>
      </c>
      <c r="S148" s="210">
        <f t="shared" si="17"/>
        <v>1.8233100000000001E-3</v>
      </c>
      <c r="T148" s="210">
        <f t="shared" si="17"/>
        <v>-3.7177000000000004E-3</v>
      </c>
      <c r="U148" s="210">
        <f t="shared" si="17"/>
        <v>3.18108E-4</v>
      </c>
      <c r="V148" s="210">
        <f t="shared" si="17"/>
        <v>6.1214800000000008E-4</v>
      </c>
      <c r="W148" s="210">
        <f t="shared" si="17"/>
        <v>-2.3868600000000003E-4</v>
      </c>
      <c r="X148" s="210">
        <f t="shared" si="17"/>
        <v>-1.3464499999999999E-3</v>
      </c>
      <c r="Y148" s="210">
        <f t="shared" si="17"/>
        <v>-2.9955900000000002E-4</v>
      </c>
      <c r="Z148" s="210">
        <f t="shared" si="17"/>
        <v>8.3918999999999997E-4</v>
      </c>
      <c r="AA148" s="210">
        <f t="shared" si="17"/>
        <v>-5.1658800000000003E-3</v>
      </c>
      <c r="AB148" s="210">
        <f t="shared" si="17"/>
        <v>1.4813900000000001E-6</v>
      </c>
      <c r="AC148" s="210">
        <f t="shared" si="17"/>
        <v>-4.3285600000000002E-4</v>
      </c>
      <c r="AD148" s="210">
        <f t="shared" si="17"/>
        <v>-7.4210199999999996E-5</v>
      </c>
      <c r="AE148" s="210">
        <f t="shared" si="17"/>
        <v>3.1968299999999999E-3</v>
      </c>
      <c r="AF148" s="210">
        <f t="shared" si="17"/>
        <v>2.6930000000000001E-3</v>
      </c>
      <c r="AG148" s="210">
        <f t="shared" si="17"/>
        <v>-1.2397599999999999E-3</v>
      </c>
    </row>
    <row r="149" spans="1:33" x14ac:dyDescent="0.25">
      <c r="A149" s="220">
        <v>143</v>
      </c>
      <c r="B149" s="210">
        <f t="shared" si="16"/>
        <v>6.7314866666666672E-3</v>
      </c>
      <c r="C149" s="210">
        <f t="shared" si="16"/>
        <v>-1.3726900000000002E-2</v>
      </c>
      <c r="D149" s="210">
        <f t="shared" si="16"/>
        <v>1.1749760000000001E-3</v>
      </c>
      <c r="E149" s="210">
        <f t="shared" si="16"/>
        <v>2.2593560000000001E-3</v>
      </c>
      <c r="F149" s="210">
        <f t="shared" si="16"/>
        <v>-8.8079200000000003E-4</v>
      </c>
      <c r="G149" s="210">
        <f t="shared" si="16"/>
        <v>-4.9690666666666666E-3</v>
      </c>
      <c r="H149" s="210">
        <f t="shared" si="16"/>
        <v>-1.1036813333333334E-3</v>
      </c>
      <c r="I149" s="210">
        <f t="shared" si="16"/>
        <v>3.0988466666666665E-3</v>
      </c>
      <c r="J149" s="210">
        <f t="shared" si="16"/>
        <v>-1.9078693333333334E-2</v>
      </c>
      <c r="K149" s="210">
        <f t="shared" si="16"/>
        <v>5.4627466666666665E-6</v>
      </c>
      <c r="L149" s="210">
        <f t="shared" si="16"/>
        <v>-1.5976986666666668E-3</v>
      </c>
      <c r="M149" s="210">
        <f t="shared" si="16"/>
        <v>-2.7383106666666659E-4</v>
      </c>
      <c r="N149" s="210">
        <f t="shared" si="16"/>
        <v>1.179376E-2</v>
      </c>
      <c r="O149" s="210">
        <f t="shared" si="16"/>
        <v>9.9293333333333334E-3</v>
      </c>
      <c r="P149" s="210">
        <f t="shared" si="16"/>
        <v>-4.5817199999999992E-3</v>
      </c>
      <c r="Q149" s="205">
        <v>2725</v>
      </c>
      <c r="R149" s="208">
        <v>736</v>
      </c>
      <c r="S149" s="210">
        <f t="shared" si="17"/>
        <v>1.8358600000000001E-3</v>
      </c>
      <c r="T149" s="210">
        <f t="shared" si="17"/>
        <v>-3.7437000000000004E-3</v>
      </c>
      <c r="U149" s="210">
        <f t="shared" si="17"/>
        <v>3.2044800000000003E-4</v>
      </c>
      <c r="V149" s="210">
        <f t="shared" si="17"/>
        <v>6.1618800000000004E-4</v>
      </c>
      <c r="W149" s="210">
        <f t="shared" si="17"/>
        <v>-2.4021600000000002E-4</v>
      </c>
      <c r="X149" s="210">
        <f t="shared" si="17"/>
        <v>-1.3552E-3</v>
      </c>
      <c r="Y149" s="210">
        <f t="shared" si="17"/>
        <v>-3.0100400000000001E-4</v>
      </c>
      <c r="Z149" s="210">
        <f t="shared" si="17"/>
        <v>8.4513999999999998E-4</v>
      </c>
      <c r="AA149" s="210">
        <f t="shared" si="17"/>
        <v>-5.2032800000000002E-3</v>
      </c>
      <c r="AB149" s="210">
        <f t="shared" si="17"/>
        <v>1.48984E-6</v>
      </c>
      <c r="AC149" s="210">
        <f t="shared" si="17"/>
        <v>-4.3573599999999999E-4</v>
      </c>
      <c r="AD149" s="210">
        <f t="shared" si="17"/>
        <v>-7.4681199999999986E-5</v>
      </c>
      <c r="AE149" s="210">
        <f t="shared" si="17"/>
        <v>3.2164799999999999E-3</v>
      </c>
      <c r="AF149" s="210">
        <f t="shared" si="17"/>
        <v>2.7079999999999999E-3</v>
      </c>
      <c r="AG149" s="210">
        <f t="shared" si="17"/>
        <v>-1.2495599999999998E-3</v>
      </c>
    </row>
    <row r="150" spans="1:33" x14ac:dyDescent="0.25">
      <c r="A150" s="220">
        <v>144</v>
      </c>
      <c r="B150" s="210">
        <f t="shared" si="16"/>
        <v>6.777503333333333E-3</v>
      </c>
      <c r="C150" s="210">
        <f t="shared" si="16"/>
        <v>-1.3822233333333335E-2</v>
      </c>
      <c r="D150" s="210">
        <f t="shared" si="16"/>
        <v>1.1835560000000001E-3</v>
      </c>
      <c r="E150" s="210">
        <f t="shared" si="16"/>
        <v>2.2741693333333331E-3</v>
      </c>
      <c r="F150" s="210">
        <f t="shared" si="16"/>
        <v>-8.8640200000000011E-4</v>
      </c>
      <c r="G150" s="210">
        <f t="shared" si="16"/>
        <v>-5.0011499999999993E-3</v>
      </c>
      <c r="H150" s="210">
        <f t="shared" si="16"/>
        <v>-1.1089796666666667E-3</v>
      </c>
      <c r="I150" s="210">
        <f t="shared" si="16"/>
        <v>3.1206633333333337E-3</v>
      </c>
      <c r="J150" s="210">
        <f t="shared" si="16"/>
        <v>-1.9215826666666668E-2</v>
      </c>
      <c r="K150" s="210">
        <f t="shared" si="16"/>
        <v>5.49373E-6</v>
      </c>
      <c r="L150" s="210">
        <f t="shared" si="16"/>
        <v>-1.6082586666666667E-3</v>
      </c>
      <c r="M150" s="210">
        <f t="shared" si="16"/>
        <v>-2.7555806666666662E-4</v>
      </c>
      <c r="N150" s="210">
        <f t="shared" si="16"/>
        <v>1.1865809999999999E-2</v>
      </c>
      <c r="O150" s="210">
        <f t="shared" si="16"/>
        <v>9.9843333333333329E-3</v>
      </c>
      <c r="P150" s="210">
        <f t="shared" si="16"/>
        <v>-4.6176533333333334E-3</v>
      </c>
      <c r="Q150" s="205">
        <v>2730</v>
      </c>
      <c r="R150" s="208">
        <v>741</v>
      </c>
      <c r="S150" s="210">
        <f t="shared" si="17"/>
        <v>1.84841E-3</v>
      </c>
      <c r="T150" s="210">
        <f t="shared" si="17"/>
        <v>-3.7697000000000004E-3</v>
      </c>
      <c r="U150" s="210">
        <f t="shared" si="17"/>
        <v>3.2278800000000001E-4</v>
      </c>
      <c r="V150" s="210">
        <f t="shared" si="17"/>
        <v>6.2022800000000001E-4</v>
      </c>
      <c r="W150" s="210">
        <f t="shared" si="17"/>
        <v>-2.4174600000000001E-4</v>
      </c>
      <c r="X150" s="210">
        <f t="shared" si="17"/>
        <v>-1.3639499999999998E-3</v>
      </c>
      <c r="Y150" s="210">
        <f t="shared" si="17"/>
        <v>-3.0244899999999999E-4</v>
      </c>
      <c r="Z150" s="210">
        <f t="shared" si="17"/>
        <v>8.5108999999999998E-4</v>
      </c>
      <c r="AA150" s="210">
        <f t="shared" si="17"/>
        <v>-5.2406800000000002E-3</v>
      </c>
      <c r="AB150" s="210">
        <f t="shared" si="17"/>
        <v>1.4982900000000001E-6</v>
      </c>
      <c r="AC150" s="210">
        <f t="shared" si="17"/>
        <v>-4.3861600000000002E-4</v>
      </c>
      <c r="AD150" s="210">
        <f t="shared" si="17"/>
        <v>-7.5152199999999988E-5</v>
      </c>
      <c r="AE150" s="210">
        <f t="shared" si="17"/>
        <v>3.2361299999999998E-3</v>
      </c>
      <c r="AF150" s="210">
        <f t="shared" si="17"/>
        <v>2.7230000000000002E-3</v>
      </c>
      <c r="AG150" s="210">
        <f t="shared" si="17"/>
        <v>-1.2593599999999999E-3</v>
      </c>
    </row>
    <row r="151" spans="1:33" x14ac:dyDescent="0.25">
      <c r="A151" s="220">
        <v>145</v>
      </c>
      <c r="B151" s="210">
        <f t="shared" si="16"/>
        <v>6.8235199999999996E-3</v>
      </c>
      <c r="C151" s="210">
        <f t="shared" si="16"/>
        <v>-1.3917566666666667E-2</v>
      </c>
      <c r="D151" s="210">
        <f t="shared" si="16"/>
        <v>1.1921360000000001E-3</v>
      </c>
      <c r="E151" s="210">
        <f t="shared" si="16"/>
        <v>2.2889826666666669E-3</v>
      </c>
      <c r="F151" s="210">
        <f t="shared" si="16"/>
        <v>-8.9201200000000019E-4</v>
      </c>
      <c r="G151" s="210">
        <f t="shared" si="16"/>
        <v>-5.033233333333333E-3</v>
      </c>
      <c r="H151" s="210">
        <f t="shared" si="16"/>
        <v>-1.114278E-3</v>
      </c>
      <c r="I151" s="210">
        <f t="shared" si="16"/>
        <v>3.14248E-3</v>
      </c>
      <c r="J151" s="210">
        <f t="shared" si="16"/>
        <v>-1.9352959999999999E-2</v>
      </c>
      <c r="K151" s="210">
        <f t="shared" si="16"/>
        <v>5.5247133333333335E-6</v>
      </c>
      <c r="L151" s="210">
        <f t="shared" si="16"/>
        <v>-1.6188186666666667E-3</v>
      </c>
      <c r="M151" s="210">
        <f t="shared" si="16"/>
        <v>-2.7728506666666665E-4</v>
      </c>
      <c r="N151" s="210">
        <f t="shared" si="16"/>
        <v>1.193786E-2</v>
      </c>
      <c r="O151" s="210">
        <f t="shared" si="16"/>
        <v>1.0039333333333332E-2</v>
      </c>
      <c r="P151" s="210">
        <f t="shared" si="16"/>
        <v>-4.6535866666666667E-3</v>
      </c>
      <c r="Q151" s="205">
        <v>2735</v>
      </c>
      <c r="R151" s="208">
        <v>746</v>
      </c>
      <c r="S151" s="210">
        <f t="shared" si="17"/>
        <v>1.86096E-3</v>
      </c>
      <c r="T151" s="210">
        <f t="shared" si="17"/>
        <v>-3.7957000000000004E-3</v>
      </c>
      <c r="U151" s="210">
        <f t="shared" si="17"/>
        <v>3.2512799999999999E-4</v>
      </c>
      <c r="V151" s="210">
        <f t="shared" si="17"/>
        <v>6.2426800000000009E-4</v>
      </c>
      <c r="W151" s="210">
        <f t="shared" si="17"/>
        <v>-2.4327600000000003E-4</v>
      </c>
      <c r="X151" s="210">
        <f t="shared" si="17"/>
        <v>-1.3726999999999999E-3</v>
      </c>
      <c r="Y151" s="210">
        <f t="shared" si="17"/>
        <v>-3.0389399999999997E-4</v>
      </c>
      <c r="Z151" s="210">
        <f t="shared" si="17"/>
        <v>8.5703999999999999E-4</v>
      </c>
      <c r="AA151" s="210">
        <f t="shared" si="17"/>
        <v>-5.2780800000000001E-3</v>
      </c>
      <c r="AB151" s="210">
        <f t="shared" si="17"/>
        <v>1.50674E-6</v>
      </c>
      <c r="AC151" s="210">
        <f t="shared" si="17"/>
        <v>-4.4149599999999999E-4</v>
      </c>
      <c r="AD151" s="210">
        <f t="shared" si="17"/>
        <v>-7.5623199999999991E-5</v>
      </c>
      <c r="AE151" s="210">
        <f t="shared" si="17"/>
        <v>3.2557799999999998E-3</v>
      </c>
      <c r="AF151" s="210">
        <f t="shared" si="17"/>
        <v>2.738E-3</v>
      </c>
      <c r="AG151" s="210">
        <f t="shared" si="17"/>
        <v>-1.2691599999999999E-3</v>
      </c>
    </row>
    <row r="152" spans="1:33" x14ac:dyDescent="0.25">
      <c r="A152" s="220">
        <v>146</v>
      </c>
      <c r="B152" s="210">
        <f t="shared" si="16"/>
        <v>6.8695366666666662E-3</v>
      </c>
      <c r="C152" s="210">
        <f t="shared" si="16"/>
        <v>-1.4012900000000002E-2</v>
      </c>
      <c r="D152" s="210">
        <f t="shared" si="16"/>
        <v>1.2007160000000001E-3</v>
      </c>
      <c r="E152" s="210">
        <f t="shared" si="16"/>
        <v>2.3037960000000003E-3</v>
      </c>
      <c r="F152" s="210">
        <f t="shared" si="16"/>
        <v>-8.9762200000000016E-4</v>
      </c>
      <c r="G152" s="210">
        <f t="shared" si="16"/>
        <v>-5.0653166666666657E-3</v>
      </c>
      <c r="H152" s="210">
        <f t="shared" si="16"/>
        <v>-1.1195763333333333E-3</v>
      </c>
      <c r="I152" s="210">
        <f t="shared" si="16"/>
        <v>3.1642966666666668E-3</v>
      </c>
      <c r="J152" s="210">
        <f t="shared" si="16"/>
        <v>-1.9490093333333333E-2</v>
      </c>
      <c r="K152" s="210">
        <f t="shared" si="16"/>
        <v>5.555696666666667E-6</v>
      </c>
      <c r="L152" s="210">
        <f t="shared" si="16"/>
        <v>-1.6293786666666669E-3</v>
      </c>
      <c r="M152" s="210">
        <f t="shared" si="16"/>
        <v>-2.7901206666666663E-4</v>
      </c>
      <c r="N152" s="210">
        <f t="shared" si="16"/>
        <v>1.2009909999999999E-2</v>
      </c>
      <c r="O152" s="210">
        <f t="shared" si="16"/>
        <v>1.0094333333333335E-2</v>
      </c>
      <c r="P152" s="210">
        <f t="shared" si="16"/>
        <v>-4.6895199999999991E-3</v>
      </c>
      <c r="Q152" s="205">
        <v>2740</v>
      </c>
      <c r="R152" s="208">
        <v>751</v>
      </c>
      <c r="S152" s="210">
        <f t="shared" si="17"/>
        <v>1.8735100000000001E-3</v>
      </c>
      <c r="T152" s="210">
        <f t="shared" si="17"/>
        <v>-3.8217000000000004E-3</v>
      </c>
      <c r="U152" s="210">
        <f t="shared" si="17"/>
        <v>3.2746800000000003E-4</v>
      </c>
      <c r="V152" s="210">
        <f t="shared" si="17"/>
        <v>6.2830800000000006E-4</v>
      </c>
      <c r="W152" s="210">
        <f t="shared" si="17"/>
        <v>-2.4480600000000003E-4</v>
      </c>
      <c r="X152" s="210">
        <f t="shared" si="17"/>
        <v>-1.3814499999999998E-3</v>
      </c>
      <c r="Y152" s="210">
        <f t="shared" si="17"/>
        <v>-3.0533900000000001E-4</v>
      </c>
      <c r="Z152" s="210">
        <f t="shared" si="17"/>
        <v>8.6299E-4</v>
      </c>
      <c r="AA152" s="210">
        <f t="shared" si="17"/>
        <v>-5.31548E-3</v>
      </c>
      <c r="AB152" s="210">
        <f t="shared" si="17"/>
        <v>1.5151900000000001E-6</v>
      </c>
      <c r="AC152" s="210">
        <f t="shared" si="17"/>
        <v>-4.4437600000000002E-4</v>
      </c>
      <c r="AD152" s="210">
        <f t="shared" si="17"/>
        <v>-7.6094199999999994E-5</v>
      </c>
      <c r="AE152" s="210">
        <f t="shared" si="17"/>
        <v>3.2754299999999997E-3</v>
      </c>
      <c r="AF152" s="210">
        <f t="shared" si="17"/>
        <v>2.7530000000000002E-3</v>
      </c>
      <c r="AG152" s="210">
        <f t="shared" si="17"/>
        <v>-1.2789599999999998E-3</v>
      </c>
    </row>
    <row r="153" spans="1:33" x14ac:dyDescent="0.25">
      <c r="A153" s="220">
        <v>147</v>
      </c>
      <c r="B153" s="210">
        <f t="shared" si="16"/>
        <v>6.9155533333333337E-3</v>
      </c>
      <c r="C153" s="210">
        <f t="shared" si="16"/>
        <v>-1.4108233333333336E-2</v>
      </c>
      <c r="D153" s="210">
        <f t="shared" si="16"/>
        <v>1.2092960000000001E-3</v>
      </c>
      <c r="E153" s="210">
        <f t="shared" si="16"/>
        <v>2.3186093333333337E-3</v>
      </c>
      <c r="F153" s="210">
        <f t="shared" si="16"/>
        <v>-9.0323200000000001E-4</v>
      </c>
      <c r="G153" s="210">
        <f t="shared" si="16"/>
        <v>-5.0973999999999993E-3</v>
      </c>
      <c r="H153" s="210">
        <f t="shared" si="16"/>
        <v>-1.1248746666666668E-3</v>
      </c>
      <c r="I153" s="210">
        <f t="shared" si="16"/>
        <v>3.1861133333333336E-3</v>
      </c>
      <c r="J153" s="210">
        <f t="shared" si="16"/>
        <v>-1.9627226666666667E-2</v>
      </c>
      <c r="K153" s="210">
        <f t="shared" si="16"/>
        <v>5.5866799999999997E-6</v>
      </c>
      <c r="L153" s="210">
        <f t="shared" si="16"/>
        <v>-1.6399386666666666E-3</v>
      </c>
      <c r="M153" s="210">
        <f t="shared" si="16"/>
        <v>-2.8073906666666666E-4</v>
      </c>
      <c r="N153" s="210">
        <f t="shared" si="16"/>
        <v>1.2081959999999997E-2</v>
      </c>
      <c r="O153" s="210">
        <f t="shared" si="16"/>
        <v>1.0149333333333333E-2</v>
      </c>
      <c r="P153" s="210">
        <f t="shared" si="16"/>
        <v>-4.7254533333333333E-3</v>
      </c>
      <c r="Q153" s="205">
        <v>2745</v>
      </c>
      <c r="R153" s="208">
        <v>756</v>
      </c>
      <c r="S153" s="210">
        <f t="shared" si="17"/>
        <v>1.8860600000000002E-3</v>
      </c>
      <c r="T153" s="210">
        <f t="shared" si="17"/>
        <v>-3.8477000000000003E-3</v>
      </c>
      <c r="U153" s="210">
        <f t="shared" si="17"/>
        <v>3.2980800000000001E-4</v>
      </c>
      <c r="V153" s="210">
        <f t="shared" si="17"/>
        <v>6.3234800000000002E-4</v>
      </c>
      <c r="W153" s="210">
        <f t="shared" si="17"/>
        <v>-2.4633599999999999E-4</v>
      </c>
      <c r="X153" s="210">
        <f t="shared" si="17"/>
        <v>-1.3901999999999999E-3</v>
      </c>
      <c r="Y153" s="210">
        <f t="shared" si="17"/>
        <v>-3.0678400000000005E-4</v>
      </c>
      <c r="Z153" s="210">
        <f t="shared" si="17"/>
        <v>8.6894000000000001E-4</v>
      </c>
      <c r="AA153" s="210">
        <f t="shared" si="17"/>
        <v>-5.35288E-3</v>
      </c>
      <c r="AB153" s="210">
        <f t="shared" si="17"/>
        <v>1.52364E-6</v>
      </c>
      <c r="AC153" s="210">
        <f t="shared" si="17"/>
        <v>-4.4725599999999999E-4</v>
      </c>
      <c r="AD153" s="210">
        <f t="shared" si="17"/>
        <v>-7.6565199999999997E-5</v>
      </c>
      <c r="AE153" s="210">
        <f t="shared" si="17"/>
        <v>3.2950799999999997E-3</v>
      </c>
      <c r="AF153" s="210">
        <f t="shared" si="17"/>
        <v>2.7680000000000001E-3</v>
      </c>
      <c r="AG153" s="210">
        <f t="shared" si="17"/>
        <v>-1.2887599999999999E-3</v>
      </c>
    </row>
    <row r="154" spans="1:33" x14ac:dyDescent="0.25">
      <c r="A154" s="220">
        <v>148</v>
      </c>
      <c r="B154" s="210">
        <f t="shared" si="16"/>
        <v>6.9615700000000003E-3</v>
      </c>
      <c r="C154" s="210">
        <f t="shared" si="16"/>
        <v>-1.4203566666666667E-2</v>
      </c>
      <c r="D154" s="210">
        <f t="shared" si="16"/>
        <v>1.2178760000000001E-3</v>
      </c>
      <c r="E154" s="210">
        <f t="shared" si="16"/>
        <v>2.3334226666666671E-3</v>
      </c>
      <c r="F154" s="210">
        <f t="shared" si="16"/>
        <v>-9.0884199999999998E-4</v>
      </c>
      <c r="G154" s="210">
        <f t="shared" si="16"/>
        <v>-5.1294833333333329E-3</v>
      </c>
      <c r="H154" s="210">
        <f t="shared" si="16"/>
        <v>-1.1301730000000002E-3</v>
      </c>
      <c r="I154" s="210">
        <f t="shared" si="16"/>
        <v>3.2079299999999999E-3</v>
      </c>
      <c r="J154" s="210">
        <f t="shared" si="16"/>
        <v>-1.9764359999999998E-2</v>
      </c>
      <c r="K154" s="210">
        <f t="shared" si="16"/>
        <v>5.617663333333334E-6</v>
      </c>
      <c r="L154" s="210">
        <f t="shared" si="16"/>
        <v>-1.6504986666666668E-3</v>
      </c>
      <c r="M154" s="210">
        <f t="shared" si="16"/>
        <v>-2.8246606666666659E-4</v>
      </c>
      <c r="N154" s="210">
        <f t="shared" si="16"/>
        <v>1.215401E-2</v>
      </c>
      <c r="O154" s="210">
        <f t="shared" si="16"/>
        <v>1.0204333333333333E-2</v>
      </c>
      <c r="P154" s="210">
        <f t="shared" si="16"/>
        <v>-4.7613866666666657E-3</v>
      </c>
      <c r="Q154" s="205">
        <v>2750</v>
      </c>
      <c r="R154" s="208">
        <v>761</v>
      </c>
      <c r="S154" s="210">
        <f t="shared" si="17"/>
        <v>1.89861E-3</v>
      </c>
      <c r="T154" s="210">
        <f t="shared" si="17"/>
        <v>-3.8737000000000003E-3</v>
      </c>
      <c r="U154" s="210">
        <f t="shared" si="17"/>
        <v>3.3214800000000005E-4</v>
      </c>
      <c r="V154" s="210">
        <f t="shared" si="17"/>
        <v>6.363880000000001E-4</v>
      </c>
      <c r="W154" s="210">
        <f t="shared" si="17"/>
        <v>-2.4786600000000002E-4</v>
      </c>
      <c r="X154" s="210">
        <f t="shared" si="17"/>
        <v>-1.3989499999999999E-3</v>
      </c>
      <c r="Y154" s="210">
        <f t="shared" si="17"/>
        <v>-3.0822900000000003E-4</v>
      </c>
      <c r="Z154" s="210">
        <f t="shared" si="17"/>
        <v>8.7489000000000002E-4</v>
      </c>
      <c r="AA154" s="210">
        <f t="shared" si="17"/>
        <v>-5.3902799999999999E-3</v>
      </c>
      <c r="AB154" s="210">
        <f t="shared" si="17"/>
        <v>1.5320900000000001E-6</v>
      </c>
      <c r="AC154" s="210">
        <f t="shared" si="17"/>
        <v>-4.5013600000000001E-4</v>
      </c>
      <c r="AD154" s="210">
        <f t="shared" si="17"/>
        <v>-7.7036199999999986E-5</v>
      </c>
      <c r="AE154" s="210">
        <f t="shared" si="17"/>
        <v>3.3147299999999997E-3</v>
      </c>
      <c r="AF154" s="210">
        <f t="shared" si="17"/>
        <v>2.7829999999999999E-3</v>
      </c>
      <c r="AG154" s="210">
        <f t="shared" si="17"/>
        <v>-1.2985599999999998E-3</v>
      </c>
    </row>
    <row r="155" spans="1:33" x14ac:dyDescent="0.25">
      <c r="A155" s="220">
        <v>149</v>
      </c>
      <c r="B155" s="210">
        <f t="shared" si="16"/>
        <v>7.0075866666666669E-3</v>
      </c>
      <c r="C155" s="210">
        <f t="shared" si="16"/>
        <v>-1.4298900000000002E-2</v>
      </c>
      <c r="D155" s="210">
        <f t="shared" si="16"/>
        <v>1.2264560000000001E-3</v>
      </c>
      <c r="E155" s="210">
        <f t="shared" si="16"/>
        <v>2.3482360000000005E-3</v>
      </c>
      <c r="F155" s="210">
        <f t="shared" si="16"/>
        <v>-9.1445200000000017E-4</v>
      </c>
      <c r="G155" s="210">
        <f t="shared" si="16"/>
        <v>-5.1615666666666657E-3</v>
      </c>
      <c r="H155" s="210">
        <f t="shared" si="16"/>
        <v>-1.1354713333333333E-3</v>
      </c>
      <c r="I155" s="210">
        <f t="shared" si="16"/>
        <v>3.2297466666666667E-3</v>
      </c>
      <c r="J155" s="210">
        <f t="shared" si="16"/>
        <v>-1.9901493333333332E-2</v>
      </c>
      <c r="K155" s="210">
        <f t="shared" si="16"/>
        <v>5.6486466666666667E-6</v>
      </c>
      <c r="L155" s="210">
        <f t="shared" si="16"/>
        <v>-1.6610586666666665E-3</v>
      </c>
      <c r="M155" s="210">
        <f t="shared" si="16"/>
        <v>-2.8419306666666662E-4</v>
      </c>
      <c r="N155" s="210">
        <f t="shared" si="16"/>
        <v>1.2226059999999999E-2</v>
      </c>
      <c r="O155" s="210">
        <f t="shared" si="16"/>
        <v>1.0259333333333334E-2</v>
      </c>
      <c r="P155" s="210">
        <f t="shared" si="16"/>
        <v>-4.7973199999999999E-3</v>
      </c>
      <c r="Q155" s="205">
        <v>2755</v>
      </c>
      <c r="R155" s="208">
        <v>766</v>
      </c>
      <c r="S155" s="210">
        <f t="shared" si="17"/>
        <v>1.9111600000000001E-3</v>
      </c>
      <c r="T155" s="210">
        <f t="shared" si="17"/>
        <v>-3.8997000000000003E-3</v>
      </c>
      <c r="U155" s="210">
        <f t="shared" si="17"/>
        <v>3.3448800000000003E-4</v>
      </c>
      <c r="V155" s="210">
        <f t="shared" si="17"/>
        <v>6.4042800000000007E-4</v>
      </c>
      <c r="W155" s="210">
        <f t="shared" si="17"/>
        <v>-2.4939600000000004E-4</v>
      </c>
      <c r="X155" s="210">
        <f t="shared" si="17"/>
        <v>-1.4076999999999998E-3</v>
      </c>
      <c r="Y155" s="210">
        <f t="shared" si="17"/>
        <v>-3.0967400000000002E-4</v>
      </c>
      <c r="Z155" s="210">
        <f t="shared" si="17"/>
        <v>8.8084000000000003E-4</v>
      </c>
      <c r="AA155" s="210">
        <f t="shared" si="17"/>
        <v>-5.4276799999999998E-3</v>
      </c>
      <c r="AB155" s="210">
        <f t="shared" si="17"/>
        <v>1.5405399999999999E-6</v>
      </c>
      <c r="AC155" s="210">
        <f t="shared" si="17"/>
        <v>-4.5301599999999999E-4</v>
      </c>
      <c r="AD155" s="210">
        <f t="shared" si="17"/>
        <v>-7.7507199999999989E-5</v>
      </c>
      <c r="AE155" s="210">
        <f t="shared" si="17"/>
        <v>3.3343799999999996E-3</v>
      </c>
      <c r="AF155" s="210">
        <f t="shared" si="17"/>
        <v>2.7980000000000001E-3</v>
      </c>
      <c r="AG155" s="210">
        <f t="shared" si="17"/>
        <v>-1.3083599999999999E-3</v>
      </c>
    </row>
    <row r="156" spans="1:33" x14ac:dyDescent="0.25">
      <c r="A156" s="220">
        <v>150</v>
      </c>
      <c r="B156" s="210">
        <f t="shared" si="16"/>
        <v>7.0536033333333343E-3</v>
      </c>
      <c r="C156" s="210">
        <f t="shared" si="16"/>
        <v>-1.4394233333333332E-2</v>
      </c>
      <c r="D156" s="210">
        <f t="shared" si="16"/>
        <v>1.2350359999999999E-3</v>
      </c>
      <c r="E156" s="210">
        <f t="shared" si="16"/>
        <v>2.3630493333333335E-3</v>
      </c>
      <c r="F156" s="210">
        <f t="shared" si="16"/>
        <v>-9.2006200000000003E-4</v>
      </c>
      <c r="G156" s="210">
        <f t="shared" si="16"/>
        <v>-5.1936499999999993E-3</v>
      </c>
      <c r="H156" s="210">
        <f t="shared" si="16"/>
        <v>-1.1407696666666668E-3</v>
      </c>
      <c r="I156" s="210">
        <f t="shared" si="16"/>
        <v>3.2515633333333334E-3</v>
      </c>
      <c r="J156" s="210">
        <f t="shared" si="16"/>
        <v>-2.0038626666666667E-2</v>
      </c>
      <c r="K156" s="210">
        <f t="shared" si="16"/>
        <v>5.6796300000000002E-6</v>
      </c>
      <c r="L156" s="210">
        <f t="shared" si="16"/>
        <v>-1.6716186666666667E-3</v>
      </c>
      <c r="M156" s="210">
        <f t="shared" si="16"/>
        <v>-2.8592006666666665E-4</v>
      </c>
      <c r="N156" s="210">
        <f t="shared" si="16"/>
        <v>1.2298109999999999E-2</v>
      </c>
      <c r="O156" s="210">
        <f t="shared" si="16"/>
        <v>1.0314333333333333E-2</v>
      </c>
      <c r="P156" s="210">
        <f t="shared" si="16"/>
        <v>-4.8332533333333332E-3</v>
      </c>
      <c r="Q156" s="205">
        <v>2760</v>
      </c>
      <c r="R156" s="208">
        <v>771</v>
      </c>
      <c r="S156" s="210">
        <f t="shared" si="17"/>
        <v>1.9237100000000001E-3</v>
      </c>
      <c r="T156" s="210">
        <f t="shared" si="17"/>
        <v>-3.9256999999999998E-3</v>
      </c>
      <c r="U156" s="210">
        <f t="shared" si="17"/>
        <v>3.3682800000000001E-4</v>
      </c>
      <c r="V156" s="210">
        <f t="shared" si="17"/>
        <v>6.4446800000000004E-4</v>
      </c>
      <c r="W156" s="210">
        <f t="shared" si="17"/>
        <v>-2.50926E-4</v>
      </c>
      <c r="X156" s="210">
        <f t="shared" si="17"/>
        <v>-1.4164499999999999E-3</v>
      </c>
      <c r="Y156" s="210">
        <f t="shared" si="17"/>
        <v>-3.11119E-4</v>
      </c>
      <c r="Z156" s="210">
        <f t="shared" si="17"/>
        <v>8.8679000000000004E-4</v>
      </c>
      <c r="AA156" s="210">
        <f t="shared" si="17"/>
        <v>-5.4650799999999998E-3</v>
      </c>
      <c r="AB156" s="210">
        <f t="shared" si="17"/>
        <v>1.5489900000000001E-6</v>
      </c>
      <c r="AC156" s="210">
        <f t="shared" si="17"/>
        <v>-4.5589600000000001E-4</v>
      </c>
      <c r="AD156" s="210">
        <f t="shared" si="17"/>
        <v>-7.7978199999999991E-5</v>
      </c>
      <c r="AE156" s="210">
        <f t="shared" si="17"/>
        <v>3.3540299999999996E-3</v>
      </c>
      <c r="AF156" s="210">
        <f t="shared" si="17"/>
        <v>2.813E-3</v>
      </c>
      <c r="AG156" s="210">
        <f t="shared" si="17"/>
        <v>-1.3181599999999999E-3</v>
      </c>
    </row>
    <row r="157" spans="1:33" x14ac:dyDescent="0.25">
      <c r="A157" s="220">
        <v>151</v>
      </c>
      <c r="B157" s="210">
        <f t="shared" si="16"/>
        <v>7.0996200000000001E-3</v>
      </c>
      <c r="C157" s="210">
        <f t="shared" si="16"/>
        <v>-1.4489566666666667E-2</v>
      </c>
      <c r="D157" s="210">
        <f t="shared" si="16"/>
        <v>1.2436160000000001E-3</v>
      </c>
      <c r="E157" s="210">
        <f t="shared" si="16"/>
        <v>2.3778626666666673E-3</v>
      </c>
      <c r="F157" s="210">
        <f t="shared" si="16"/>
        <v>-9.256720000000001E-4</v>
      </c>
      <c r="G157" s="210">
        <f t="shared" si="16"/>
        <v>-5.2257333333333329E-3</v>
      </c>
      <c r="H157" s="210">
        <f t="shared" si="16"/>
        <v>-1.1460679999999999E-3</v>
      </c>
      <c r="I157" s="210">
        <f t="shared" si="16"/>
        <v>3.2733799999999998E-3</v>
      </c>
      <c r="J157" s="210">
        <f t="shared" si="16"/>
        <v>-2.0175759999999997E-2</v>
      </c>
      <c r="K157" s="210">
        <f t="shared" si="16"/>
        <v>5.7106133333333337E-6</v>
      </c>
      <c r="L157" s="210">
        <f t="shared" si="16"/>
        <v>-1.6821786666666666E-3</v>
      </c>
      <c r="M157" s="210">
        <f t="shared" si="16"/>
        <v>-2.8764706666666663E-4</v>
      </c>
      <c r="N157" s="210">
        <f t="shared" si="16"/>
        <v>1.237016E-2</v>
      </c>
      <c r="O157" s="210">
        <f t="shared" si="16"/>
        <v>1.0369333333333335E-2</v>
      </c>
      <c r="P157" s="210">
        <f t="shared" si="16"/>
        <v>-4.8691866666666656E-3</v>
      </c>
      <c r="Q157" s="205">
        <v>2765</v>
      </c>
      <c r="R157" s="208">
        <v>776</v>
      </c>
      <c r="S157" s="210">
        <f t="shared" si="17"/>
        <v>1.93626E-3</v>
      </c>
      <c r="T157" s="210">
        <f t="shared" si="17"/>
        <v>-3.9516999999999998E-3</v>
      </c>
      <c r="U157" s="210">
        <f t="shared" si="17"/>
        <v>3.3916800000000004E-4</v>
      </c>
      <c r="V157" s="210">
        <f t="shared" si="17"/>
        <v>6.4850800000000011E-4</v>
      </c>
      <c r="W157" s="210">
        <f t="shared" si="17"/>
        <v>-2.5245600000000002E-4</v>
      </c>
      <c r="X157" s="210">
        <f t="shared" si="17"/>
        <v>-1.4251999999999999E-3</v>
      </c>
      <c r="Y157" s="210">
        <f t="shared" si="17"/>
        <v>-3.1256399999999998E-4</v>
      </c>
      <c r="Z157" s="210">
        <f t="shared" si="17"/>
        <v>8.9273999999999994E-4</v>
      </c>
      <c r="AA157" s="210">
        <f t="shared" si="17"/>
        <v>-5.5024799999999997E-3</v>
      </c>
      <c r="AB157" s="210">
        <f t="shared" si="17"/>
        <v>1.5574399999999999E-6</v>
      </c>
      <c r="AC157" s="210">
        <f t="shared" si="17"/>
        <v>-4.5877599999999999E-4</v>
      </c>
      <c r="AD157" s="210">
        <f t="shared" si="17"/>
        <v>-7.8449199999999994E-5</v>
      </c>
      <c r="AE157" s="210">
        <f t="shared" si="17"/>
        <v>3.37368E-3</v>
      </c>
      <c r="AF157" s="210">
        <f t="shared" si="17"/>
        <v>2.8280000000000002E-3</v>
      </c>
      <c r="AG157" s="210">
        <f t="shared" si="17"/>
        <v>-1.3279599999999998E-3</v>
      </c>
    </row>
    <row r="158" spans="1:33" x14ac:dyDescent="0.25">
      <c r="A158" s="220">
        <v>152</v>
      </c>
      <c r="B158" s="210">
        <f t="shared" ref="B158:P174" si="18">S158*44/12</f>
        <v>7.1456366666666675E-3</v>
      </c>
      <c r="C158" s="210">
        <f t="shared" si="18"/>
        <v>-1.45849E-2</v>
      </c>
      <c r="D158" s="210">
        <f t="shared" si="18"/>
        <v>1.2521960000000001E-3</v>
      </c>
      <c r="E158" s="210">
        <f t="shared" si="18"/>
        <v>2.3926760000000003E-3</v>
      </c>
      <c r="F158" s="210">
        <f t="shared" si="18"/>
        <v>-9.3128199999999996E-4</v>
      </c>
      <c r="G158" s="210">
        <f t="shared" si="18"/>
        <v>-5.2578166666666657E-3</v>
      </c>
      <c r="H158" s="210">
        <f t="shared" si="18"/>
        <v>-1.1513663333333334E-3</v>
      </c>
      <c r="I158" s="210">
        <f t="shared" si="18"/>
        <v>3.2951966666666666E-3</v>
      </c>
      <c r="J158" s="210">
        <f t="shared" si="18"/>
        <v>-2.0312893333333335E-2</v>
      </c>
      <c r="K158" s="210">
        <f t="shared" si="18"/>
        <v>5.7415966666666672E-6</v>
      </c>
      <c r="L158" s="210">
        <f t="shared" si="18"/>
        <v>-1.6927386666666666E-3</v>
      </c>
      <c r="M158" s="210">
        <f t="shared" si="18"/>
        <v>-2.8937406666666666E-4</v>
      </c>
      <c r="N158" s="210">
        <f t="shared" si="18"/>
        <v>1.244221E-2</v>
      </c>
      <c r="O158" s="210">
        <f t="shared" si="18"/>
        <v>1.0424333333333334E-2</v>
      </c>
      <c r="P158" s="210">
        <f t="shared" si="18"/>
        <v>-4.9051199999999998E-3</v>
      </c>
      <c r="Q158" s="205">
        <v>2770</v>
      </c>
      <c r="R158" s="208">
        <v>781</v>
      </c>
      <c r="S158" s="210">
        <f t="shared" si="17"/>
        <v>1.9488100000000003E-3</v>
      </c>
      <c r="T158" s="210">
        <f t="shared" si="17"/>
        <v>-3.9776999999999998E-3</v>
      </c>
      <c r="U158" s="210">
        <f t="shared" si="17"/>
        <v>3.4150800000000002E-4</v>
      </c>
      <c r="V158" s="210">
        <f t="shared" si="17"/>
        <v>6.5254800000000008E-4</v>
      </c>
      <c r="W158" s="210">
        <f t="shared" si="17"/>
        <v>-2.5398599999999999E-4</v>
      </c>
      <c r="X158" s="210">
        <f t="shared" si="17"/>
        <v>-1.4339499999999998E-3</v>
      </c>
      <c r="Y158" s="210">
        <f t="shared" si="17"/>
        <v>-3.1400900000000002E-4</v>
      </c>
      <c r="Z158" s="210">
        <f t="shared" si="17"/>
        <v>8.9868999999999995E-4</v>
      </c>
      <c r="AA158" s="210">
        <f t="shared" si="17"/>
        <v>-5.5398800000000005E-3</v>
      </c>
      <c r="AB158" s="210">
        <f t="shared" si="17"/>
        <v>1.5658900000000001E-6</v>
      </c>
      <c r="AC158" s="210">
        <f t="shared" si="17"/>
        <v>-4.6165600000000001E-4</v>
      </c>
      <c r="AD158" s="210">
        <f t="shared" si="17"/>
        <v>-7.8920199999999997E-5</v>
      </c>
      <c r="AE158" s="210">
        <f t="shared" si="17"/>
        <v>3.39333E-3</v>
      </c>
      <c r="AF158" s="210">
        <f t="shared" si="17"/>
        <v>2.843E-3</v>
      </c>
      <c r="AG158" s="210">
        <f t="shared" si="17"/>
        <v>-1.3377599999999999E-3</v>
      </c>
    </row>
    <row r="159" spans="1:33" x14ac:dyDescent="0.25">
      <c r="A159" s="220">
        <v>153</v>
      </c>
      <c r="B159" s="210">
        <f t="shared" si="18"/>
        <v>7.1916533333333333E-3</v>
      </c>
      <c r="C159" s="210">
        <f t="shared" si="18"/>
        <v>-1.4680233333333332E-2</v>
      </c>
      <c r="D159" s="210">
        <f t="shared" si="18"/>
        <v>1.2607760000000001E-3</v>
      </c>
      <c r="E159" s="210">
        <f t="shared" si="18"/>
        <v>2.4074893333333337E-3</v>
      </c>
      <c r="F159" s="210">
        <f t="shared" si="18"/>
        <v>-9.3689200000000004E-4</v>
      </c>
      <c r="G159" s="210">
        <f t="shared" si="18"/>
        <v>-5.2899000000000002E-3</v>
      </c>
      <c r="H159" s="210">
        <f t="shared" si="18"/>
        <v>-1.1566646666666667E-3</v>
      </c>
      <c r="I159" s="210">
        <f t="shared" si="18"/>
        <v>3.3170133333333333E-3</v>
      </c>
      <c r="J159" s="210">
        <f t="shared" si="18"/>
        <v>-2.0450026666666666E-2</v>
      </c>
      <c r="K159" s="210">
        <f t="shared" si="18"/>
        <v>5.772579999999999E-6</v>
      </c>
      <c r="L159" s="210">
        <f t="shared" si="18"/>
        <v>-1.7032986666666668E-3</v>
      </c>
      <c r="M159" s="210">
        <f t="shared" si="18"/>
        <v>-2.9110106666666659E-4</v>
      </c>
      <c r="N159" s="210">
        <f t="shared" si="18"/>
        <v>1.2514259999999999E-2</v>
      </c>
      <c r="O159" s="210">
        <f t="shared" si="18"/>
        <v>1.0479333333333334E-2</v>
      </c>
      <c r="P159" s="210">
        <f t="shared" si="18"/>
        <v>-4.9410533333333331E-3</v>
      </c>
      <c r="Q159" s="205">
        <v>2775</v>
      </c>
      <c r="R159" s="208">
        <v>786</v>
      </c>
      <c r="S159" s="210">
        <f t="shared" si="17"/>
        <v>1.9613600000000001E-3</v>
      </c>
      <c r="T159" s="210">
        <f t="shared" si="17"/>
        <v>-4.0036999999999998E-3</v>
      </c>
      <c r="U159" s="210">
        <f t="shared" si="17"/>
        <v>3.4384800000000001E-4</v>
      </c>
      <c r="V159" s="210">
        <f t="shared" si="17"/>
        <v>6.5658800000000005E-4</v>
      </c>
      <c r="W159" s="210">
        <f t="shared" si="17"/>
        <v>-2.5551600000000001E-4</v>
      </c>
      <c r="X159" s="210">
        <f t="shared" si="17"/>
        <v>-1.4426999999999999E-3</v>
      </c>
      <c r="Y159" s="210">
        <f t="shared" si="17"/>
        <v>-3.1545400000000001E-4</v>
      </c>
      <c r="Z159" s="210">
        <f t="shared" si="17"/>
        <v>9.0463999999999996E-4</v>
      </c>
      <c r="AA159" s="210">
        <f t="shared" si="17"/>
        <v>-5.5772800000000004E-3</v>
      </c>
      <c r="AB159" s="210">
        <f t="shared" si="17"/>
        <v>1.5743399999999999E-6</v>
      </c>
      <c r="AC159" s="210">
        <f t="shared" si="17"/>
        <v>-4.6453599999999999E-4</v>
      </c>
      <c r="AD159" s="210">
        <f t="shared" si="17"/>
        <v>-7.9391199999999986E-5</v>
      </c>
      <c r="AE159" s="210">
        <f t="shared" si="17"/>
        <v>3.4129799999999999E-3</v>
      </c>
      <c r="AF159" s="210">
        <f t="shared" si="17"/>
        <v>2.8579999999999999E-3</v>
      </c>
      <c r="AG159" s="210">
        <f t="shared" si="17"/>
        <v>-1.3475599999999998E-3</v>
      </c>
    </row>
    <row r="160" spans="1:33" x14ac:dyDescent="0.25">
      <c r="A160" s="220">
        <v>154</v>
      </c>
      <c r="B160" s="210">
        <f t="shared" si="18"/>
        <v>7.2376700000000007E-3</v>
      </c>
      <c r="C160" s="210">
        <f t="shared" si="18"/>
        <v>-1.4775566666666665E-2</v>
      </c>
      <c r="D160" s="210">
        <f t="shared" si="18"/>
        <v>1.2693560000000001E-3</v>
      </c>
      <c r="E160" s="210">
        <f t="shared" si="18"/>
        <v>2.4223026666666666E-3</v>
      </c>
      <c r="F160" s="210">
        <f t="shared" si="18"/>
        <v>-9.4250200000000012E-4</v>
      </c>
      <c r="G160" s="210">
        <f t="shared" si="18"/>
        <v>-5.3219833333333329E-3</v>
      </c>
      <c r="H160" s="210">
        <f t="shared" si="18"/>
        <v>-1.1619630000000002E-3</v>
      </c>
      <c r="I160" s="210">
        <f t="shared" si="18"/>
        <v>3.3388299999999997E-3</v>
      </c>
      <c r="J160" s="210">
        <f t="shared" si="18"/>
        <v>-2.0587160000000004E-2</v>
      </c>
      <c r="K160" s="210">
        <f t="shared" si="18"/>
        <v>5.8035633333333342E-6</v>
      </c>
      <c r="L160" s="210">
        <f t="shared" si="18"/>
        <v>-1.7138586666666667E-3</v>
      </c>
      <c r="M160" s="210">
        <f t="shared" si="18"/>
        <v>-2.9282806666666662E-4</v>
      </c>
      <c r="N160" s="210">
        <f t="shared" si="18"/>
        <v>1.2586309999999998E-2</v>
      </c>
      <c r="O160" s="210">
        <f t="shared" si="18"/>
        <v>1.0534333333333333E-2</v>
      </c>
      <c r="P160" s="210">
        <f t="shared" si="18"/>
        <v>-4.9769866666666664E-3</v>
      </c>
      <c r="Q160" s="205">
        <v>2780</v>
      </c>
      <c r="R160" s="208">
        <v>791</v>
      </c>
      <c r="S160" s="210">
        <f t="shared" ref="S160:AG176" si="19">$R160*B$2+B$3</f>
        <v>1.9739100000000002E-3</v>
      </c>
      <c r="T160" s="210">
        <f t="shared" si="19"/>
        <v>-4.0296999999999998E-3</v>
      </c>
      <c r="U160" s="210">
        <f t="shared" si="19"/>
        <v>3.4618800000000004E-4</v>
      </c>
      <c r="V160" s="210">
        <f t="shared" si="19"/>
        <v>6.6062800000000002E-4</v>
      </c>
      <c r="W160" s="210">
        <f t="shared" si="19"/>
        <v>-2.5704600000000003E-4</v>
      </c>
      <c r="X160" s="210">
        <f t="shared" si="19"/>
        <v>-1.45145E-3</v>
      </c>
      <c r="Y160" s="210">
        <f t="shared" si="19"/>
        <v>-3.1689900000000004E-4</v>
      </c>
      <c r="Z160" s="210">
        <f t="shared" si="19"/>
        <v>9.1058999999999997E-4</v>
      </c>
      <c r="AA160" s="210">
        <f t="shared" si="19"/>
        <v>-5.6146800000000004E-3</v>
      </c>
      <c r="AB160" s="210">
        <f t="shared" si="19"/>
        <v>1.5827900000000001E-6</v>
      </c>
      <c r="AC160" s="210">
        <f t="shared" si="19"/>
        <v>-4.6741600000000001E-4</v>
      </c>
      <c r="AD160" s="210">
        <f t="shared" si="19"/>
        <v>-7.9862199999999989E-5</v>
      </c>
      <c r="AE160" s="210">
        <f t="shared" si="19"/>
        <v>3.4326299999999999E-3</v>
      </c>
      <c r="AF160" s="210">
        <f t="shared" si="19"/>
        <v>2.8730000000000001E-3</v>
      </c>
      <c r="AG160" s="210">
        <f t="shared" si="19"/>
        <v>-1.3573599999999999E-3</v>
      </c>
    </row>
    <row r="161" spans="1:33" x14ac:dyDescent="0.25">
      <c r="A161" s="220">
        <v>155</v>
      </c>
      <c r="B161" s="210">
        <f t="shared" si="18"/>
        <v>7.2836866666666673E-3</v>
      </c>
      <c r="C161" s="210">
        <f t="shared" si="18"/>
        <v>-1.4870899999999999E-2</v>
      </c>
      <c r="D161" s="210">
        <f t="shared" si="18"/>
        <v>1.2779360000000001E-3</v>
      </c>
      <c r="E161" s="210">
        <f t="shared" si="18"/>
        <v>2.4371160000000005E-3</v>
      </c>
      <c r="F161" s="210">
        <f t="shared" si="18"/>
        <v>-9.4811199999999998E-4</v>
      </c>
      <c r="G161" s="210">
        <f t="shared" si="18"/>
        <v>-5.3540666666666665E-3</v>
      </c>
      <c r="H161" s="210">
        <f t="shared" si="18"/>
        <v>-1.1672613333333335E-3</v>
      </c>
      <c r="I161" s="210">
        <f t="shared" si="18"/>
        <v>3.3606466666666664E-3</v>
      </c>
      <c r="J161" s="210">
        <f t="shared" si="18"/>
        <v>-2.0724293333333334E-2</v>
      </c>
      <c r="K161" s="210">
        <f t="shared" si="18"/>
        <v>5.834546666666666E-6</v>
      </c>
      <c r="L161" s="210">
        <f t="shared" si="18"/>
        <v>-1.7244186666666667E-3</v>
      </c>
      <c r="M161" s="210">
        <f t="shared" si="18"/>
        <v>-2.9455506666666665E-4</v>
      </c>
      <c r="N161" s="210">
        <f t="shared" si="18"/>
        <v>1.265836E-2</v>
      </c>
      <c r="O161" s="210">
        <f t="shared" si="18"/>
        <v>1.0589333333333333E-2</v>
      </c>
      <c r="P161" s="210">
        <f t="shared" si="18"/>
        <v>-5.0129199999999997E-3</v>
      </c>
      <c r="Q161" s="205">
        <v>2785</v>
      </c>
      <c r="R161" s="208">
        <v>796</v>
      </c>
      <c r="S161" s="210">
        <f t="shared" si="19"/>
        <v>1.9864600000000002E-3</v>
      </c>
      <c r="T161" s="210">
        <f t="shared" si="19"/>
        <v>-4.0556999999999998E-3</v>
      </c>
      <c r="U161" s="210">
        <f t="shared" si="19"/>
        <v>3.4852800000000002E-4</v>
      </c>
      <c r="V161" s="210">
        <f t="shared" si="19"/>
        <v>6.6466800000000009E-4</v>
      </c>
      <c r="W161" s="210">
        <f t="shared" si="19"/>
        <v>-2.58576E-4</v>
      </c>
      <c r="X161" s="210">
        <f t="shared" si="19"/>
        <v>-1.4601999999999998E-3</v>
      </c>
      <c r="Y161" s="210">
        <f t="shared" si="19"/>
        <v>-3.1834400000000003E-4</v>
      </c>
      <c r="Z161" s="210">
        <f t="shared" si="19"/>
        <v>9.1653999999999998E-4</v>
      </c>
      <c r="AA161" s="210">
        <f t="shared" si="19"/>
        <v>-5.6520800000000003E-3</v>
      </c>
      <c r="AB161" s="210">
        <f t="shared" si="19"/>
        <v>1.5912399999999999E-6</v>
      </c>
      <c r="AC161" s="210">
        <f t="shared" si="19"/>
        <v>-4.7029599999999998E-4</v>
      </c>
      <c r="AD161" s="210">
        <f t="shared" si="19"/>
        <v>-8.0333199999999992E-5</v>
      </c>
      <c r="AE161" s="210">
        <f t="shared" si="19"/>
        <v>3.4522799999999998E-3</v>
      </c>
      <c r="AF161" s="210">
        <f t="shared" si="19"/>
        <v>2.8879999999999999E-3</v>
      </c>
      <c r="AG161" s="210">
        <f t="shared" si="19"/>
        <v>-1.3671599999999999E-3</v>
      </c>
    </row>
    <row r="162" spans="1:33" x14ac:dyDescent="0.25">
      <c r="A162" s="220">
        <v>156</v>
      </c>
      <c r="B162" s="210">
        <f t="shared" si="18"/>
        <v>7.3297033333333339E-3</v>
      </c>
      <c r="C162" s="210">
        <f t="shared" si="18"/>
        <v>-1.4966233333333334E-2</v>
      </c>
      <c r="D162" s="210">
        <f t="shared" si="18"/>
        <v>1.2865159999999999E-3</v>
      </c>
      <c r="E162" s="210">
        <f t="shared" si="18"/>
        <v>2.4519293333333334E-3</v>
      </c>
      <c r="F162" s="210">
        <f t="shared" si="18"/>
        <v>-9.5372200000000005E-4</v>
      </c>
      <c r="G162" s="210">
        <f t="shared" si="18"/>
        <v>-5.3861499999999993E-3</v>
      </c>
      <c r="H162" s="210">
        <f t="shared" si="18"/>
        <v>-1.1725596666666666E-3</v>
      </c>
      <c r="I162" s="210">
        <f t="shared" si="18"/>
        <v>3.3824633333333332E-3</v>
      </c>
      <c r="J162" s="210">
        <f t="shared" si="18"/>
        <v>-2.0861426666666669E-2</v>
      </c>
      <c r="K162" s="210">
        <f t="shared" si="18"/>
        <v>5.8655299999999996E-6</v>
      </c>
      <c r="L162" s="210">
        <f t="shared" si="18"/>
        <v>-1.7349786666666668E-3</v>
      </c>
      <c r="M162" s="210">
        <f t="shared" si="18"/>
        <v>-2.9628206666666663E-4</v>
      </c>
      <c r="N162" s="210">
        <f t="shared" si="18"/>
        <v>1.2730409999999999E-2</v>
      </c>
      <c r="O162" s="210">
        <f t="shared" si="18"/>
        <v>1.0644333333333334E-2</v>
      </c>
      <c r="P162" s="210">
        <f t="shared" si="18"/>
        <v>-5.048853333333333E-3</v>
      </c>
      <c r="Q162" s="205">
        <v>2790</v>
      </c>
      <c r="R162" s="208">
        <v>801</v>
      </c>
      <c r="S162" s="210">
        <f t="shared" si="19"/>
        <v>1.9990100000000003E-3</v>
      </c>
      <c r="T162" s="210">
        <f t="shared" si="19"/>
        <v>-4.0816999999999997E-3</v>
      </c>
      <c r="U162" s="210">
        <f t="shared" si="19"/>
        <v>3.50868E-4</v>
      </c>
      <c r="V162" s="210">
        <f t="shared" si="19"/>
        <v>6.6870800000000006E-4</v>
      </c>
      <c r="W162" s="210">
        <f t="shared" si="19"/>
        <v>-2.6010600000000002E-4</v>
      </c>
      <c r="X162" s="210">
        <f t="shared" si="19"/>
        <v>-1.4689499999999999E-3</v>
      </c>
      <c r="Y162" s="210">
        <f t="shared" si="19"/>
        <v>-3.1978900000000001E-4</v>
      </c>
      <c r="Z162" s="210">
        <f t="shared" si="19"/>
        <v>9.2248999999999999E-4</v>
      </c>
      <c r="AA162" s="210">
        <f t="shared" si="19"/>
        <v>-5.6894800000000002E-3</v>
      </c>
      <c r="AB162" s="210">
        <f t="shared" si="19"/>
        <v>1.5996900000000001E-6</v>
      </c>
      <c r="AC162" s="210">
        <f t="shared" si="19"/>
        <v>-4.7317600000000001E-4</v>
      </c>
      <c r="AD162" s="210">
        <f t="shared" si="19"/>
        <v>-8.0804199999999995E-5</v>
      </c>
      <c r="AE162" s="210">
        <f t="shared" si="19"/>
        <v>3.4719299999999998E-3</v>
      </c>
      <c r="AF162" s="210">
        <f t="shared" si="19"/>
        <v>2.9030000000000002E-3</v>
      </c>
      <c r="AG162" s="210">
        <f t="shared" si="19"/>
        <v>-1.3769599999999998E-3</v>
      </c>
    </row>
    <row r="163" spans="1:33" x14ac:dyDescent="0.25">
      <c r="A163" s="220">
        <v>157</v>
      </c>
      <c r="B163" s="210">
        <f t="shared" si="18"/>
        <v>7.3757200000000014E-3</v>
      </c>
      <c r="C163" s="210">
        <f t="shared" si="18"/>
        <v>-1.5061566666666665E-2</v>
      </c>
      <c r="D163" s="210">
        <f t="shared" si="18"/>
        <v>1.2950960000000001E-3</v>
      </c>
      <c r="E163" s="210">
        <f t="shared" si="18"/>
        <v>2.4667426666666668E-3</v>
      </c>
      <c r="F163" s="210">
        <f t="shared" si="18"/>
        <v>-9.5933199999999991E-4</v>
      </c>
      <c r="G163" s="210">
        <f t="shared" si="18"/>
        <v>-5.4182333333333338E-3</v>
      </c>
      <c r="H163" s="210">
        <f t="shared" si="18"/>
        <v>-1.1778579999999999E-3</v>
      </c>
      <c r="I163" s="210">
        <f t="shared" si="18"/>
        <v>3.4042800000000004E-3</v>
      </c>
      <c r="J163" s="210">
        <f t="shared" si="18"/>
        <v>-2.0998559999999999E-2</v>
      </c>
      <c r="K163" s="210">
        <f t="shared" si="18"/>
        <v>5.8965133333333331E-6</v>
      </c>
      <c r="L163" s="210">
        <f t="shared" si="18"/>
        <v>-1.7455386666666666E-3</v>
      </c>
      <c r="M163" s="210">
        <f t="shared" si="18"/>
        <v>-2.9800906666666667E-4</v>
      </c>
      <c r="N163" s="210">
        <f t="shared" si="18"/>
        <v>1.280246E-2</v>
      </c>
      <c r="O163" s="210">
        <f t="shared" si="18"/>
        <v>1.0699333333333333E-2</v>
      </c>
      <c r="P163" s="210">
        <f t="shared" si="18"/>
        <v>-5.0847866666666663E-3</v>
      </c>
      <c r="Q163" s="205">
        <v>2795</v>
      </c>
      <c r="R163" s="208">
        <v>806</v>
      </c>
      <c r="S163" s="210">
        <f t="shared" si="19"/>
        <v>2.0115600000000003E-3</v>
      </c>
      <c r="T163" s="210">
        <f t="shared" si="19"/>
        <v>-4.1076999999999997E-3</v>
      </c>
      <c r="U163" s="210">
        <f t="shared" si="19"/>
        <v>3.5320800000000004E-4</v>
      </c>
      <c r="V163" s="210">
        <f t="shared" si="19"/>
        <v>6.7274800000000003E-4</v>
      </c>
      <c r="W163" s="210">
        <f t="shared" si="19"/>
        <v>-2.6163599999999999E-4</v>
      </c>
      <c r="X163" s="210">
        <f t="shared" si="19"/>
        <v>-1.4777E-3</v>
      </c>
      <c r="Y163" s="210">
        <f t="shared" si="19"/>
        <v>-3.2123399999999999E-4</v>
      </c>
      <c r="Z163" s="210">
        <f t="shared" si="19"/>
        <v>9.2843999999999999E-4</v>
      </c>
      <c r="AA163" s="210">
        <f t="shared" si="19"/>
        <v>-5.7268800000000002E-3</v>
      </c>
      <c r="AB163" s="210">
        <f t="shared" si="19"/>
        <v>1.6081399999999999E-6</v>
      </c>
      <c r="AC163" s="210">
        <f t="shared" si="19"/>
        <v>-4.7605599999999998E-4</v>
      </c>
      <c r="AD163" s="210">
        <f t="shared" si="19"/>
        <v>-8.1275199999999997E-5</v>
      </c>
      <c r="AE163" s="210">
        <f t="shared" si="19"/>
        <v>3.4915799999999998E-3</v>
      </c>
      <c r="AF163" s="210">
        <f t="shared" si="19"/>
        <v>2.918E-3</v>
      </c>
      <c r="AG163" s="210">
        <f t="shared" si="19"/>
        <v>-1.3867599999999999E-3</v>
      </c>
    </row>
    <row r="164" spans="1:33" x14ac:dyDescent="0.25">
      <c r="A164" s="220">
        <v>158</v>
      </c>
      <c r="B164" s="210">
        <f t="shared" si="18"/>
        <v>7.421736666666668E-3</v>
      </c>
      <c r="C164" s="210">
        <f t="shared" si="18"/>
        <v>-1.5156899999999999E-2</v>
      </c>
      <c r="D164" s="210">
        <f t="shared" si="18"/>
        <v>1.3036760000000001E-3</v>
      </c>
      <c r="E164" s="210">
        <f t="shared" si="18"/>
        <v>2.4815560000000006E-3</v>
      </c>
      <c r="F164" s="210">
        <f t="shared" si="18"/>
        <v>-9.6494199999999999E-4</v>
      </c>
      <c r="G164" s="210">
        <f t="shared" si="18"/>
        <v>-5.4503166666666665E-3</v>
      </c>
      <c r="H164" s="210">
        <f t="shared" si="18"/>
        <v>-1.1831563333333333E-3</v>
      </c>
      <c r="I164" s="210">
        <f t="shared" si="18"/>
        <v>3.4260966666666668E-3</v>
      </c>
      <c r="J164" s="210">
        <f t="shared" si="18"/>
        <v>-2.1135693333333334E-2</v>
      </c>
      <c r="K164" s="210">
        <f t="shared" si="18"/>
        <v>5.9274966666666666E-6</v>
      </c>
      <c r="L164" s="210">
        <f t="shared" si="18"/>
        <v>-1.7560986666666667E-3</v>
      </c>
      <c r="M164" s="210">
        <f t="shared" si="18"/>
        <v>-2.9973606666666659E-4</v>
      </c>
      <c r="N164" s="210">
        <f t="shared" si="18"/>
        <v>1.2874509999999999E-2</v>
      </c>
      <c r="O164" s="210">
        <f t="shared" si="18"/>
        <v>1.0754333333333333E-2</v>
      </c>
      <c r="P164" s="210">
        <f t="shared" si="18"/>
        <v>-5.1207199999999996E-3</v>
      </c>
      <c r="Q164" s="205">
        <v>2800</v>
      </c>
      <c r="R164" s="208">
        <v>811</v>
      </c>
      <c r="S164" s="210">
        <f t="shared" si="19"/>
        <v>2.0241100000000004E-3</v>
      </c>
      <c r="T164" s="210">
        <f t="shared" si="19"/>
        <v>-4.1336999999999997E-3</v>
      </c>
      <c r="U164" s="210">
        <f t="shared" si="19"/>
        <v>3.5554800000000002E-4</v>
      </c>
      <c r="V164" s="210">
        <f t="shared" si="19"/>
        <v>6.7678800000000011E-4</v>
      </c>
      <c r="W164" s="210">
        <f t="shared" si="19"/>
        <v>-2.6316600000000001E-4</v>
      </c>
      <c r="X164" s="210">
        <f t="shared" si="19"/>
        <v>-1.4864499999999998E-3</v>
      </c>
      <c r="Y164" s="210">
        <f t="shared" si="19"/>
        <v>-3.2267899999999998E-4</v>
      </c>
      <c r="Z164" s="210">
        <f t="shared" si="19"/>
        <v>9.3439E-4</v>
      </c>
      <c r="AA164" s="210">
        <f t="shared" si="19"/>
        <v>-5.7642800000000001E-3</v>
      </c>
      <c r="AB164" s="210">
        <f t="shared" si="19"/>
        <v>1.6165900000000001E-6</v>
      </c>
      <c r="AC164" s="210">
        <f t="shared" si="19"/>
        <v>-4.7893600000000001E-4</v>
      </c>
      <c r="AD164" s="210">
        <f t="shared" si="19"/>
        <v>-8.1746199999999987E-5</v>
      </c>
      <c r="AE164" s="210">
        <f t="shared" si="19"/>
        <v>3.5112299999999997E-3</v>
      </c>
      <c r="AF164" s="210">
        <f t="shared" si="19"/>
        <v>2.9330000000000003E-3</v>
      </c>
      <c r="AG164" s="210">
        <f t="shared" si="19"/>
        <v>-1.3965599999999998E-3</v>
      </c>
    </row>
    <row r="165" spans="1:33" x14ac:dyDescent="0.25">
      <c r="A165" s="220">
        <v>159</v>
      </c>
      <c r="B165" s="210">
        <f t="shared" si="18"/>
        <v>7.4677533333333346E-3</v>
      </c>
      <c r="C165" s="210">
        <f t="shared" si="18"/>
        <v>-1.5252233333333332E-2</v>
      </c>
      <c r="D165" s="210">
        <f t="shared" si="18"/>
        <v>1.3122560000000001E-3</v>
      </c>
      <c r="E165" s="210">
        <f t="shared" si="18"/>
        <v>2.4963693333333336E-3</v>
      </c>
      <c r="F165" s="210">
        <f t="shared" si="18"/>
        <v>-9.7055199999999996E-4</v>
      </c>
      <c r="G165" s="210">
        <f t="shared" si="18"/>
        <v>-5.4823999999999993E-3</v>
      </c>
      <c r="H165" s="210">
        <f t="shared" si="18"/>
        <v>-1.1884546666666668E-3</v>
      </c>
      <c r="I165" s="210">
        <f t="shared" si="18"/>
        <v>3.4479133333333335E-3</v>
      </c>
      <c r="J165" s="210">
        <f t="shared" si="18"/>
        <v>-2.1272826666666664E-2</v>
      </c>
      <c r="K165" s="210">
        <f t="shared" si="18"/>
        <v>5.9584799999999992E-6</v>
      </c>
      <c r="L165" s="210">
        <f t="shared" si="18"/>
        <v>-1.7666586666666665E-3</v>
      </c>
      <c r="M165" s="210">
        <f t="shared" si="18"/>
        <v>-3.0146306666666662E-4</v>
      </c>
      <c r="N165" s="210">
        <f t="shared" si="18"/>
        <v>1.2946559999999998E-2</v>
      </c>
      <c r="O165" s="210">
        <f t="shared" si="18"/>
        <v>1.0809333333333332E-2</v>
      </c>
      <c r="P165" s="210">
        <f t="shared" si="18"/>
        <v>-5.1566533333333329E-3</v>
      </c>
      <c r="Q165" s="205">
        <v>2805</v>
      </c>
      <c r="R165" s="208">
        <v>816</v>
      </c>
      <c r="S165" s="210">
        <f t="shared" si="19"/>
        <v>2.0366600000000005E-3</v>
      </c>
      <c r="T165" s="210">
        <f t="shared" si="19"/>
        <v>-4.1596999999999997E-3</v>
      </c>
      <c r="U165" s="210">
        <f t="shared" si="19"/>
        <v>3.57888E-4</v>
      </c>
      <c r="V165" s="210">
        <f t="shared" si="19"/>
        <v>6.8082800000000008E-4</v>
      </c>
      <c r="W165" s="210">
        <f t="shared" si="19"/>
        <v>-2.6469599999999997E-4</v>
      </c>
      <c r="X165" s="210">
        <f t="shared" si="19"/>
        <v>-1.4951999999999999E-3</v>
      </c>
      <c r="Y165" s="210">
        <f t="shared" si="19"/>
        <v>-3.2412400000000002E-4</v>
      </c>
      <c r="Z165" s="210">
        <f t="shared" si="19"/>
        <v>9.4034000000000001E-4</v>
      </c>
      <c r="AA165" s="210">
        <f t="shared" si="19"/>
        <v>-5.80168E-3</v>
      </c>
      <c r="AB165" s="210">
        <f t="shared" si="19"/>
        <v>1.6250399999999999E-6</v>
      </c>
      <c r="AC165" s="210">
        <f t="shared" si="19"/>
        <v>-4.8181599999999998E-4</v>
      </c>
      <c r="AD165" s="210">
        <f t="shared" si="19"/>
        <v>-8.2217199999999989E-5</v>
      </c>
      <c r="AE165" s="210">
        <f t="shared" si="19"/>
        <v>3.5308799999999997E-3</v>
      </c>
      <c r="AF165" s="210">
        <f t="shared" si="19"/>
        <v>2.9480000000000001E-3</v>
      </c>
      <c r="AG165" s="210">
        <f t="shared" si="19"/>
        <v>-1.4063599999999999E-3</v>
      </c>
    </row>
    <row r="166" spans="1:33" x14ac:dyDescent="0.25">
      <c r="A166" s="220">
        <v>160</v>
      </c>
      <c r="B166" s="210">
        <f t="shared" si="18"/>
        <v>7.5137700000000003E-3</v>
      </c>
      <c r="C166" s="210">
        <f t="shared" si="18"/>
        <v>-1.5347566666666666E-2</v>
      </c>
      <c r="D166" s="210">
        <f t="shared" si="18"/>
        <v>1.3208359999999999E-3</v>
      </c>
      <c r="E166" s="210">
        <f t="shared" si="18"/>
        <v>2.5111826666666666E-3</v>
      </c>
      <c r="F166" s="210">
        <f t="shared" si="18"/>
        <v>-9.7616200000000004E-4</v>
      </c>
      <c r="G166" s="210">
        <f t="shared" si="18"/>
        <v>-5.5144833333333329E-3</v>
      </c>
      <c r="H166" s="210">
        <f t="shared" si="18"/>
        <v>-1.1937529999999999E-3</v>
      </c>
      <c r="I166" s="210">
        <f t="shared" si="18"/>
        <v>3.4697300000000003E-3</v>
      </c>
      <c r="J166" s="210">
        <f t="shared" si="18"/>
        <v>-2.1409960000000002E-2</v>
      </c>
      <c r="K166" s="210">
        <f t="shared" si="18"/>
        <v>5.9894633333333336E-6</v>
      </c>
      <c r="L166" s="210">
        <f t="shared" si="18"/>
        <v>-1.7772186666666666E-3</v>
      </c>
      <c r="M166" s="210">
        <f t="shared" si="18"/>
        <v>-3.0319006666666666E-4</v>
      </c>
      <c r="N166" s="210">
        <f t="shared" si="18"/>
        <v>1.301861E-2</v>
      </c>
      <c r="O166" s="210">
        <f t="shared" si="18"/>
        <v>1.0864333333333332E-2</v>
      </c>
      <c r="P166" s="210">
        <f t="shared" si="18"/>
        <v>-5.1925866666666662E-3</v>
      </c>
      <c r="Q166" s="205">
        <v>2810</v>
      </c>
      <c r="R166" s="208">
        <v>821</v>
      </c>
      <c r="S166" s="210">
        <f t="shared" si="19"/>
        <v>2.0492100000000001E-3</v>
      </c>
      <c r="T166" s="210">
        <f t="shared" si="19"/>
        <v>-4.1856999999999997E-3</v>
      </c>
      <c r="U166" s="210">
        <f t="shared" si="19"/>
        <v>3.6022800000000003E-4</v>
      </c>
      <c r="V166" s="210">
        <f t="shared" si="19"/>
        <v>6.8486800000000004E-4</v>
      </c>
      <c r="W166" s="210">
        <f t="shared" si="19"/>
        <v>-2.66226E-4</v>
      </c>
      <c r="X166" s="210">
        <f t="shared" si="19"/>
        <v>-1.5039499999999998E-3</v>
      </c>
      <c r="Y166" s="210">
        <f t="shared" si="19"/>
        <v>-3.25569E-4</v>
      </c>
      <c r="Z166" s="210">
        <f t="shared" si="19"/>
        <v>9.4629000000000002E-4</v>
      </c>
      <c r="AA166" s="210">
        <f t="shared" si="19"/>
        <v>-5.83908E-3</v>
      </c>
      <c r="AB166" s="210">
        <f t="shared" si="19"/>
        <v>1.6334900000000001E-6</v>
      </c>
      <c r="AC166" s="210">
        <f t="shared" si="19"/>
        <v>-4.8469600000000001E-4</v>
      </c>
      <c r="AD166" s="210">
        <f t="shared" si="19"/>
        <v>-8.2688199999999992E-5</v>
      </c>
      <c r="AE166" s="210">
        <f t="shared" si="19"/>
        <v>3.5505299999999997E-3</v>
      </c>
      <c r="AF166" s="210">
        <f t="shared" si="19"/>
        <v>2.9629999999999999E-3</v>
      </c>
      <c r="AG166" s="210">
        <f t="shared" si="19"/>
        <v>-1.4161599999999999E-3</v>
      </c>
    </row>
    <row r="167" spans="1:33" x14ac:dyDescent="0.25">
      <c r="A167" s="220">
        <v>161</v>
      </c>
      <c r="B167" s="210">
        <f t="shared" si="18"/>
        <v>7.5597866666666678E-3</v>
      </c>
      <c r="C167" s="210">
        <f t="shared" si="18"/>
        <v>-1.5442899999999997E-2</v>
      </c>
      <c r="D167" s="210">
        <f t="shared" si="18"/>
        <v>1.3294159999999999E-3</v>
      </c>
      <c r="E167" s="210">
        <f t="shared" si="18"/>
        <v>2.525996E-3</v>
      </c>
      <c r="F167" s="210">
        <f t="shared" si="18"/>
        <v>-9.8177200000000011E-4</v>
      </c>
      <c r="G167" s="210">
        <f t="shared" si="18"/>
        <v>-5.5465666666666656E-3</v>
      </c>
      <c r="H167" s="210">
        <f t="shared" si="18"/>
        <v>-1.1990513333333334E-3</v>
      </c>
      <c r="I167" s="210">
        <f t="shared" si="18"/>
        <v>3.4915466666666666E-3</v>
      </c>
      <c r="J167" s="210">
        <f t="shared" si="18"/>
        <v>-2.1547093333333333E-2</v>
      </c>
      <c r="K167" s="210">
        <f t="shared" si="18"/>
        <v>6.0204466666666663E-6</v>
      </c>
      <c r="L167" s="210">
        <f t="shared" si="18"/>
        <v>-1.7877786666666666E-3</v>
      </c>
      <c r="M167" s="210">
        <f t="shared" si="18"/>
        <v>-3.0491706666666663E-4</v>
      </c>
      <c r="N167" s="210">
        <f t="shared" si="18"/>
        <v>1.3090659999999999E-2</v>
      </c>
      <c r="O167" s="210">
        <f t="shared" si="18"/>
        <v>1.0919333333333335E-2</v>
      </c>
      <c r="P167" s="210">
        <f t="shared" si="18"/>
        <v>-5.2285199999999995E-3</v>
      </c>
      <c r="Q167" s="205">
        <v>2815</v>
      </c>
      <c r="R167" s="208">
        <v>826</v>
      </c>
      <c r="S167" s="210">
        <f t="shared" si="19"/>
        <v>2.0617600000000002E-3</v>
      </c>
      <c r="T167" s="210">
        <f t="shared" si="19"/>
        <v>-4.2116999999999996E-3</v>
      </c>
      <c r="U167" s="210">
        <f t="shared" si="19"/>
        <v>3.6256800000000002E-4</v>
      </c>
      <c r="V167" s="210">
        <f t="shared" si="19"/>
        <v>6.8890800000000001E-4</v>
      </c>
      <c r="W167" s="210">
        <f t="shared" si="19"/>
        <v>-2.6775600000000002E-4</v>
      </c>
      <c r="X167" s="210">
        <f t="shared" si="19"/>
        <v>-1.5126999999999999E-3</v>
      </c>
      <c r="Y167" s="210">
        <f t="shared" si="19"/>
        <v>-3.2701400000000004E-4</v>
      </c>
      <c r="Z167" s="210">
        <f t="shared" si="19"/>
        <v>9.5224000000000003E-4</v>
      </c>
      <c r="AA167" s="210">
        <f t="shared" si="19"/>
        <v>-5.8764799999999999E-3</v>
      </c>
      <c r="AB167" s="210">
        <f t="shared" si="19"/>
        <v>1.6419399999999999E-6</v>
      </c>
      <c r="AC167" s="210">
        <f t="shared" si="19"/>
        <v>-4.8757599999999998E-4</v>
      </c>
      <c r="AD167" s="210">
        <f t="shared" si="19"/>
        <v>-8.3159199999999995E-5</v>
      </c>
      <c r="AE167" s="210">
        <f t="shared" si="19"/>
        <v>3.5701799999999996E-3</v>
      </c>
      <c r="AF167" s="210">
        <f t="shared" si="19"/>
        <v>2.9780000000000002E-3</v>
      </c>
      <c r="AG167" s="210">
        <f t="shared" si="19"/>
        <v>-1.4259599999999998E-3</v>
      </c>
    </row>
    <row r="168" spans="1:33" x14ac:dyDescent="0.25">
      <c r="A168" s="220">
        <v>162</v>
      </c>
      <c r="B168" s="210">
        <f t="shared" si="18"/>
        <v>7.6058033333333344E-3</v>
      </c>
      <c r="C168" s="210">
        <f t="shared" si="18"/>
        <v>-1.5538233333333332E-2</v>
      </c>
      <c r="D168" s="210">
        <f t="shared" si="18"/>
        <v>1.3379959999999999E-3</v>
      </c>
      <c r="E168" s="210">
        <f t="shared" si="18"/>
        <v>2.5408093333333334E-3</v>
      </c>
      <c r="F168" s="210">
        <f t="shared" si="18"/>
        <v>-9.8738199999999997E-4</v>
      </c>
      <c r="G168" s="210">
        <f t="shared" si="18"/>
        <v>-5.5786500000000001E-3</v>
      </c>
      <c r="H168" s="210">
        <f t="shared" si="18"/>
        <v>-1.2043496666666667E-3</v>
      </c>
      <c r="I168" s="210">
        <f t="shared" si="18"/>
        <v>3.5133633333333334E-3</v>
      </c>
      <c r="J168" s="210">
        <f t="shared" si="18"/>
        <v>-2.1684226666666667E-2</v>
      </c>
      <c r="K168" s="210">
        <f t="shared" si="18"/>
        <v>6.0514299999999998E-6</v>
      </c>
      <c r="L168" s="210">
        <f t="shared" si="18"/>
        <v>-1.7983386666666666E-3</v>
      </c>
      <c r="M168" s="210">
        <f t="shared" si="18"/>
        <v>-3.0664406666666667E-4</v>
      </c>
      <c r="N168" s="210">
        <f t="shared" si="18"/>
        <v>1.3162709999999999E-2</v>
      </c>
      <c r="O168" s="210">
        <f t="shared" si="18"/>
        <v>1.0974333333333334E-2</v>
      </c>
      <c r="P168" s="210">
        <f t="shared" si="18"/>
        <v>-5.2644533333333328E-3</v>
      </c>
      <c r="Q168" s="205">
        <v>2820</v>
      </c>
      <c r="R168" s="208">
        <v>831</v>
      </c>
      <c r="S168" s="210">
        <f t="shared" si="19"/>
        <v>2.0743100000000002E-3</v>
      </c>
      <c r="T168" s="210">
        <f t="shared" si="19"/>
        <v>-4.2376999999999996E-3</v>
      </c>
      <c r="U168" s="210">
        <f t="shared" si="19"/>
        <v>3.64908E-4</v>
      </c>
      <c r="V168" s="210">
        <f t="shared" si="19"/>
        <v>6.9294800000000009E-4</v>
      </c>
      <c r="W168" s="210">
        <f t="shared" si="19"/>
        <v>-2.6928599999999998E-4</v>
      </c>
      <c r="X168" s="210">
        <f t="shared" si="19"/>
        <v>-1.5214499999999999E-3</v>
      </c>
      <c r="Y168" s="210">
        <f t="shared" si="19"/>
        <v>-3.2845900000000002E-4</v>
      </c>
      <c r="Z168" s="210">
        <f t="shared" si="19"/>
        <v>9.5819000000000004E-4</v>
      </c>
      <c r="AA168" s="210">
        <f t="shared" si="19"/>
        <v>-5.9138799999999998E-3</v>
      </c>
      <c r="AB168" s="210">
        <f t="shared" si="19"/>
        <v>1.65039E-6</v>
      </c>
      <c r="AC168" s="210">
        <f t="shared" si="19"/>
        <v>-4.9045600000000001E-4</v>
      </c>
      <c r="AD168" s="210">
        <f t="shared" si="19"/>
        <v>-8.3630199999999998E-5</v>
      </c>
      <c r="AE168" s="210">
        <f t="shared" si="19"/>
        <v>3.5898299999999996E-3</v>
      </c>
      <c r="AF168" s="210">
        <f t="shared" si="19"/>
        <v>2.993E-3</v>
      </c>
      <c r="AG168" s="210">
        <f t="shared" si="19"/>
        <v>-1.4357599999999999E-3</v>
      </c>
    </row>
    <row r="169" spans="1:33" x14ac:dyDescent="0.25">
      <c r="A169" s="220">
        <v>163</v>
      </c>
      <c r="B169" s="210">
        <f t="shared" si="18"/>
        <v>7.651820000000001E-3</v>
      </c>
      <c r="C169" s="210">
        <f t="shared" si="18"/>
        <v>-1.5633566666666664E-2</v>
      </c>
      <c r="D169" s="210">
        <f t="shared" si="18"/>
        <v>1.3465760000000002E-3</v>
      </c>
      <c r="E169" s="210">
        <f t="shared" si="18"/>
        <v>2.5556226666666668E-3</v>
      </c>
      <c r="F169" s="210">
        <f t="shared" si="18"/>
        <v>-9.9299200000000005E-4</v>
      </c>
      <c r="G169" s="210">
        <f t="shared" si="18"/>
        <v>-5.6107333333333329E-3</v>
      </c>
      <c r="H169" s="210">
        <f t="shared" si="18"/>
        <v>-1.209648E-3</v>
      </c>
      <c r="I169" s="210">
        <f t="shared" si="18"/>
        <v>3.5351800000000002E-3</v>
      </c>
      <c r="J169" s="210">
        <f t="shared" si="18"/>
        <v>-2.1821359999999998E-2</v>
      </c>
      <c r="K169" s="210">
        <f t="shared" si="18"/>
        <v>6.0824133333333333E-6</v>
      </c>
      <c r="L169" s="210">
        <f t="shared" si="18"/>
        <v>-1.8088986666666663E-3</v>
      </c>
      <c r="M169" s="210">
        <f t="shared" si="18"/>
        <v>-3.0837106666666659E-4</v>
      </c>
      <c r="N169" s="210">
        <f t="shared" si="18"/>
        <v>1.323476E-2</v>
      </c>
      <c r="O169" s="210">
        <f t="shared" si="18"/>
        <v>1.1029333333333335E-2</v>
      </c>
      <c r="P169" s="210">
        <f t="shared" si="18"/>
        <v>-5.3003866666666661E-3</v>
      </c>
      <c r="Q169" s="205">
        <v>2825</v>
      </c>
      <c r="R169" s="208">
        <v>836</v>
      </c>
      <c r="S169" s="210">
        <f t="shared" si="19"/>
        <v>2.0868600000000003E-3</v>
      </c>
      <c r="T169" s="210">
        <f t="shared" si="19"/>
        <v>-4.2636999999999996E-3</v>
      </c>
      <c r="U169" s="210">
        <f t="shared" si="19"/>
        <v>3.6724800000000003E-4</v>
      </c>
      <c r="V169" s="210">
        <f t="shared" si="19"/>
        <v>6.9698800000000006E-4</v>
      </c>
      <c r="W169" s="210">
        <f t="shared" si="19"/>
        <v>-2.70816E-4</v>
      </c>
      <c r="X169" s="210">
        <f t="shared" si="19"/>
        <v>-1.5301999999999998E-3</v>
      </c>
      <c r="Y169" s="210">
        <f t="shared" si="19"/>
        <v>-3.29904E-4</v>
      </c>
      <c r="Z169" s="210">
        <f t="shared" si="19"/>
        <v>9.6414000000000005E-4</v>
      </c>
      <c r="AA169" s="210">
        <f t="shared" si="19"/>
        <v>-5.9512799999999998E-3</v>
      </c>
      <c r="AB169" s="210">
        <f t="shared" si="19"/>
        <v>1.6588399999999999E-6</v>
      </c>
      <c r="AC169" s="210">
        <f t="shared" si="19"/>
        <v>-4.9333599999999993E-4</v>
      </c>
      <c r="AD169" s="210">
        <f t="shared" si="19"/>
        <v>-8.4101199999999987E-5</v>
      </c>
      <c r="AE169" s="210">
        <f t="shared" si="19"/>
        <v>3.60948E-3</v>
      </c>
      <c r="AF169" s="210">
        <f t="shared" si="19"/>
        <v>3.0080000000000003E-3</v>
      </c>
      <c r="AG169" s="210">
        <f t="shared" si="19"/>
        <v>-1.4455599999999998E-3</v>
      </c>
    </row>
    <row r="170" spans="1:33" x14ac:dyDescent="0.25">
      <c r="A170" s="220">
        <v>164</v>
      </c>
      <c r="B170" s="210">
        <f t="shared" si="18"/>
        <v>7.6978366666666685E-3</v>
      </c>
      <c r="C170" s="210">
        <f t="shared" si="18"/>
        <v>-1.5728900000000001E-2</v>
      </c>
      <c r="D170" s="210">
        <f t="shared" si="18"/>
        <v>1.3551559999999999E-3</v>
      </c>
      <c r="E170" s="210">
        <f t="shared" si="18"/>
        <v>2.5704360000000002E-3</v>
      </c>
      <c r="F170" s="210">
        <f t="shared" si="18"/>
        <v>-9.9860199999999991E-4</v>
      </c>
      <c r="G170" s="210">
        <f t="shared" si="18"/>
        <v>-5.6428166666666656E-3</v>
      </c>
      <c r="H170" s="210">
        <f t="shared" si="18"/>
        <v>-1.2149463333333333E-3</v>
      </c>
      <c r="I170" s="210">
        <f t="shared" si="18"/>
        <v>3.5569966666666665E-3</v>
      </c>
      <c r="J170" s="210">
        <f t="shared" si="18"/>
        <v>-2.1958493333333332E-2</v>
      </c>
      <c r="K170" s="210">
        <f t="shared" si="18"/>
        <v>6.1133966666666668E-6</v>
      </c>
      <c r="L170" s="210">
        <f t="shared" si="18"/>
        <v>-1.8194586666666665E-3</v>
      </c>
      <c r="M170" s="210">
        <f t="shared" si="18"/>
        <v>-3.1009806666666662E-4</v>
      </c>
      <c r="N170" s="210">
        <f t="shared" si="18"/>
        <v>1.3306810000000001E-2</v>
      </c>
      <c r="O170" s="210">
        <f t="shared" si="18"/>
        <v>1.1084333333333333E-2</v>
      </c>
      <c r="P170" s="210">
        <f t="shared" si="18"/>
        <v>-5.3363199999999994E-3</v>
      </c>
      <c r="Q170" s="205">
        <v>2830</v>
      </c>
      <c r="R170" s="208">
        <v>841</v>
      </c>
      <c r="S170" s="210">
        <f t="shared" si="19"/>
        <v>2.0994100000000003E-3</v>
      </c>
      <c r="T170" s="210">
        <f t="shared" si="19"/>
        <v>-4.2896999999999996E-3</v>
      </c>
      <c r="U170" s="210">
        <f t="shared" si="19"/>
        <v>3.6958800000000001E-4</v>
      </c>
      <c r="V170" s="210">
        <f t="shared" si="19"/>
        <v>7.0102800000000002E-4</v>
      </c>
      <c r="W170" s="210">
        <f t="shared" si="19"/>
        <v>-2.7234599999999997E-4</v>
      </c>
      <c r="X170" s="210">
        <f t="shared" si="19"/>
        <v>-1.5389499999999999E-3</v>
      </c>
      <c r="Y170" s="210">
        <f t="shared" si="19"/>
        <v>-3.3134899999999999E-4</v>
      </c>
      <c r="Z170" s="210">
        <f t="shared" si="19"/>
        <v>9.7009000000000006E-4</v>
      </c>
      <c r="AA170" s="210">
        <f t="shared" si="19"/>
        <v>-5.9886800000000006E-3</v>
      </c>
      <c r="AB170" s="210">
        <f t="shared" si="19"/>
        <v>1.66729E-6</v>
      </c>
      <c r="AC170" s="210">
        <f t="shared" si="19"/>
        <v>-4.9621599999999995E-4</v>
      </c>
      <c r="AD170" s="210">
        <f t="shared" si="19"/>
        <v>-8.457219999999999E-5</v>
      </c>
      <c r="AE170" s="210">
        <f t="shared" si="19"/>
        <v>3.6291299999999999E-3</v>
      </c>
      <c r="AF170" s="210">
        <f t="shared" si="19"/>
        <v>3.0230000000000001E-3</v>
      </c>
      <c r="AG170" s="210">
        <f t="shared" si="19"/>
        <v>-1.4553599999999999E-3</v>
      </c>
    </row>
    <row r="171" spans="1:33" x14ac:dyDescent="0.25">
      <c r="A171" s="220">
        <v>165</v>
      </c>
      <c r="B171" s="210">
        <f t="shared" si="18"/>
        <v>7.7438533333333351E-3</v>
      </c>
      <c r="C171" s="210">
        <f t="shared" si="18"/>
        <v>-1.582423333333333E-2</v>
      </c>
      <c r="D171" s="210">
        <f t="shared" si="18"/>
        <v>1.3637359999999999E-3</v>
      </c>
      <c r="E171" s="210">
        <f t="shared" si="18"/>
        <v>2.585249333333334E-3</v>
      </c>
      <c r="F171" s="210">
        <f t="shared" si="18"/>
        <v>-1.004212E-3</v>
      </c>
      <c r="G171" s="210">
        <f t="shared" si="18"/>
        <v>-5.6749000000000001E-3</v>
      </c>
      <c r="H171" s="210">
        <f t="shared" si="18"/>
        <v>-1.2202446666666666E-3</v>
      </c>
      <c r="I171" s="210">
        <f t="shared" si="18"/>
        <v>3.5788133333333333E-3</v>
      </c>
      <c r="J171" s="210">
        <f t="shared" si="18"/>
        <v>-2.209562666666667E-2</v>
      </c>
      <c r="K171" s="210">
        <f t="shared" si="18"/>
        <v>6.1443800000000003E-6</v>
      </c>
      <c r="L171" s="210">
        <f t="shared" si="18"/>
        <v>-1.8300186666666666E-3</v>
      </c>
      <c r="M171" s="210">
        <f t="shared" si="18"/>
        <v>-3.1182506666666666E-4</v>
      </c>
      <c r="N171" s="210">
        <f t="shared" si="18"/>
        <v>1.3378859999999999E-2</v>
      </c>
      <c r="O171" s="210">
        <f t="shared" si="18"/>
        <v>1.1139333333333333E-2</v>
      </c>
      <c r="P171" s="210">
        <f t="shared" si="18"/>
        <v>-5.3722533333333327E-3</v>
      </c>
      <c r="Q171" s="205">
        <v>2835</v>
      </c>
      <c r="R171" s="208">
        <v>846</v>
      </c>
      <c r="S171" s="210">
        <f t="shared" si="19"/>
        <v>2.1119600000000004E-3</v>
      </c>
      <c r="T171" s="210">
        <f t="shared" si="19"/>
        <v>-4.3156999999999996E-3</v>
      </c>
      <c r="U171" s="210">
        <f t="shared" si="19"/>
        <v>3.7192799999999999E-4</v>
      </c>
      <c r="V171" s="210">
        <f t="shared" si="19"/>
        <v>7.050680000000001E-4</v>
      </c>
      <c r="W171" s="210">
        <f t="shared" si="19"/>
        <v>-2.7387599999999999E-4</v>
      </c>
      <c r="X171" s="210">
        <f t="shared" si="19"/>
        <v>-1.5476999999999999E-3</v>
      </c>
      <c r="Y171" s="210">
        <f t="shared" si="19"/>
        <v>-3.3279399999999997E-4</v>
      </c>
      <c r="Z171" s="210">
        <f t="shared" si="19"/>
        <v>9.7604000000000007E-4</v>
      </c>
      <c r="AA171" s="210">
        <f t="shared" si="19"/>
        <v>-6.0260800000000005E-3</v>
      </c>
      <c r="AB171" s="210">
        <f t="shared" si="19"/>
        <v>1.6757399999999999E-6</v>
      </c>
      <c r="AC171" s="210">
        <f t="shared" si="19"/>
        <v>-4.9909599999999998E-4</v>
      </c>
      <c r="AD171" s="210">
        <f t="shared" si="19"/>
        <v>-8.5043199999999992E-5</v>
      </c>
      <c r="AE171" s="210">
        <f t="shared" si="19"/>
        <v>3.6487799999999999E-3</v>
      </c>
      <c r="AF171" s="210">
        <f t="shared" si="19"/>
        <v>3.0379999999999999E-3</v>
      </c>
      <c r="AG171" s="210">
        <f t="shared" si="19"/>
        <v>-1.4651599999999999E-3</v>
      </c>
    </row>
    <row r="172" spans="1:33" x14ac:dyDescent="0.25">
      <c r="A172" s="220">
        <v>166</v>
      </c>
      <c r="B172" s="210">
        <f t="shared" si="18"/>
        <v>7.7898700000000017E-3</v>
      </c>
      <c r="C172" s="210">
        <f t="shared" si="18"/>
        <v>-1.5919566666666666E-2</v>
      </c>
      <c r="D172" s="210">
        <f t="shared" si="18"/>
        <v>1.3723160000000002E-3</v>
      </c>
      <c r="E172" s="210">
        <f t="shared" si="18"/>
        <v>2.600062666666667E-3</v>
      </c>
      <c r="F172" s="210">
        <f t="shared" si="18"/>
        <v>-1.0098220000000001E-3</v>
      </c>
      <c r="G172" s="210">
        <f t="shared" si="18"/>
        <v>-5.7069833333333328E-3</v>
      </c>
      <c r="H172" s="210">
        <f t="shared" si="18"/>
        <v>-1.2255430000000002E-3</v>
      </c>
      <c r="I172" s="210">
        <f t="shared" si="18"/>
        <v>3.6006300000000005E-3</v>
      </c>
      <c r="J172" s="210">
        <f t="shared" si="18"/>
        <v>-2.2232760000000001E-2</v>
      </c>
      <c r="K172" s="210">
        <f t="shared" si="18"/>
        <v>6.1753633333333338E-6</v>
      </c>
      <c r="L172" s="210">
        <f t="shared" si="18"/>
        <v>-1.8405786666666664E-3</v>
      </c>
      <c r="M172" s="210">
        <f t="shared" si="18"/>
        <v>-3.1355206666666664E-4</v>
      </c>
      <c r="N172" s="210">
        <f t="shared" si="18"/>
        <v>1.3450909999999998E-2</v>
      </c>
      <c r="O172" s="210">
        <f t="shared" si="18"/>
        <v>1.1194333333333334E-2</v>
      </c>
      <c r="P172" s="210">
        <f t="shared" si="18"/>
        <v>-5.408186666666666E-3</v>
      </c>
      <c r="Q172" s="205">
        <v>2840</v>
      </c>
      <c r="R172" s="208">
        <v>851</v>
      </c>
      <c r="S172" s="210">
        <f t="shared" si="19"/>
        <v>2.1245100000000005E-3</v>
      </c>
      <c r="T172" s="210">
        <f t="shared" si="19"/>
        <v>-4.3416999999999996E-3</v>
      </c>
      <c r="U172" s="210">
        <f t="shared" si="19"/>
        <v>3.7426800000000003E-4</v>
      </c>
      <c r="V172" s="210">
        <f t="shared" si="19"/>
        <v>7.0910800000000007E-4</v>
      </c>
      <c r="W172" s="210">
        <f t="shared" si="19"/>
        <v>-2.7540600000000001E-4</v>
      </c>
      <c r="X172" s="210">
        <f t="shared" si="19"/>
        <v>-1.5564499999999998E-3</v>
      </c>
      <c r="Y172" s="210">
        <f t="shared" si="19"/>
        <v>-3.3423900000000006E-4</v>
      </c>
      <c r="Z172" s="210">
        <f t="shared" si="19"/>
        <v>9.8199000000000008E-4</v>
      </c>
      <c r="AA172" s="210">
        <f t="shared" si="19"/>
        <v>-6.0634800000000004E-3</v>
      </c>
      <c r="AB172" s="210">
        <f t="shared" si="19"/>
        <v>1.68419E-6</v>
      </c>
      <c r="AC172" s="210">
        <f t="shared" si="19"/>
        <v>-5.019759999999999E-4</v>
      </c>
      <c r="AD172" s="210">
        <f t="shared" si="19"/>
        <v>-8.5514199999999995E-5</v>
      </c>
      <c r="AE172" s="210">
        <f t="shared" si="19"/>
        <v>3.6684299999999999E-3</v>
      </c>
      <c r="AF172" s="210">
        <f t="shared" si="19"/>
        <v>3.0530000000000002E-3</v>
      </c>
      <c r="AG172" s="210">
        <f t="shared" si="19"/>
        <v>-1.4749599999999998E-3</v>
      </c>
    </row>
    <row r="173" spans="1:33" x14ac:dyDescent="0.25">
      <c r="A173" s="220">
        <v>167</v>
      </c>
      <c r="B173" s="210">
        <f t="shared" si="18"/>
        <v>7.8358866666666666E-3</v>
      </c>
      <c r="C173" s="210">
        <f t="shared" si="18"/>
        <v>-1.6014899999999999E-2</v>
      </c>
      <c r="D173" s="210">
        <f t="shared" si="18"/>
        <v>1.3808960000000002E-3</v>
      </c>
      <c r="E173" s="210">
        <f t="shared" si="18"/>
        <v>2.6148760000000004E-3</v>
      </c>
      <c r="F173" s="210">
        <f t="shared" si="18"/>
        <v>-1.0154319999999999E-3</v>
      </c>
      <c r="G173" s="210">
        <f t="shared" si="18"/>
        <v>-5.7390666666666664E-3</v>
      </c>
      <c r="H173" s="210">
        <f t="shared" si="18"/>
        <v>-1.2308413333333335E-3</v>
      </c>
      <c r="I173" s="210">
        <f t="shared" si="18"/>
        <v>3.6224466666666673E-3</v>
      </c>
      <c r="J173" s="210">
        <f t="shared" si="18"/>
        <v>-2.2369893333333335E-2</v>
      </c>
      <c r="K173" s="210">
        <f t="shared" si="18"/>
        <v>6.2063466666666665E-6</v>
      </c>
      <c r="L173" s="210">
        <f t="shared" si="18"/>
        <v>-1.8511386666666665E-3</v>
      </c>
      <c r="M173" s="210">
        <f t="shared" si="18"/>
        <v>-3.1527906666666667E-4</v>
      </c>
      <c r="N173" s="210">
        <f t="shared" si="18"/>
        <v>1.3522960000000001E-2</v>
      </c>
      <c r="O173" s="210">
        <f t="shared" si="18"/>
        <v>1.1249333333333333E-2</v>
      </c>
      <c r="P173" s="210">
        <f t="shared" si="18"/>
        <v>-5.4441199999999993E-3</v>
      </c>
      <c r="Q173" s="205">
        <v>2845</v>
      </c>
      <c r="R173" s="208">
        <v>856</v>
      </c>
      <c r="S173" s="210">
        <f t="shared" si="19"/>
        <v>2.1370600000000001E-3</v>
      </c>
      <c r="T173" s="210">
        <f t="shared" si="19"/>
        <v>-4.3676999999999995E-3</v>
      </c>
      <c r="U173" s="210">
        <f t="shared" si="19"/>
        <v>3.7660800000000001E-4</v>
      </c>
      <c r="V173" s="210">
        <f t="shared" si="19"/>
        <v>7.1314800000000004E-4</v>
      </c>
      <c r="W173" s="210">
        <f t="shared" si="19"/>
        <v>-2.7693599999999998E-4</v>
      </c>
      <c r="X173" s="210">
        <f t="shared" si="19"/>
        <v>-1.5651999999999999E-3</v>
      </c>
      <c r="Y173" s="210">
        <f t="shared" si="19"/>
        <v>-3.3568400000000005E-4</v>
      </c>
      <c r="Z173" s="210">
        <f t="shared" si="19"/>
        <v>9.8794000000000009E-4</v>
      </c>
      <c r="AA173" s="210">
        <f t="shared" si="19"/>
        <v>-6.1008800000000004E-3</v>
      </c>
      <c r="AB173" s="210">
        <f t="shared" si="19"/>
        <v>1.6926399999999999E-6</v>
      </c>
      <c r="AC173" s="210">
        <f t="shared" si="19"/>
        <v>-5.0485599999999992E-4</v>
      </c>
      <c r="AD173" s="210">
        <f t="shared" si="19"/>
        <v>-8.5985199999999998E-5</v>
      </c>
      <c r="AE173" s="210">
        <f t="shared" si="19"/>
        <v>3.6880799999999998E-3</v>
      </c>
      <c r="AF173" s="210">
        <f t="shared" si="19"/>
        <v>3.068E-3</v>
      </c>
      <c r="AG173" s="210">
        <f t="shared" si="19"/>
        <v>-1.4847599999999999E-3</v>
      </c>
    </row>
    <row r="174" spans="1:33" x14ac:dyDescent="0.25">
      <c r="A174" s="220">
        <v>168</v>
      </c>
      <c r="B174" s="210">
        <f t="shared" si="18"/>
        <v>7.881903333333334E-3</v>
      </c>
      <c r="C174" s="210">
        <f t="shared" si="18"/>
        <v>-1.6110233333333331E-2</v>
      </c>
      <c r="D174" s="210">
        <f t="shared" si="18"/>
        <v>1.3894759999999999E-3</v>
      </c>
      <c r="E174" s="210">
        <f t="shared" si="18"/>
        <v>2.6296893333333337E-3</v>
      </c>
      <c r="F174" s="210">
        <f t="shared" si="18"/>
        <v>-1.021042E-3</v>
      </c>
      <c r="G174" s="210">
        <f t="shared" si="18"/>
        <v>-5.7711500000000001E-3</v>
      </c>
      <c r="H174" s="210">
        <f t="shared" si="18"/>
        <v>-1.2361396666666668E-3</v>
      </c>
      <c r="I174" s="210">
        <f t="shared" si="18"/>
        <v>3.6442633333333336E-3</v>
      </c>
      <c r="J174" s="210">
        <f t="shared" si="18"/>
        <v>-2.2507026666666666E-2</v>
      </c>
      <c r="K174" s="210">
        <f t="shared" si="18"/>
        <v>6.23733E-6</v>
      </c>
      <c r="L174" s="210">
        <f t="shared" si="18"/>
        <v>-1.8616986666666665E-3</v>
      </c>
      <c r="M174" s="210">
        <f t="shared" si="18"/>
        <v>-3.1700606666666659E-4</v>
      </c>
      <c r="N174" s="210">
        <f t="shared" si="18"/>
        <v>1.3595009999999999E-2</v>
      </c>
      <c r="O174" s="210">
        <f t="shared" si="18"/>
        <v>1.1304333333333335E-2</v>
      </c>
      <c r="P174" s="210">
        <f t="shared" si="18"/>
        <v>-5.4800533333333326E-3</v>
      </c>
      <c r="Q174" s="205">
        <v>2850</v>
      </c>
      <c r="R174" s="208">
        <v>861</v>
      </c>
      <c r="S174" s="210">
        <f t="shared" si="19"/>
        <v>2.1496100000000001E-3</v>
      </c>
      <c r="T174" s="210">
        <f t="shared" si="19"/>
        <v>-4.3936999999999995E-3</v>
      </c>
      <c r="U174" s="210">
        <f t="shared" si="19"/>
        <v>3.7894800000000005E-4</v>
      </c>
      <c r="V174" s="210">
        <f t="shared" si="19"/>
        <v>7.1718800000000011E-4</v>
      </c>
      <c r="W174" s="210">
        <f t="shared" si="19"/>
        <v>-2.78466E-4</v>
      </c>
      <c r="X174" s="210">
        <f t="shared" si="19"/>
        <v>-1.57395E-3</v>
      </c>
      <c r="Y174" s="210">
        <f t="shared" si="19"/>
        <v>-3.3712900000000003E-4</v>
      </c>
      <c r="Z174" s="210">
        <f t="shared" si="19"/>
        <v>9.9389000000000009E-4</v>
      </c>
      <c r="AA174" s="210">
        <f t="shared" si="19"/>
        <v>-6.1382800000000003E-3</v>
      </c>
      <c r="AB174" s="210">
        <f t="shared" si="19"/>
        <v>1.70109E-6</v>
      </c>
      <c r="AC174" s="210">
        <f t="shared" si="19"/>
        <v>-5.0773599999999995E-4</v>
      </c>
      <c r="AD174" s="210">
        <f t="shared" si="19"/>
        <v>-8.6456199999999987E-5</v>
      </c>
      <c r="AE174" s="210">
        <f t="shared" si="19"/>
        <v>3.7077299999999998E-3</v>
      </c>
      <c r="AF174" s="210">
        <f t="shared" si="19"/>
        <v>3.0830000000000002E-3</v>
      </c>
      <c r="AG174" s="210">
        <f t="shared" si="19"/>
        <v>-1.4945599999999998E-3</v>
      </c>
    </row>
    <row r="175" spans="1:33" x14ac:dyDescent="0.25">
      <c r="A175" s="220">
        <v>169</v>
      </c>
      <c r="B175" s="210">
        <f t="shared" ref="B175:P191" si="20">S175*44/12</f>
        <v>7.9279199999999998E-3</v>
      </c>
      <c r="C175" s="210">
        <f t="shared" si="20"/>
        <v>-1.6205566666666664E-2</v>
      </c>
      <c r="D175" s="210">
        <f t="shared" si="20"/>
        <v>1.398056E-3</v>
      </c>
      <c r="E175" s="210">
        <f t="shared" si="20"/>
        <v>2.6445026666666667E-3</v>
      </c>
      <c r="F175" s="210">
        <f t="shared" si="20"/>
        <v>-1.0266520000000001E-3</v>
      </c>
      <c r="G175" s="210">
        <f t="shared" si="20"/>
        <v>-5.8032333333333319E-3</v>
      </c>
      <c r="H175" s="210">
        <f t="shared" si="20"/>
        <v>-1.2414380000000001E-3</v>
      </c>
      <c r="I175" s="210">
        <f t="shared" si="20"/>
        <v>3.6660799999999999E-3</v>
      </c>
      <c r="J175" s="210">
        <f t="shared" si="20"/>
        <v>-2.264416E-2</v>
      </c>
      <c r="K175" s="210">
        <f t="shared" si="20"/>
        <v>6.2683133333333335E-6</v>
      </c>
      <c r="L175" s="210">
        <f t="shared" si="20"/>
        <v>-1.8722586666666664E-3</v>
      </c>
      <c r="M175" s="210">
        <f t="shared" si="20"/>
        <v>-3.1873306666666663E-4</v>
      </c>
      <c r="N175" s="210">
        <f t="shared" si="20"/>
        <v>1.366706E-2</v>
      </c>
      <c r="O175" s="210">
        <f t="shared" si="20"/>
        <v>1.1359333333333332E-2</v>
      </c>
      <c r="P175" s="210">
        <f t="shared" si="20"/>
        <v>-5.5159866666666668E-3</v>
      </c>
      <c r="Q175" s="205">
        <v>2855</v>
      </c>
      <c r="R175" s="208">
        <v>866</v>
      </c>
      <c r="S175" s="210">
        <f t="shared" si="19"/>
        <v>2.1621600000000002E-3</v>
      </c>
      <c r="T175" s="210">
        <f t="shared" si="19"/>
        <v>-4.4196999999999995E-3</v>
      </c>
      <c r="U175" s="210">
        <f t="shared" si="19"/>
        <v>3.8128800000000003E-4</v>
      </c>
      <c r="V175" s="210">
        <f t="shared" si="19"/>
        <v>7.2122800000000008E-4</v>
      </c>
      <c r="W175" s="210">
        <f t="shared" si="19"/>
        <v>-2.7999600000000002E-4</v>
      </c>
      <c r="X175" s="210">
        <f t="shared" si="19"/>
        <v>-1.5826999999999998E-3</v>
      </c>
      <c r="Y175" s="210">
        <f t="shared" si="19"/>
        <v>-3.3857400000000001E-4</v>
      </c>
      <c r="Z175" s="210">
        <f t="shared" si="19"/>
        <v>9.9983999999999989E-4</v>
      </c>
      <c r="AA175" s="210">
        <f t="shared" si="19"/>
        <v>-6.1756800000000002E-3</v>
      </c>
      <c r="AB175" s="210">
        <f t="shared" si="19"/>
        <v>1.7095399999999999E-6</v>
      </c>
      <c r="AC175" s="210">
        <f t="shared" si="19"/>
        <v>-5.1061599999999998E-4</v>
      </c>
      <c r="AD175" s="210">
        <f t="shared" si="19"/>
        <v>-8.692719999999999E-5</v>
      </c>
      <c r="AE175" s="210">
        <f t="shared" si="19"/>
        <v>3.7273799999999998E-3</v>
      </c>
      <c r="AF175" s="210">
        <f t="shared" si="19"/>
        <v>3.0980000000000001E-3</v>
      </c>
      <c r="AG175" s="210">
        <f t="shared" si="19"/>
        <v>-1.5043599999999999E-3</v>
      </c>
    </row>
    <row r="176" spans="1:33" x14ac:dyDescent="0.25">
      <c r="A176" s="220">
        <v>170</v>
      </c>
      <c r="B176" s="210">
        <f t="shared" si="20"/>
        <v>7.9739366666666672E-3</v>
      </c>
      <c r="C176" s="210">
        <f t="shared" si="20"/>
        <v>-1.6300900000000004E-2</v>
      </c>
      <c r="D176" s="210">
        <f t="shared" si="20"/>
        <v>1.406636E-3</v>
      </c>
      <c r="E176" s="210">
        <f t="shared" si="20"/>
        <v>2.6593160000000001E-3</v>
      </c>
      <c r="F176" s="210">
        <f t="shared" si="20"/>
        <v>-1.0322619999999999E-3</v>
      </c>
      <c r="G176" s="210">
        <f t="shared" si="20"/>
        <v>-5.8353166666666664E-3</v>
      </c>
      <c r="H176" s="210">
        <f t="shared" si="20"/>
        <v>-1.2467363333333334E-3</v>
      </c>
      <c r="I176" s="210">
        <f t="shared" si="20"/>
        <v>3.6878966666666663E-3</v>
      </c>
      <c r="J176" s="210">
        <f t="shared" si="20"/>
        <v>-2.2781293333333331E-2</v>
      </c>
      <c r="K176" s="210">
        <f t="shared" si="20"/>
        <v>6.299296666666667E-6</v>
      </c>
      <c r="L176" s="210">
        <f t="shared" si="20"/>
        <v>-1.8828186666666662E-3</v>
      </c>
      <c r="M176" s="210">
        <f t="shared" si="20"/>
        <v>-3.2046006666666666E-4</v>
      </c>
      <c r="N176" s="210">
        <f t="shared" si="20"/>
        <v>1.3739109999999999E-2</v>
      </c>
      <c r="O176" s="210">
        <f t="shared" si="20"/>
        <v>1.1414333333333332E-2</v>
      </c>
      <c r="P176" s="210">
        <f t="shared" si="20"/>
        <v>-5.5519199999999993E-3</v>
      </c>
      <c r="Q176" s="205">
        <v>2860</v>
      </c>
      <c r="R176" s="208">
        <v>871</v>
      </c>
      <c r="S176" s="210">
        <f t="shared" si="19"/>
        <v>2.1747100000000003E-3</v>
      </c>
      <c r="T176" s="210">
        <f t="shared" si="19"/>
        <v>-4.4457000000000003E-3</v>
      </c>
      <c r="U176" s="210">
        <f t="shared" si="19"/>
        <v>3.8362800000000001E-4</v>
      </c>
      <c r="V176" s="210">
        <f t="shared" si="19"/>
        <v>7.2526800000000005E-4</v>
      </c>
      <c r="W176" s="210">
        <f t="shared" si="19"/>
        <v>-2.8152599999999999E-4</v>
      </c>
      <c r="X176" s="210">
        <f t="shared" si="19"/>
        <v>-1.5914499999999999E-3</v>
      </c>
      <c r="Y176" s="210">
        <f t="shared" si="19"/>
        <v>-3.40019E-4</v>
      </c>
      <c r="Z176" s="210">
        <f t="shared" si="19"/>
        <v>1.0057899999999999E-3</v>
      </c>
      <c r="AA176" s="210">
        <f t="shared" si="19"/>
        <v>-6.2130800000000002E-3</v>
      </c>
      <c r="AB176" s="210">
        <f t="shared" si="19"/>
        <v>1.71799E-6</v>
      </c>
      <c r="AC176" s="210">
        <f t="shared" si="19"/>
        <v>-5.134959999999999E-4</v>
      </c>
      <c r="AD176" s="210">
        <f t="shared" si="19"/>
        <v>-8.7398199999999993E-5</v>
      </c>
      <c r="AE176" s="210">
        <f t="shared" si="19"/>
        <v>3.7470299999999997E-3</v>
      </c>
      <c r="AF176" s="210">
        <f t="shared" si="19"/>
        <v>3.1129999999999999E-3</v>
      </c>
      <c r="AG176" s="210">
        <f t="shared" si="19"/>
        <v>-1.5141599999999999E-3</v>
      </c>
    </row>
    <row r="177" spans="1:33" x14ac:dyDescent="0.25">
      <c r="A177" s="220">
        <v>171</v>
      </c>
      <c r="B177" s="210">
        <f t="shared" si="20"/>
        <v>8.0199533333333347E-3</v>
      </c>
      <c r="C177" s="210">
        <f t="shared" si="20"/>
        <v>-1.6396233333333333E-2</v>
      </c>
      <c r="D177" s="210">
        <f t="shared" si="20"/>
        <v>1.4152160000000002E-3</v>
      </c>
      <c r="E177" s="210">
        <f t="shared" si="20"/>
        <v>2.6741293333333335E-3</v>
      </c>
      <c r="F177" s="210">
        <f t="shared" si="20"/>
        <v>-1.037872E-3</v>
      </c>
      <c r="G177" s="210">
        <f t="shared" si="20"/>
        <v>-5.8673999999999992E-3</v>
      </c>
      <c r="H177" s="210">
        <f t="shared" si="20"/>
        <v>-1.2520346666666665E-3</v>
      </c>
      <c r="I177" s="210">
        <f t="shared" si="20"/>
        <v>3.7097133333333331E-3</v>
      </c>
      <c r="J177" s="210">
        <f t="shared" si="20"/>
        <v>-2.2918426666666668E-2</v>
      </c>
      <c r="K177" s="210">
        <f t="shared" si="20"/>
        <v>6.3302800000000005E-6</v>
      </c>
      <c r="L177" s="210">
        <f t="shared" si="20"/>
        <v>-1.8933786666666663E-3</v>
      </c>
      <c r="M177" s="210">
        <f t="shared" si="20"/>
        <v>-3.2218706666666664E-4</v>
      </c>
      <c r="N177" s="210">
        <f t="shared" si="20"/>
        <v>1.3811159999999998E-2</v>
      </c>
      <c r="O177" s="210">
        <f t="shared" si="20"/>
        <v>1.1469333333333333E-2</v>
      </c>
      <c r="P177" s="210">
        <f t="shared" si="20"/>
        <v>-5.5878533333333326E-3</v>
      </c>
      <c r="Q177" s="205">
        <v>2865</v>
      </c>
      <c r="R177" s="208">
        <v>876</v>
      </c>
      <c r="S177" s="210">
        <f t="shared" ref="S177:AG193" si="21">$R177*B$2+B$3</f>
        <v>2.1872600000000003E-3</v>
      </c>
      <c r="T177" s="210">
        <f t="shared" si="21"/>
        <v>-4.4717000000000003E-3</v>
      </c>
      <c r="U177" s="210">
        <f t="shared" si="21"/>
        <v>3.8596800000000004E-4</v>
      </c>
      <c r="V177" s="210">
        <f t="shared" si="21"/>
        <v>7.2930800000000002E-4</v>
      </c>
      <c r="W177" s="210">
        <f t="shared" si="21"/>
        <v>-2.8305600000000001E-4</v>
      </c>
      <c r="X177" s="210">
        <f t="shared" si="21"/>
        <v>-1.6002E-3</v>
      </c>
      <c r="Y177" s="210">
        <f t="shared" si="21"/>
        <v>-3.4146399999999998E-4</v>
      </c>
      <c r="Z177" s="210">
        <f t="shared" si="21"/>
        <v>1.0117399999999999E-3</v>
      </c>
      <c r="AA177" s="210">
        <f t="shared" si="21"/>
        <v>-6.2504800000000001E-3</v>
      </c>
      <c r="AB177" s="210">
        <f t="shared" si="21"/>
        <v>1.7264399999999999E-6</v>
      </c>
      <c r="AC177" s="210">
        <f t="shared" si="21"/>
        <v>-5.1637599999999992E-4</v>
      </c>
      <c r="AD177" s="210">
        <f t="shared" si="21"/>
        <v>-8.7869199999999996E-5</v>
      </c>
      <c r="AE177" s="210">
        <f t="shared" si="21"/>
        <v>3.7666799999999997E-3</v>
      </c>
      <c r="AF177" s="210">
        <f t="shared" si="21"/>
        <v>3.1280000000000001E-3</v>
      </c>
      <c r="AG177" s="210">
        <f t="shared" si="21"/>
        <v>-1.5239599999999998E-3</v>
      </c>
    </row>
    <row r="178" spans="1:33" x14ac:dyDescent="0.25">
      <c r="A178" s="220">
        <v>172</v>
      </c>
      <c r="B178" s="210">
        <f t="shared" si="20"/>
        <v>8.0659700000000004E-3</v>
      </c>
      <c r="C178" s="210">
        <f t="shared" si="20"/>
        <v>-1.6491566666666669E-2</v>
      </c>
      <c r="D178" s="210">
        <f t="shared" si="20"/>
        <v>1.423796E-3</v>
      </c>
      <c r="E178" s="210">
        <f t="shared" si="20"/>
        <v>2.6889426666666673E-3</v>
      </c>
      <c r="F178" s="210">
        <f t="shared" si="20"/>
        <v>-1.0434819999999999E-3</v>
      </c>
      <c r="G178" s="210">
        <f t="shared" si="20"/>
        <v>-5.8994833333333328E-3</v>
      </c>
      <c r="H178" s="210">
        <f t="shared" si="20"/>
        <v>-1.257333E-3</v>
      </c>
      <c r="I178" s="210">
        <f t="shared" si="20"/>
        <v>3.7315299999999998E-3</v>
      </c>
      <c r="J178" s="210">
        <f t="shared" si="20"/>
        <v>-2.3055559999999999E-2</v>
      </c>
      <c r="K178" s="210">
        <f t="shared" si="20"/>
        <v>6.361263333333334E-6</v>
      </c>
      <c r="L178" s="210">
        <f t="shared" si="20"/>
        <v>-1.9039386666666665E-3</v>
      </c>
      <c r="M178" s="210">
        <f t="shared" si="20"/>
        <v>-3.2391406666666662E-4</v>
      </c>
      <c r="N178" s="210">
        <f t="shared" si="20"/>
        <v>1.3883209999999998E-2</v>
      </c>
      <c r="O178" s="210">
        <f t="shared" si="20"/>
        <v>1.1524333333333333E-2</v>
      </c>
      <c r="P178" s="210">
        <f t="shared" si="20"/>
        <v>-5.6237866666666659E-3</v>
      </c>
      <c r="Q178" s="205">
        <v>2870</v>
      </c>
      <c r="R178" s="208">
        <v>881</v>
      </c>
      <c r="S178" s="210">
        <f t="shared" si="21"/>
        <v>2.1998100000000004E-3</v>
      </c>
      <c r="T178" s="210">
        <f t="shared" si="21"/>
        <v>-4.4977000000000003E-3</v>
      </c>
      <c r="U178" s="210">
        <f t="shared" si="21"/>
        <v>3.8830800000000002E-4</v>
      </c>
      <c r="V178" s="210">
        <f t="shared" si="21"/>
        <v>7.3334800000000009E-4</v>
      </c>
      <c r="W178" s="210">
        <f t="shared" si="21"/>
        <v>-2.8458599999999998E-4</v>
      </c>
      <c r="X178" s="210">
        <f t="shared" si="21"/>
        <v>-1.6089499999999998E-3</v>
      </c>
      <c r="Y178" s="210">
        <f t="shared" si="21"/>
        <v>-3.4290899999999997E-4</v>
      </c>
      <c r="Z178" s="210">
        <f t="shared" si="21"/>
        <v>1.0176899999999999E-3</v>
      </c>
      <c r="AA178" s="210">
        <f t="shared" si="21"/>
        <v>-6.28788E-3</v>
      </c>
      <c r="AB178" s="210">
        <f t="shared" si="21"/>
        <v>1.73489E-6</v>
      </c>
      <c r="AC178" s="210">
        <f t="shared" si="21"/>
        <v>-5.1925599999999995E-4</v>
      </c>
      <c r="AD178" s="210">
        <f t="shared" si="21"/>
        <v>-8.8340199999999985E-5</v>
      </c>
      <c r="AE178" s="210">
        <f t="shared" si="21"/>
        <v>3.7863299999999996E-3</v>
      </c>
      <c r="AF178" s="210">
        <f t="shared" si="21"/>
        <v>3.143E-3</v>
      </c>
      <c r="AG178" s="210">
        <f t="shared" si="21"/>
        <v>-1.5337599999999999E-3</v>
      </c>
    </row>
    <row r="179" spans="1:33" x14ac:dyDescent="0.25">
      <c r="A179" s="220">
        <v>173</v>
      </c>
      <c r="B179" s="210">
        <f t="shared" si="20"/>
        <v>8.1119866666666679E-3</v>
      </c>
      <c r="C179" s="210">
        <f t="shared" si="20"/>
        <v>-1.6586900000000002E-2</v>
      </c>
      <c r="D179" s="210">
        <f t="shared" si="20"/>
        <v>1.432376E-3</v>
      </c>
      <c r="E179" s="210">
        <f t="shared" si="20"/>
        <v>2.7037560000000003E-3</v>
      </c>
      <c r="F179" s="210">
        <f t="shared" si="20"/>
        <v>-1.0490919999999999E-3</v>
      </c>
      <c r="G179" s="210">
        <f t="shared" si="20"/>
        <v>-5.9315666666666664E-3</v>
      </c>
      <c r="H179" s="210">
        <f t="shared" si="20"/>
        <v>-1.2626313333333335E-3</v>
      </c>
      <c r="I179" s="210">
        <f t="shared" si="20"/>
        <v>3.7533466666666662E-3</v>
      </c>
      <c r="J179" s="210">
        <f t="shared" si="20"/>
        <v>-2.3192693333333333E-2</v>
      </c>
      <c r="K179" s="210">
        <f t="shared" si="20"/>
        <v>6.3922466666666658E-6</v>
      </c>
      <c r="L179" s="210">
        <f t="shared" si="20"/>
        <v>-1.9144986666666667E-3</v>
      </c>
      <c r="M179" s="210">
        <f t="shared" si="20"/>
        <v>-3.2564106666666659E-4</v>
      </c>
      <c r="N179" s="210">
        <f t="shared" si="20"/>
        <v>1.3955259999999999E-2</v>
      </c>
      <c r="O179" s="210">
        <f t="shared" si="20"/>
        <v>1.1579333333333336E-2</v>
      </c>
      <c r="P179" s="210">
        <f t="shared" si="20"/>
        <v>-5.6597199999999992E-3</v>
      </c>
      <c r="Q179" s="205">
        <v>2875</v>
      </c>
      <c r="R179" s="208">
        <v>886</v>
      </c>
      <c r="S179" s="210">
        <f t="shared" si="21"/>
        <v>2.2123600000000005E-3</v>
      </c>
      <c r="T179" s="210">
        <f t="shared" si="21"/>
        <v>-4.5237000000000003E-3</v>
      </c>
      <c r="U179" s="210">
        <f t="shared" si="21"/>
        <v>3.90648E-4</v>
      </c>
      <c r="V179" s="210">
        <f t="shared" si="21"/>
        <v>7.3738800000000006E-4</v>
      </c>
      <c r="W179" s="210">
        <f t="shared" si="21"/>
        <v>-2.86116E-4</v>
      </c>
      <c r="X179" s="210">
        <f t="shared" si="21"/>
        <v>-1.6176999999999999E-3</v>
      </c>
      <c r="Y179" s="210">
        <f t="shared" si="21"/>
        <v>-3.4435400000000006E-4</v>
      </c>
      <c r="Z179" s="210">
        <f t="shared" si="21"/>
        <v>1.0236399999999999E-3</v>
      </c>
      <c r="AA179" s="210">
        <f t="shared" si="21"/>
        <v>-6.32528E-3</v>
      </c>
      <c r="AB179" s="210">
        <f t="shared" si="21"/>
        <v>1.7433399999999999E-6</v>
      </c>
      <c r="AC179" s="210">
        <f t="shared" si="21"/>
        <v>-5.2213599999999998E-4</v>
      </c>
      <c r="AD179" s="210">
        <f t="shared" si="21"/>
        <v>-8.8811199999999988E-5</v>
      </c>
      <c r="AE179" s="210">
        <f t="shared" si="21"/>
        <v>3.8059799999999996E-3</v>
      </c>
      <c r="AF179" s="210">
        <f t="shared" si="21"/>
        <v>3.1580000000000002E-3</v>
      </c>
      <c r="AG179" s="210">
        <f t="shared" si="21"/>
        <v>-1.5435599999999998E-3</v>
      </c>
    </row>
    <row r="180" spans="1:33" x14ac:dyDescent="0.25">
      <c r="A180" s="220">
        <v>174</v>
      </c>
      <c r="B180" s="210">
        <f t="shared" si="20"/>
        <v>8.1580033333333354E-3</v>
      </c>
      <c r="C180" s="210">
        <f t="shared" si="20"/>
        <v>-1.6682233333333334E-2</v>
      </c>
      <c r="D180" s="210">
        <f t="shared" si="20"/>
        <v>1.4409560000000002E-3</v>
      </c>
      <c r="E180" s="210">
        <f t="shared" si="20"/>
        <v>2.7185693333333337E-3</v>
      </c>
      <c r="F180" s="210">
        <f t="shared" si="20"/>
        <v>-1.054702E-3</v>
      </c>
      <c r="G180" s="210">
        <f t="shared" si="20"/>
        <v>-5.9636499999999983E-3</v>
      </c>
      <c r="H180" s="210">
        <f t="shared" si="20"/>
        <v>-1.2679296666666669E-3</v>
      </c>
      <c r="I180" s="210">
        <f t="shared" si="20"/>
        <v>3.7751633333333329E-3</v>
      </c>
      <c r="J180" s="210">
        <f t="shared" si="20"/>
        <v>-2.3329826666666664E-2</v>
      </c>
      <c r="K180" s="210">
        <f t="shared" si="20"/>
        <v>6.423230000000001E-6</v>
      </c>
      <c r="L180" s="210">
        <f t="shared" si="20"/>
        <v>-1.9250586666666664E-3</v>
      </c>
      <c r="M180" s="210">
        <f t="shared" si="20"/>
        <v>-3.2736806666666668E-4</v>
      </c>
      <c r="N180" s="210">
        <f t="shared" si="20"/>
        <v>1.4027309999999999E-2</v>
      </c>
      <c r="O180" s="210">
        <f t="shared" si="20"/>
        <v>1.1634333333333335E-2</v>
      </c>
      <c r="P180" s="210">
        <f t="shared" si="20"/>
        <v>-5.6956533333333325E-3</v>
      </c>
      <c r="Q180" s="205">
        <v>2880</v>
      </c>
      <c r="R180" s="208">
        <v>891</v>
      </c>
      <c r="S180" s="210">
        <f t="shared" si="21"/>
        <v>2.2249100000000005E-3</v>
      </c>
      <c r="T180" s="210">
        <f t="shared" si="21"/>
        <v>-4.5497000000000003E-3</v>
      </c>
      <c r="U180" s="210">
        <f t="shared" si="21"/>
        <v>3.9298800000000004E-4</v>
      </c>
      <c r="V180" s="210">
        <f t="shared" si="21"/>
        <v>7.4142800000000003E-4</v>
      </c>
      <c r="W180" s="210">
        <f t="shared" si="21"/>
        <v>-2.8764600000000002E-4</v>
      </c>
      <c r="X180" s="210">
        <f t="shared" si="21"/>
        <v>-1.6264499999999998E-3</v>
      </c>
      <c r="Y180" s="210">
        <f t="shared" si="21"/>
        <v>-3.4579900000000004E-4</v>
      </c>
      <c r="Z180" s="210">
        <f t="shared" si="21"/>
        <v>1.0295899999999999E-3</v>
      </c>
      <c r="AA180" s="210">
        <f t="shared" si="21"/>
        <v>-6.3626799999999999E-3</v>
      </c>
      <c r="AB180" s="210">
        <f t="shared" si="21"/>
        <v>1.75179E-6</v>
      </c>
      <c r="AC180" s="210">
        <f t="shared" si="21"/>
        <v>-5.2501599999999989E-4</v>
      </c>
      <c r="AD180" s="210">
        <f t="shared" si="21"/>
        <v>-8.928219999999999E-5</v>
      </c>
      <c r="AE180" s="210">
        <f t="shared" si="21"/>
        <v>3.8256299999999996E-3</v>
      </c>
      <c r="AF180" s="210">
        <f t="shared" si="21"/>
        <v>3.173E-3</v>
      </c>
      <c r="AG180" s="210">
        <f t="shared" si="21"/>
        <v>-1.5533599999999999E-3</v>
      </c>
    </row>
    <row r="181" spans="1:33" x14ac:dyDescent="0.25">
      <c r="A181" s="220">
        <v>175</v>
      </c>
      <c r="B181" s="210">
        <f t="shared" si="20"/>
        <v>8.2040200000000011E-3</v>
      </c>
      <c r="C181" s="210">
        <f t="shared" si="20"/>
        <v>-1.6777566666666667E-2</v>
      </c>
      <c r="D181" s="210">
        <f t="shared" si="20"/>
        <v>1.4495360000000002E-3</v>
      </c>
      <c r="E181" s="210">
        <f t="shared" si="20"/>
        <v>2.7333826666666671E-3</v>
      </c>
      <c r="F181" s="210">
        <f t="shared" si="20"/>
        <v>-1.0603119999999999E-3</v>
      </c>
      <c r="G181" s="210">
        <f t="shared" si="20"/>
        <v>-5.9957333333333328E-3</v>
      </c>
      <c r="H181" s="210">
        <f t="shared" si="20"/>
        <v>-1.2732280000000002E-3</v>
      </c>
      <c r="I181" s="210">
        <f t="shared" si="20"/>
        <v>3.7969799999999997E-3</v>
      </c>
      <c r="J181" s="210">
        <f t="shared" si="20"/>
        <v>-2.3466959999999999E-2</v>
      </c>
      <c r="K181" s="210">
        <f t="shared" si="20"/>
        <v>6.4542133333333328E-6</v>
      </c>
      <c r="L181" s="210">
        <f t="shared" si="20"/>
        <v>-1.9356186666666664E-3</v>
      </c>
      <c r="M181" s="210">
        <f t="shared" si="20"/>
        <v>-3.2909506666666666E-4</v>
      </c>
      <c r="N181" s="210">
        <f t="shared" si="20"/>
        <v>1.409936E-2</v>
      </c>
      <c r="O181" s="210">
        <f t="shared" si="20"/>
        <v>1.1689333333333335E-2</v>
      </c>
      <c r="P181" s="210">
        <f t="shared" si="20"/>
        <v>-5.7315866666666666E-3</v>
      </c>
      <c r="Q181" s="205">
        <v>2885</v>
      </c>
      <c r="R181" s="208">
        <v>896</v>
      </c>
      <c r="S181" s="210">
        <f t="shared" si="21"/>
        <v>2.2374600000000001E-3</v>
      </c>
      <c r="T181" s="210">
        <f t="shared" si="21"/>
        <v>-4.5757000000000003E-3</v>
      </c>
      <c r="U181" s="210">
        <f t="shared" si="21"/>
        <v>3.9532800000000002E-4</v>
      </c>
      <c r="V181" s="210">
        <f t="shared" si="21"/>
        <v>7.4546800000000011E-4</v>
      </c>
      <c r="W181" s="210">
        <f t="shared" si="21"/>
        <v>-2.8917599999999998E-4</v>
      </c>
      <c r="X181" s="210">
        <f t="shared" si="21"/>
        <v>-1.6351999999999998E-3</v>
      </c>
      <c r="Y181" s="210">
        <f t="shared" si="21"/>
        <v>-3.4724400000000002E-4</v>
      </c>
      <c r="Z181" s="210">
        <f t="shared" si="21"/>
        <v>1.0355399999999999E-3</v>
      </c>
      <c r="AA181" s="210">
        <f t="shared" si="21"/>
        <v>-6.4000799999999998E-3</v>
      </c>
      <c r="AB181" s="210">
        <f t="shared" si="21"/>
        <v>1.7602399999999999E-6</v>
      </c>
      <c r="AC181" s="210">
        <f t="shared" si="21"/>
        <v>-5.2789599999999992E-4</v>
      </c>
      <c r="AD181" s="210">
        <f t="shared" si="21"/>
        <v>-8.9753199999999993E-5</v>
      </c>
      <c r="AE181" s="210">
        <f t="shared" si="21"/>
        <v>3.84528E-3</v>
      </c>
      <c r="AF181" s="210">
        <f t="shared" si="21"/>
        <v>3.1880000000000003E-3</v>
      </c>
      <c r="AG181" s="210">
        <f t="shared" si="21"/>
        <v>-1.5631599999999999E-3</v>
      </c>
    </row>
    <row r="182" spans="1:33" x14ac:dyDescent="0.25">
      <c r="A182" s="220">
        <v>176</v>
      </c>
      <c r="B182" s="210">
        <f t="shared" si="20"/>
        <v>8.2500366666666668E-3</v>
      </c>
      <c r="C182" s="210">
        <f t="shared" si="20"/>
        <v>-1.68729E-2</v>
      </c>
      <c r="D182" s="210">
        <f t="shared" si="20"/>
        <v>1.458116E-3</v>
      </c>
      <c r="E182" s="210">
        <f t="shared" si="20"/>
        <v>2.7481960000000001E-3</v>
      </c>
      <c r="F182" s="210">
        <f t="shared" si="20"/>
        <v>-1.065922E-3</v>
      </c>
      <c r="G182" s="210">
        <f t="shared" si="20"/>
        <v>-6.0278166666666673E-3</v>
      </c>
      <c r="H182" s="210">
        <f t="shared" si="20"/>
        <v>-1.2785263333333333E-3</v>
      </c>
      <c r="I182" s="210">
        <f t="shared" si="20"/>
        <v>3.8187966666666669E-3</v>
      </c>
      <c r="J182" s="210">
        <f t="shared" si="20"/>
        <v>-2.3604093333333329E-2</v>
      </c>
      <c r="K182" s="210">
        <f t="shared" si="20"/>
        <v>6.4851966666666663E-6</v>
      </c>
      <c r="L182" s="210">
        <f t="shared" si="20"/>
        <v>-1.9461786666666663E-3</v>
      </c>
      <c r="M182" s="210">
        <f t="shared" si="20"/>
        <v>-3.3082206666666664E-4</v>
      </c>
      <c r="N182" s="210">
        <f t="shared" si="20"/>
        <v>1.4171410000000001E-2</v>
      </c>
      <c r="O182" s="210">
        <f t="shared" si="20"/>
        <v>1.1744333333333334E-2</v>
      </c>
      <c r="P182" s="210">
        <f t="shared" si="20"/>
        <v>-5.7675199999999991E-3</v>
      </c>
      <c r="Q182" s="205">
        <v>2890</v>
      </c>
      <c r="R182" s="208">
        <v>901</v>
      </c>
      <c r="S182" s="210">
        <f t="shared" si="21"/>
        <v>2.2500100000000002E-3</v>
      </c>
      <c r="T182" s="210">
        <f t="shared" si="21"/>
        <v>-4.6017000000000002E-3</v>
      </c>
      <c r="U182" s="210">
        <f t="shared" si="21"/>
        <v>3.97668E-4</v>
      </c>
      <c r="V182" s="210">
        <f t="shared" si="21"/>
        <v>7.4950800000000008E-4</v>
      </c>
      <c r="W182" s="210">
        <f t="shared" si="21"/>
        <v>-2.90706E-4</v>
      </c>
      <c r="X182" s="210">
        <f t="shared" si="21"/>
        <v>-1.6439499999999999E-3</v>
      </c>
      <c r="Y182" s="210">
        <f t="shared" si="21"/>
        <v>-3.4868900000000001E-4</v>
      </c>
      <c r="Z182" s="210">
        <f t="shared" si="21"/>
        <v>1.04149E-3</v>
      </c>
      <c r="AA182" s="210">
        <f t="shared" si="21"/>
        <v>-6.4374799999999998E-3</v>
      </c>
      <c r="AB182" s="210">
        <f t="shared" si="21"/>
        <v>1.76869E-6</v>
      </c>
      <c r="AC182" s="210">
        <f t="shared" si="21"/>
        <v>-5.3077599999999995E-4</v>
      </c>
      <c r="AD182" s="210">
        <f t="shared" si="21"/>
        <v>-9.0224199999999996E-5</v>
      </c>
      <c r="AE182" s="210">
        <f t="shared" si="21"/>
        <v>3.8649299999999999E-3</v>
      </c>
      <c r="AF182" s="210">
        <f t="shared" si="21"/>
        <v>3.2030000000000001E-3</v>
      </c>
      <c r="AG182" s="210">
        <f t="shared" si="21"/>
        <v>-1.5729599999999998E-3</v>
      </c>
    </row>
    <row r="183" spans="1:33" x14ac:dyDescent="0.25">
      <c r="A183" s="220">
        <v>177</v>
      </c>
      <c r="B183" s="210">
        <f t="shared" si="20"/>
        <v>8.2960533333333343E-3</v>
      </c>
      <c r="C183" s="210">
        <f t="shared" si="20"/>
        <v>-1.6968233333333336E-2</v>
      </c>
      <c r="D183" s="210">
        <f t="shared" si="20"/>
        <v>1.4666960000000002E-3</v>
      </c>
      <c r="E183" s="210">
        <f t="shared" si="20"/>
        <v>2.7630093333333335E-3</v>
      </c>
      <c r="F183" s="210">
        <f t="shared" si="20"/>
        <v>-1.0715319999999998E-3</v>
      </c>
      <c r="G183" s="210">
        <f t="shared" si="20"/>
        <v>-6.0598999999999991E-3</v>
      </c>
      <c r="H183" s="210">
        <f t="shared" si="20"/>
        <v>-1.2838246666666666E-3</v>
      </c>
      <c r="I183" s="210">
        <f t="shared" si="20"/>
        <v>3.8406133333333333E-3</v>
      </c>
      <c r="J183" s="210">
        <f t="shared" si="20"/>
        <v>-2.374122666666667E-2</v>
      </c>
      <c r="K183" s="210">
        <f t="shared" si="20"/>
        <v>6.5161799999999998E-6</v>
      </c>
      <c r="L183" s="210">
        <f t="shared" si="20"/>
        <v>-1.9567386666666663E-3</v>
      </c>
      <c r="M183" s="210">
        <f t="shared" si="20"/>
        <v>-3.3254906666666662E-4</v>
      </c>
      <c r="N183" s="210">
        <f t="shared" si="20"/>
        <v>1.4243459999999999E-2</v>
      </c>
      <c r="O183" s="210">
        <f t="shared" si="20"/>
        <v>1.1799333333333334E-2</v>
      </c>
      <c r="P183" s="210">
        <f t="shared" si="20"/>
        <v>-5.8034533333333332E-3</v>
      </c>
      <c r="Q183" s="205">
        <v>2895</v>
      </c>
      <c r="R183" s="208">
        <v>906</v>
      </c>
      <c r="S183" s="210">
        <f t="shared" si="21"/>
        <v>2.2625600000000003E-3</v>
      </c>
      <c r="T183" s="210">
        <f t="shared" si="21"/>
        <v>-4.6277000000000002E-3</v>
      </c>
      <c r="U183" s="210">
        <f t="shared" si="21"/>
        <v>4.0000800000000004E-4</v>
      </c>
      <c r="V183" s="210">
        <f t="shared" si="21"/>
        <v>7.5354800000000004E-4</v>
      </c>
      <c r="W183" s="210">
        <f t="shared" si="21"/>
        <v>-2.9223599999999997E-4</v>
      </c>
      <c r="X183" s="210">
        <f t="shared" si="21"/>
        <v>-1.6526999999999998E-3</v>
      </c>
      <c r="Y183" s="210">
        <f t="shared" si="21"/>
        <v>-3.5013399999999999E-4</v>
      </c>
      <c r="Z183" s="210">
        <f t="shared" si="21"/>
        <v>1.04744E-3</v>
      </c>
      <c r="AA183" s="210">
        <f t="shared" si="21"/>
        <v>-6.4748800000000006E-3</v>
      </c>
      <c r="AB183" s="210">
        <f t="shared" si="21"/>
        <v>1.7771399999999999E-6</v>
      </c>
      <c r="AC183" s="210">
        <f t="shared" si="21"/>
        <v>-5.3365599999999997E-4</v>
      </c>
      <c r="AD183" s="210">
        <f t="shared" si="21"/>
        <v>-9.0695199999999985E-5</v>
      </c>
      <c r="AE183" s="210">
        <f t="shared" si="21"/>
        <v>3.8845799999999999E-3</v>
      </c>
      <c r="AF183" s="210">
        <f t="shared" si="21"/>
        <v>3.2179999999999999E-3</v>
      </c>
      <c r="AG183" s="210">
        <f t="shared" si="21"/>
        <v>-1.5827599999999999E-3</v>
      </c>
    </row>
    <row r="184" spans="1:33" x14ac:dyDescent="0.25">
      <c r="A184" s="220">
        <v>178</v>
      </c>
      <c r="B184" s="210">
        <f t="shared" si="20"/>
        <v>8.3420700000000018E-3</v>
      </c>
      <c r="C184" s="210">
        <f t="shared" si="20"/>
        <v>-1.7063566666666669E-2</v>
      </c>
      <c r="D184" s="210">
        <f t="shared" si="20"/>
        <v>1.4752760000000002E-3</v>
      </c>
      <c r="E184" s="210">
        <f t="shared" si="20"/>
        <v>2.7778226666666673E-3</v>
      </c>
      <c r="F184" s="210">
        <f t="shared" si="20"/>
        <v>-1.0771419999999999E-3</v>
      </c>
      <c r="G184" s="210">
        <f t="shared" si="20"/>
        <v>-6.0919833333333328E-3</v>
      </c>
      <c r="H184" s="210">
        <f t="shared" si="20"/>
        <v>-1.2891229999999999E-3</v>
      </c>
      <c r="I184" s="210">
        <f t="shared" si="20"/>
        <v>3.86243E-3</v>
      </c>
      <c r="J184" s="210">
        <f t="shared" si="20"/>
        <v>-2.3878360000000001E-2</v>
      </c>
      <c r="K184" s="210">
        <f t="shared" si="20"/>
        <v>6.5471633333333333E-6</v>
      </c>
      <c r="L184" s="210">
        <f t="shared" si="20"/>
        <v>-1.967298666666666E-3</v>
      </c>
      <c r="M184" s="210">
        <f t="shared" si="20"/>
        <v>-3.3427606666666665E-4</v>
      </c>
      <c r="N184" s="210">
        <f t="shared" si="20"/>
        <v>1.4315509999999998E-2</v>
      </c>
      <c r="O184" s="210">
        <f t="shared" si="20"/>
        <v>1.1854333333333335E-2</v>
      </c>
      <c r="P184" s="210">
        <f t="shared" si="20"/>
        <v>-5.8393866666666657E-3</v>
      </c>
      <c r="Q184" s="205">
        <v>2900</v>
      </c>
      <c r="R184" s="208">
        <v>911</v>
      </c>
      <c r="S184" s="210">
        <f t="shared" si="21"/>
        <v>2.2751100000000003E-3</v>
      </c>
      <c r="T184" s="210">
        <f t="shared" si="21"/>
        <v>-4.6537000000000002E-3</v>
      </c>
      <c r="U184" s="210">
        <f t="shared" si="21"/>
        <v>4.0234800000000002E-4</v>
      </c>
      <c r="V184" s="210">
        <f t="shared" si="21"/>
        <v>7.5758800000000012E-4</v>
      </c>
      <c r="W184" s="210">
        <f t="shared" si="21"/>
        <v>-2.9376599999999999E-4</v>
      </c>
      <c r="X184" s="210">
        <f t="shared" si="21"/>
        <v>-1.6614499999999999E-3</v>
      </c>
      <c r="Y184" s="210">
        <f t="shared" si="21"/>
        <v>-3.5157899999999998E-4</v>
      </c>
      <c r="Z184" s="210">
        <f t="shared" si="21"/>
        <v>1.05339E-3</v>
      </c>
      <c r="AA184" s="210">
        <f t="shared" si="21"/>
        <v>-6.5122800000000005E-3</v>
      </c>
      <c r="AB184" s="210">
        <f t="shared" si="21"/>
        <v>1.78559E-6</v>
      </c>
      <c r="AC184" s="210">
        <f t="shared" si="21"/>
        <v>-5.3653599999999989E-4</v>
      </c>
      <c r="AD184" s="210">
        <f t="shared" si="21"/>
        <v>-9.1166199999999988E-5</v>
      </c>
      <c r="AE184" s="210">
        <f t="shared" si="21"/>
        <v>3.9042299999999999E-3</v>
      </c>
      <c r="AF184" s="210">
        <f t="shared" si="21"/>
        <v>3.2330000000000002E-3</v>
      </c>
      <c r="AG184" s="210">
        <f t="shared" si="21"/>
        <v>-1.5925599999999998E-3</v>
      </c>
    </row>
    <row r="185" spans="1:33" x14ac:dyDescent="0.25">
      <c r="A185" s="220">
        <v>179</v>
      </c>
      <c r="B185" s="210">
        <f t="shared" si="20"/>
        <v>8.3880866666666675E-3</v>
      </c>
      <c r="C185" s="210">
        <f t="shared" si="20"/>
        <v>-1.7158900000000001E-2</v>
      </c>
      <c r="D185" s="210">
        <f t="shared" si="20"/>
        <v>1.4838560000000002E-3</v>
      </c>
      <c r="E185" s="210">
        <f t="shared" si="20"/>
        <v>2.7926360000000007E-3</v>
      </c>
      <c r="F185" s="210">
        <f t="shared" si="20"/>
        <v>-1.082752E-3</v>
      </c>
      <c r="G185" s="210">
        <f t="shared" si="20"/>
        <v>-6.1240666666666664E-3</v>
      </c>
      <c r="H185" s="210">
        <f t="shared" si="20"/>
        <v>-1.2944213333333332E-3</v>
      </c>
      <c r="I185" s="210">
        <f t="shared" si="20"/>
        <v>3.8842466666666668E-3</v>
      </c>
      <c r="J185" s="210">
        <f t="shared" si="20"/>
        <v>-2.4015493333333335E-2</v>
      </c>
      <c r="K185" s="210">
        <f t="shared" si="20"/>
        <v>6.578146666666666E-6</v>
      </c>
      <c r="L185" s="210">
        <f t="shared" si="20"/>
        <v>-1.9778586666666666E-3</v>
      </c>
      <c r="M185" s="210">
        <f t="shared" si="20"/>
        <v>-3.3600306666666663E-4</v>
      </c>
      <c r="N185" s="210">
        <f t="shared" si="20"/>
        <v>1.4387559999999999E-2</v>
      </c>
      <c r="O185" s="210">
        <f t="shared" si="20"/>
        <v>1.1909333333333334E-2</v>
      </c>
      <c r="P185" s="210">
        <f t="shared" si="20"/>
        <v>-5.8753199999999998E-3</v>
      </c>
      <c r="Q185" s="205">
        <v>2905</v>
      </c>
      <c r="R185" s="208">
        <v>916</v>
      </c>
      <c r="S185" s="210">
        <f t="shared" si="21"/>
        <v>2.2876600000000004E-3</v>
      </c>
      <c r="T185" s="210">
        <f t="shared" si="21"/>
        <v>-4.6797000000000002E-3</v>
      </c>
      <c r="U185" s="210">
        <f t="shared" si="21"/>
        <v>4.04688E-4</v>
      </c>
      <c r="V185" s="210">
        <f t="shared" si="21"/>
        <v>7.6162800000000009E-4</v>
      </c>
      <c r="W185" s="210">
        <f t="shared" si="21"/>
        <v>-2.9529600000000001E-4</v>
      </c>
      <c r="X185" s="210">
        <f t="shared" si="21"/>
        <v>-1.6701999999999999E-3</v>
      </c>
      <c r="Y185" s="210">
        <f t="shared" si="21"/>
        <v>-3.5302399999999996E-4</v>
      </c>
      <c r="Z185" s="210">
        <f t="shared" si="21"/>
        <v>1.05934E-3</v>
      </c>
      <c r="AA185" s="210">
        <f t="shared" si="21"/>
        <v>-6.5496800000000004E-3</v>
      </c>
      <c r="AB185" s="210">
        <f t="shared" si="21"/>
        <v>1.7940399999999999E-6</v>
      </c>
      <c r="AC185" s="210">
        <f t="shared" si="21"/>
        <v>-5.3941599999999992E-4</v>
      </c>
      <c r="AD185" s="210">
        <f t="shared" si="21"/>
        <v>-9.1637199999999991E-5</v>
      </c>
      <c r="AE185" s="210">
        <f t="shared" si="21"/>
        <v>3.9238799999999994E-3</v>
      </c>
      <c r="AF185" s="210">
        <f t="shared" si="21"/>
        <v>3.248E-3</v>
      </c>
      <c r="AG185" s="210">
        <f t="shared" si="21"/>
        <v>-1.6023599999999999E-3</v>
      </c>
    </row>
    <row r="186" spans="1:33" x14ac:dyDescent="0.25">
      <c r="A186" s="220">
        <v>180</v>
      </c>
      <c r="B186" s="210">
        <f t="shared" si="20"/>
        <v>8.434103333333335E-3</v>
      </c>
      <c r="C186" s="210">
        <f t="shared" si="20"/>
        <v>-1.7254233333333334E-2</v>
      </c>
      <c r="D186" s="210">
        <f t="shared" si="20"/>
        <v>1.492436E-3</v>
      </c>
      <c r="E186" s="210">
        <f t="shared" si="20"/>
        <v>2.8074493333333336E-3</v>
      </c>
      <c r="F186" s="210">
        <f t="shared" si="20"/>
        <v>-1.0883620000000001E-3</v>
      </c>
      <c r="G186" s="210">
        <f t="shared" si="20"/>
        <v>-6.1561499999999991E-3</v>
      </c>
      <c r="H186" s="210">
        <f t="shared" si="20"/>
        <v>-1.2997196666666669E-3</v>
      </c>
      <c r="I186" s="210">
        <f t="shared" si="20"/>
        <v>3.9060633333333331E-3</v>
      </c>
      <c r="J186" s="210">
        <f t="shared" si="20"/>
        <v>-2.4152626666666666E-2</v>
      </c>
      <c r="K186" s="210">
        <f t="shared" si="20"/>
        <v>6.6091300000000004E-6</v>
      </c>
      <c r="L186" s="210">
        <f t="shared" si="20"/>
        <v>-1.9884186666666664E-3</v>
      </c>
      <c r="M186" s="210">
        <f t="shared" si="20"/>
        <v>-3.3773006666666661E-4</v>
      </c>
      <c r="N186" s="210">
        <f t="shared" si="20"/>
        <v>1.4459609999999999E-2</v>
      </c>
      <c r="O186" s="210">
        <f t="shared" si="20"/>
        <v>1.1964333333333334E-2</v>
      </c>
      <c r="P186" s="210">
        <f t="shared" si="20"/>
        <v>-5.9112533333333323E-3</v>
      </c>
      <c r="Q186" s="205">
        <v>2910</v>
      </c>
      <c r="R186" s="208">
        <v>921</v>
      </c>
      <c r="S186" s="210">
        <f t="shared" si="21"/>
        <v>2.3002100000000004E-3</v>
      </c>
      <c r="T186" s="210">
        <f t="shared" si="21"/>
        <v>-4.7057000000000002E-3</v>
      </c>
      <c r="U186" s="210">
        <f t="shared" si="21"/>
        <v>4.0702800000000003E-4</v>
      </c>
      <c r="V186" s="210">
        <f t="shared" si="21"/>
        <v>7.6566800000000006E-4</v>
      </c>
      <c r="W186" s="210">
        <f t="shared" si="21"/>
        <v>-2.9682599999999998E-4</v>
      </c>
      <c r="X186" s="210">
        <f t="shared" si="21"/>
        <v>-1.6789499999999998E-3</v>
      </c>
      <c r="Y186" s="210">
        <f t="shared" si="21"/>
        <v>-3.5446900000000005E-4</v>
      </c>
      <c r="Z186" s="210">
        <f t="shared" si="21"/>
        <v>1.06529E-3</v>
      </c>
      <c r="AA186" s="210">
        <f t="shared" si="21"/>
        <v>-6.5870800000000004E-3</v>
      </c>
      <c r="AB186" s="210">
        <f t="shared" si="21"/>
        <v>1.80249E-6</v>
      </c>
      <c r="AC186" s="210">
        <f t="shared" si="21"/>
        <v>-5.4229599999999995E-4</v>
      </c>
      <c r="AD186" s="210">
        <f t="shared" si="21"/>
        <v>-9.2108199999999993E-5</v>
      </c>
      <c r="AE186" s="210">
        <f t="shared" si="21"/>
        <v>3.9435299999999998E-3</v>
      </c>
      <c r="AF186" s="210">
        <f t="shared" si="21"/>
        <v>3.2630000000000003E-3</v>
      </c>
      <c r="AG186" s="210">
        <f t="shared" si="21"/>
        <v>-1.6121599999999999E-3</v>
      </c>
    </row>
    <row r="187" spans="1:33" x14ac:dyDescent="0.25">
      <c r="A187" s="220">
        <v>181</v>
      </c>
      <c r="B187" s="210">
        <f t="shared" si="20"/>
        <v>8.4801200000000024E-3</v>
      </c>
      <c r="C187" s="210">
        <f t="shared" si="20"/>
        <v>-1.7349566666666667E-2</v>
      </c>
      <c r="D187" s="210">
        <f t="shared" si="20"/>
        <v>1.501016E-3</v>
      </c>
      <c r="E187" s="210">
        <f t="shared" si="20"/>
        <v>2.8222626666666666E-3</v>
      </c>
      <c r="F187" s="210">
        <f t="shared" si="20"/>
        <v>-1.0939720000000001E-3</v>
      </c>
      <c r="G187" s="210">
        <f t="shared" si="20"/>
        <v>-6.1882333333333336E-3</v>
      </c>
      <c r="H187" s="210">
        <f t="shared" si="20"/>
        <v>-1.305018E-3</v>
      </c>
      <c r="I187" s="210">
        <f t="shared" si="20"/>
        <v>3.9278799999999999E-3</v>
      </c>
      <c r="J187" s="210">
        <f t="shared" si="20"/>
        <v>-2.4289760000000004E-2</v>
      </c>
      <c r="K187" s="210">
        <f t="shared" si="20"/>
        <v>6.640113333333333E-6</v>
      </c>
      <c r="L187" s="210">
        <f t="shared" si="20"/>
        <v>-1.9989786666666665E-3</v>
      </c>
      <c r="M187" s="210">
        <f t="shared" si="20"/>
        <v>-3.3945706666666664E-4</v>
      </c>
      <c r="N187" s="210">
        <f t="shared" si="20"/>
        <v>1.4531659999999997E-2</v>
      </c>
      <c r="O187" s="210">
        <f t="shared" si="20"/>
        <v>1.2019333333333333E-2</v>
      </c>
      <c r="P187" s="210">
        <f t="shared" si="20"/>
        <v>-5.9471866666666656E-3</v>
      </c>
      <c r="Q187" s="205">
        <v>2915</v>
      </c>
      <c r="R187" s="208">
        <v>926</v>
      </c>
      <c r="S187" s="210">
        <f t="shared" si="21"/>
        <v>2.3127600000000005E-3</v>
      </c>
      <c r="T187" s="210">
        <f t="shared" si="21"/>
        <v>-4.7317000000000001E-3</v>
      </c>
      <c r="U187" s="210">
        <f t="shared" si="21"/>
        <v>4.0936800000000001E-4</v>
      </c>
      <c r="V187" s="210">
        <f t="shared" si="21"/>
        <v>7.6970800000000002E-4</v>
      </c>
      <c r="W187" s="210">
        <f t="shared" si="21"/>
        <v>-2.98356E-4</v>
      </c>
      <c r="X187" s="210">
        <f t="shared" si="21"/>
        <v>-1.6876999999999999E-3</v>
      </c>
      <c r="Y187" s="210">
        <f t="shared" si="21"/>
        <v>-3.5591400000000004E-4</v>
      </c>
      <c r="Z187" s="210">
        <f t="shared" si="21"/>
        <v>1.07124E-3</v>
      </c>
      <c r="AA187" s="210">
        <f t="shared" si="21"/>
        <v>-6.6244800000000003E-3</v>
      </c>
      <c r="AB187" s="210">
        <f t="shared" si="21"/>
        <v>1.8109399999999999E-6</v>
      </c>
      <c r="AC187" s="210">
        <f t="shared" si="21"/>
        <v>-5.4517599999999997E-4</v>
      </c>
      <c r="AD187" s="210">
        <f t="shared" si="21"/>
        <v>-9.2579199999999996E-5</v>
      </c>
      <c r="AE187" s="210">
        <f t="shared" si="21"/>
        <v>3.9631799999999993E-3</v>
      </c>
      <c r="AF187" s="210">
        <f t="shared" si="21"/>
        <v>3.2780000000000001E-3</v>
      </c>
      <c r="AG187" s="210">
        <f t="shared" si="21"/>
        <v>-1.6219599999999998E-3</v>
      </c>
    </row>
    <row r="188" spans="1:33" x14ac:dyDescent="0.25">
      <c r="A188" s="220">
        <v>182</v>
      </c>
      <c r="B188" s="210">
        <f t="shared" si="20"/>
        <v>8.5261366666666682E-3</v>
      </c>
      <c r="C188" s="210">
        <f t="shared" si="20"/>
        <v>-1.7444899999999999E-2</v>
      </c>
      <c r="D188" s="210">
        <f t="shared" si="20"/>
        <v>1.509596E-3</v>
      </c>
      <c r="E188" s="210">
        <f t="shared" si="20"/>
        <v>2.8370760000000004E-3</v>
      </c>
      <c r="F188" s="210">
        <f t="shared" si="20"/>
        <v>-1.0995820000000002E-3</v>
      </c>
      <c r="G188" s="210">
        <f t="shared" si="20"/>
        <v>-6.2203166666666664E-3</v>
      </c>
      <c r="H188" s="210">
        <f t="shared" si="20"/>
        <v>-1.3103163333333335E-3</v>
      </c>
      <c r="I188" s="210">
        <f t="shared" si="20"/>
        <v>3.9496966666666663E-3</v>
      </c>
      <c r="J188" s="210">
        <f t="shared" si="20"/>
        <v>-2.4426893333333335E-2</v>
      </c>
      <c r="K188" s="210">
        <f t="shared" si="20"/>
        <v>6.6710966666666665E-6</v>
      </c>
      <c r="L188" s="210">
        <f t="shared" si="20"/>
        <v>-2.0095386666666663E-3</v>
      </c>
      <c r="M188" s="210">
        <f t="shared" si="20"/>
        <v>-3.4118406666666662E-4</v>
      </c>
      <c r="N188" s="210">
        <f t="shared" si="20"/>
        <v>1.4603709999999999E-2</v>
      </c>
      <c r="O188" s="210">
        <f t="shared" si="20"/>
        <v>1.2074333333333333E-2</v>
      </c>
      <c r="P188" s="210">
        <f t="shared" si="20"/>
        <v>-5.9831199999999989E-3</v>
      </c>
      <c r="Q188" s="205">
        <v>2920</v>
      </c>
      <c r="R188" s="208">
        <v>931</v>
      </c>
      <c r="S188" s="210">
        <f t="shared" si="21"/>
        <v>2.3253100000000001E-3</v>
      </c>
      <c r="T188" s="210">
        <f t="shared" si="21"/>
        <v>-4.7577000000000001E-3</v>
      </c>
      <c r="U188" s="210">
        <f t="shared" si="21"/>
        <v>4.11708E-4</v>
      </c>
      <c r="V188" s="210">
        <f t="shared" si="21"/>
        <v>7.737480000000001E-4</v>
      </c>
      <c r="W188" s="210">
        <f t="shared" si="21"/>
        <v>-2.9988600000000002E-4</v>
      </c>
      <c r="X188" s="210">
        <f t="shared" si="21"/>
        <v>-1.69645E-3</v>
      </c>
      <c r="Y188" s="210">
        <f t="shared" si="21"/>
        <v>-3.5735900000000002E-4</v>
      </c>
      <c r="Z188" s="210">
        <f t="shared" si="21"/>
        <v>1.07719E-3</v>
      </c>
      <c r="AA188" s="210">
        <f t="shared" si="21"/>
        <v>-6.6618800000000002E-3</v>
      </c>
      <c r="AB188" s="210">
        <f t="shared" si="21"/>
        <v>1.81939E-6</v>
      </c>
      <c r="AC188" s="210">
        <f t="shared" si="21"/>
        <v>-5.4805599999999989E-4</v>
      </c>
      <c r="AD188" s="210">
        <f t="shared" si="21"/>
        <v>-9.3050199999999985E-5</v>
      </c>
      <c r="AE188" s="210">
        <f t="shared" si="21"/>
        <v>3.9828299999999997E-3</v>
      </c>
      <c r="AF188" s="210">
        <f t="shared" si="21"/>
        <v>3.2929999999999999E-3</v>
      </c>
      <c r="AG188" s="210">
        <f t="shared" si="21"/>
        <v>-1.6317599999999999E-3</v>
      </c>
    </row>
    <row r="189" spans="1:33" x14ac:dyDescent="0.25">
      <c r="A189" s="220">
        <v>183</v>
      </c>
      <c r="B189" s="210">
        <f t="shared" si="20"/>
        <v>8.5721533333333339E-3</v>
      </c>
      <c r="C189" s="210">
        <f t="shared" si="20"/>
        <v>-1.7540233333333332E-2</v>
      </c>
      <c r="D189" s="210">
        <f t="shared" si="20"/>
        <v>1.5181760000000002E-3</v>
      </c>
      <c r="E189" s="210">
        <f t="shared" si="20"/>
        <v>2.8518893333333334E-3</v>
      </c>
      <c r="F189" s="210">
        <f t="shared" si="20"/>
        <v>-1.1051919999999998E-3</v>
      </c>
      <c r="G189" s="210">
        <f t="shared" si="20"/>
        <v>-6.2523999999999991E-3</v>
      </c>
      <c r="H189" s="210">
        <f t="shared" si="20"/>
        <v>-1.3156146666666666E-3</v>
      </c>
      <c r="I189" s="210">
        <f t="shared" si="20"/>
        <v>3.9715133333333335E-3</v>
      </c>
      <c r="J189" s="210">
        <f t="shared" si="20"/>
        <v>-2.4564026666666669E-2</v>
      </c>
      <c r="K189" s="210">
        <f t="shared" si="20"/>
        <v>6.70208E-6</v>
      </c>
      <c r="L189" s="210">
        <f t="shared" si="20"/>
        <v>-2.0200986666666664E-3</v>
      </c>
      <c r="M189" s="210">
        <f t="shared" si="20"/>
        <v>-3.429110666666666E-4</v>
      </c>
      <c r="N189" s="210">
        <f t="shared" si="20"/>
        <v>1.4675759999999996E-2</v>
      </c>
      <c r="O189" s="210">
        <f t="shared" si="20"/>
        <v>1.2129333333333334E-2</v>
      </c>
      <c r="P189" s="210">
        <f t="shared" si="20"/>
        <v>-6.0190533333333331E-3</v>
      </c>
      <c r="Q189" s="205">
        <v>2925</v>
      </c>
      <c r="R189" s="208">
        <v>936</v>
      </c>
      <c r="S189" s="210">
        <f t="shared" si="21"/>
        <v>2.3378600000000002E-3</v>
      </c>
      <c r="T189" s="210">
        <f t="shared" si="21"/>
        <v>-4.7837000000000001E-3</v>
      </c>
      <c r="U189" s="210">
        <f t="shared" si="21"/>
        <v>4.1404800000000003E-4</v>
      </c>
      <c r="V189" s="210">
        <f t="shared" si="21"/>
        <v>7.7778800000000007E-4</v>
      </c>
      <c r="W189" s="210">
        <f t="shared" si="21"/>
        <v>-3.0141599999999999E-4</v>
      </c>
      <c r="X189" s="210">
        <f t="shared" si="21"/>
        <v>-1.7051999999999998E-3</v>
      </c>
      <c r="Y189" s="210">
        <f t="shared" si="21"/>
        <v>-3.58804E-4</v>
      </c>
      <c r="Z189" s="210">
        <f t="shared" si="21"/>
        <v>1.08314E-3</v>
      </c>
      <c r="AA189" s="210">
        <f t="shared" si="21"/>
        <v>-6.6992800000000002E-3</v>
      </c>
      <c r="AB189" s="210">
        <f t="shared" si="21"/>
        <v>1.8278399999999999E-6</v>
      </c>
      <c r="AC189" s="210">
        <f t="shared" si="21"/>
        <v>-5.5093599999999992E-4</v>
      </c>
      <c r="AD189" s="210">
        <f t="shared" si="21"/>
        <v>-9.3521199999999988E-5</v>
      </c>
      <c r="AE189" s="210">
        <f t="shared" si="21"/>
        <v>4.0024799999999992E-3</v>
      </c>
      <c r="AF189" s="210">
        <f t="shared" si="21"/>
        <v>3.3080000000000002E-3</v>
      </c>
      <c r="AG189" s="210">
        <f t="shared" si="21"/>
        <v>-1.6415599999999998E-3</v>
      </c>
    </row>
    <row r="190" spans="1:33" x14ac:dyDescent="0.25">
      <c r="A190" s="220">
        <v>184</v>
      </c>
      <c r="B190" s="210">
        <f t="shared" si="20"/>
        <v>8.6181700000000014E-3</v>
      </c>
      <c r="C190" s="210">
        <f t="shared" si="20"/>
        <v>-1.7635566666666668E-2</v>
      </c>
      <c r="D190" s="210">
        <f t="shared" si="20"/>
        <v>1.526756E-3</v>
      </c>
      <c r="E190" s="210">
        <f t="shared" si="20"/>
        <v>2.8667026666666668E-3</v>
      </c>
      <c r="F190" s="210">
        <f t="shared" si="20"/>
        <v>-1.1108019999999999E-3</v>
      </c>
      <c r="G190" s="210">
        <f t="shared" si="20"/>
        <v>-6.2844833333333327E-3</v>
      </c>
      <c r="H190" s="210">
        <f t="shared" si="20"/>
        <v>-1.3209129999999999E-3</v>
      </c>
      <c r="I190" s="210">
        <f t="shared" si="20"/>
        <v>3.9933299999999998E-3</v>
      </c>
      <c r="J190" s="210">
        <f t="shared" si="20"/>
        <v>-2.470116E-2</v>
      </c>
      <c r="K190" s="210">
        <f t="shared" si="20"/>
        <v>6.7330633333333336E-6</v>
      </c>
      <c r="L190" s="210">
        <f t="shared" si="20"/>
        <v>-2.0306586666666662E-3</v>
      </c>
      <c r="M190" s="210">
        <f t="shared" si="20"/>
        <v>-3.4463806666666668E-4</v>
      </c>
      <c r="N190" s="210">
        <f t="shared" si="20"/>
        <v>1.4747809999999998E-2</v>
      </c>
      <c r="O190" s="210">
        <f t="shared" si="20"/>
        <v>1.2184333333333333E-2</v>
      </c>
      <c r="P190" s="210">
        <f t="shared" si="20"/>
        <v>-6.0549866666666672E-3</v>
      </c>
      <c r="Q190" s="205">
        <v>2930</v>
      </c>
      <c r="R190" s="208">
        <v>941</v>
      </c>
      <c r="S190" s="210">
        <f t="shared" si="21"/>
        <v>2.3504100000000003E-3</v>
      </c>
      <c r="T190" s="210">
        <f t="shared" si="21"/>
        <v>-4.8097000000000001E-3</v>
      </c>
      <c r="U190" s="210">
        <f t="shared" si="21"/>
        <v>4.1638800000000001E-4</v>
      </c>
      <c r="V190" s="210">
        <f t="shared" si="21"/>
        <v>7.8182800000000004E-4</v>
      </c>
      <c r="W190" s="210">
        <f t="shared" si="21"/>
        <v>-3.0294600000000001E-4</v>
      </c>
      <c r="X190" s="210">
        <f t="shared" si="21"/>
        <v>-1.7139499999999999E-3</v>
      </c>
      <c r="Y190" s="210">
        <f t="shared" si="21"/>
        <v>-3.6024899999999999E-4</v>
      </c>
      <c r="Z190" s="210">
        <f t="shared" si="21"/>
        <v>1.08909E-3</v>
      </c>
      <c r="AA190" s="210">
        <f t="shared" si="21"/>
        <v>-6.7366800000000001E-3</v>
      </c>
      <c r="AB190" s="210">
        <f t="shared" si="21"/>
        <v>1.83629E-6</v>
      </c>
      <c r="AC190" s="210">
        <f t="shared" si="21"/>
        <v>-5.5381599999999994E-4</v>
      </c>
      <c r="AD190" s="210">
        <f t="shared" si="21"/>
        <v>-9.3992199999999991E-5</v>
      </c>
      <c r="AE190" s="210">
        <f t="shared" si="21"/>
        <v>4.0221299999999996E-3</v>
      </c>
      <c r="AF190" s="210">
        <f t="shared" si="21"/>
        <v>3.323E-3</v>
      </c>
      <c r="AG190" s="210">
        <f t="shared" si="21"/>
        <v>-1.6513599999999999E-3</v>
      </c>
    </row>
    <row r="191" spans="1:33" x14ac:dyDescent="0.25">
      <c r="A191" s="220">
        <v>185</v>
      </c>
      <c r="B191" s="210">
        <f t="shared" si="20"/>
        <v>8.6641866666666689E-3</v>
      </c>
      <c r="C191" s="210">
        <f t="shared" si="20"/>
        <v>-1.7730900000000001E-2</v>
      </c>
      <c r="D191" s="210">
        <f t="shared" si="20"/>
        <v>1.5353360000000002E-3</v>
      </c>
      <c r="E191" s="210">
        <f t="shared" si="20"/>
        <v>2.8815160000000006E-3</v>
      </c>
      <c r="F191" s="210">
        <f t="shared" si="20"/>
        <v>-1.116412E-3</v>
      </c>
      <c r="G191" s="210">
        <f t="shared" si="20"/>
        <v>-6.3165666666666663E-3</v>
      </c>
      <c r="H191" s="210">
        <f t="shared" si="20"/>
        <v>-1.3262113333333333E-3</v>
      </c>
      <c r="I191" s="210">
        <f t="shared" si="20"/>
        <v>4.015146666666667E-3</v>
      </c>
      <c r="J191" s="210">
        <f t="shared" si="20"/>
        <v>-2.4838293333333334E-2</v>
      </c>
      <c r="K191" s="210">
        <f t="shared" si="20"/>
        <v>6.7640466666666662E-6</v>
      </c>
      <c r="L191" s="210">
        <f t="shared" si="20"/>
        <v>-2.0412186666666668E-3</v>
      </c>
      <c r="M191" s="210">
        <f t="shared" si="20"/>
        <v>-3.4636506666666666E-4</v>
      </c>
      <c r="N191" s="210">
        <f t="shared" si="20"/>
        <v>1.4819859999999997E-2</v>
      </c>
      <c r="O191" s="210">
        <f t="shared" si="20"/>
        <v>1.2239333333333333E-2</v>
      </c>
      <c r="P191" s="210">
        <f t="shared" si="20"/>
        <v>-6.0909199999999997E-3</v>
      </c>
      <c r="Q191" s="205">
        <v>2935</v>
      </c>
      <c r="R191" s="208">
        <v>946</v>
      </c>
      <c r="S191" s="210">
        <f t="shared" si="21"/>
        <v>2.3629600000000003E-3</v>
      </c>
      <c r="T191" s="210">
        <f t="shared" si="21"/>
        <v>-4.8357000000000001E-3</v>
      </c>
      <c r="U191" s="210">
        <f t="shared" si="21"/>
        <v>4.1872800000000005E-4</v>
      </c>
      <c r="V191" s="210">
        <f t="shared" si="21"/>
        <v>7.8586800000000011E-4</v>
      </c>
      <c r="W191" s="210">
        <f t="shared" si="21"/>
        <v>-3.0447599999999998E-4</v>
      </c>
      <c r="X191" s="210">
        <f t="shared" si="21"/>
        <v>-1.7227E-3</v>
      </c>
      <c r="Y191" s="210">
        <f t="shared" si="21"/>
        <v>-3.6169399999999997E-4</v>
      </c>
      <c r="Z191" s="210">
        <f t="shared" si="21"/>
        <v>1.09504E-3</v>
      </c>
      <c r="AA191" s="210">
        <f t="shared" si="21"/>
        <v>-6.77408E-3</v>
      </c>
      <c r="AB191" s="210">
        <f t="shared" si="21"/>
        <v>1.8447399999999999E-6</v>
      </c>
      <c r="AC191" s="210">
        <f t="shared" si="21"/>
        <v>-5.5669599999999997E-4</v>
      </c>
      <c r="AD191" s="210">
        <f t="shared" si="21"/>
        <v>-9.4463199999999994E-5</v>
      </c>
      <c r="AE191" s="210">
        <f t="shared" si="21"/>
        <v>4.0417799999999992E-3</v>
      </c>
      <c r="AF191" s="210">
        <f t="shared" si="21"/>
        <v>3.3380000000000003E-3</v>
      </c>
      <c r="AG191" s="210">
        <f t="shared" si="21"/>
        <v>-1.6611599999999999E-3</v>
      </c>
    </row>
    <row r="192" spans="1:33" x14ac:dyDescent="0.25">
      <c r="A192" s="220">
        <v>186</v>
      </c>
      <c r="B192" s="210">
        <f t="shared" ref="B192:P206" si="22">S192*44/12</f>
        <v>8.7102033333333346E-3</v>
      </c>
      <c r="C192" s="210">
        <f t="shared" si="22"/>
        <v>-1.7826233333333334E-2</v>
      </c>
      <c r="D192" s="210">
        <f t="shared" si="22"/>
        <v>1.5439160000000002E-3</v>
      </c>
      <c r="E192" s="210">
        <f t="shared" si="22"/>
        <v>2.896329333333334E-3</v>
      </c>
      <c r="F192" s="210">
        <f t="shared" si="22"/>
        <v>-1.1220220000000001E-3</v>
      </c>
      <c r="G192" s="210">
        <f t="shared" si="22"/>
        <v>-6.34865E-3</v>
      </c>
      <c r="H192" s="210">
        <f t="shared" si="22"/>
        <v>-1.331509666666667E-3</v>
      </c>
      <c r="I192" s="210">
        <f t="shared" si="22"/>
        <v>4.0369633333333333E-3</v>
      </c>
      <c r="J192" s="210">
        <f t="shared" si="22"/>
        <v>-2.4975426666666665E-2</v>
      </c>
      <c r="K192" s="210">
        <f t="shared" si="22"/>
        <v>6.7950300000000006E-6</v>
      </c>
      <c r="L192" s="210">
        <f t="shared" si="22"/>
        <v>-2.0517786666666665E-3</v>
      </c>
      <c r="M192" s="210">
        <f t="shared" si="22"/>
        <v>-3.4809206666666664E-4</v>
      </c>
      <c r="N192" s="210">
        <f t="shared" si="22"/>
        <v>1.489191E-2</v>
      </c>
      <c r="O192" s="210">
        <f t="shared" si="22"/>
        <v>1.2294333333333332E-2</v>
      </c>
      <c r="P192" s="210">
        <f t="shared" si="22"/>
        <v>-6.1268533333333321E-3</v>
      </c>
      <c r="Q192" s="205">
        <v>2940</v>
      </c>
      <c r="R192" s="208">
        <v>951</v>
      </c>
      <c r="S192" s="210">
        <f t="shared" si="21"/>
        <v>2.3755100000000004E-3</v>
      </c>
      <c r="T192" s="210">
        <f t="shared" si="21"/>
        <v>-4.8617E-3</v>
      </c>
      <c r="U192" s="210">
        <f t="shared" si="21"/>
        <v>4.2106800000000003E-4</v>
      </c>
      <c r="V192" s="210">
        <f t="shared" si="21"/>
        <v>7.8990800000000008E-4</v>
      </c>
      <c r="W192" s="210">
        <f t="shared" si="21"/>
        <v>-3.06006E-4</v>
      </c>
      <c r="X192" s="210">
        <f t="shared" si="21"/>
        <v>-1.7314499999999998E-3</v>
      </c>
      <c r="Y192" s="210">
        <f t="shared" si="21"/>
        <v>-3.6313900000000006E-4</v>
      </c>
      <c r="Z192" s="210">
        <f t="shared" si="21"/>
        <v>1.10099E-3</v>
      </c>
      <c r="AA192" s="210">
        <f t="shared" si="21"/>
        <v>-6.81148E-3</v>
      </c>
      <c r="AB192" s="210">
        <f t="shared" si="21"/>
        <v>1.85319E-6</v>
      </c>
      <c r="AC192" s="210">
        <f t="shared" si="21"/>
        <v>-5.5957599999999989E-4</v>
      </c>
      <c r="AD192" s="210">
        <f t="shared" si="21"/>
        <v>-9.4934199999999996E-5</v>
      </c>
      <c r="AE192" s="210">
        <f t="shared" si="21"/>
        <v>4.0614299999999996E-3</v>
      </c>
      <c r="AF192" s="210">
        <f t="shared" si="21"/>
        <v>3.3530000000000001E-3</v>
      </c>
      <c r="AG192" s="210">
        <f t="shared" si="21"/>
        <v>-1.6709599999999998E-3</v>
      </c>
    </row>
    <row r="193" spans="1:33" x14ac:dyDescent="0.25">
      <c r="A193" s="220">
        <v>187</v>
      </c>
      <c r="B193" s="210">
        <f t="shared" si="22"/>
        <v>8.7562200000000021E-3</v>
      </c>
      <c r="C193" s="210">
        <f t="shared" si="22"/>
        <v>-1.7921566666666666E-2</v>
      </c>
      <c r="D193" s="210">
        <f t="shared" si="22"/>
        <v>1.5524960000000002E-3</v>
      </c>
      <c r="E193" s="210">
        <f t="shared" si="22"/>
        <v>2.911142666666667E-3</v>
      </c>
      <c r="F193" s="210">
        <f t="shared" si="22"/>
        <v>-1.1276320000000002E-3</v>
      </c>
      <c r="G193" s="210">
        <f t="shared" si="22"/>
        <v>-6.3807333333333327E-3</v>
      </c>
      <c r="H193" s="210">
        <f t="shared" si="22"/>
        <v>-1.3368080000000001E-3</v>
      </c>
      <c r="I193" s="210">
        <f t="shared" si="22"/>
        <v>4.0587800000000005E-3</v>
      </c>
      <c r="J193" s="210">
        <f t="shared" si="22"/>
        <v>-2.5112560000000003E-2</v>
      </c>
      <c r="K193" s="210">
        <f t="shared" si="22"/>
        <v>6.8260133333333332E-6</v>
      </c>
      <c r="L193" s="210">
        <f t="shared" si="22"/>
        <v>-2.0623386666666662E-3</v>
      </c>
      <c r="M193" s="210">
        <f t="shared" si="22"/>
        <v>-3.4981906666666662E-4</v>
      </c>
      <c r="N193" s="210">
        <f t="shared" si="22"/>
        <v>1.4963959999999997E-2</v>
      </c>
      <c r="O193" s="210">
        <f t="shared" si="22"/>
        <v>1.2349333333333332E-2</v>
      </c>
      <c r="P193" s="210">
        <f t="shared" si="22"/>
        <v>-6.1627866666666663E-3</v>
      </c>
      <c r="Q193" s="205">
        <v>2945</v>
      </c>
      <c r="R193" s="208">
        <v>956</v>
      </c>
      <c r="S193" s="210">
        <f t="shared" si="21"/>
        <v>2.3880600000000004E-3</v>
      </c>
      <c r="T193" s="210">
        <f t="shared" si="21"/>
        <v>-4.8877E-3</v>
      </c>
      <c r="U193" s="210">
        <f t="shared" si="21"/>
        <v>4.2340800000000001E-4</v>
      </c>
      <c r="V193" s="210">
        <f t="shared" si="21"/>
        <v>7.9394800000000005E-4</v>
      </c>
      <c r="W193" s="210">
        <f t="shared" si="21"/>
        <v>-3.0753600000000002E-4</v>
      </c>
      <c r="X193" s="210">
        <f t="shared" si="21"/>
        <v>-1.7401999999999999E-3</v>
      </c>
      <c r="Y193" s="210">
        <f t="shared" si="21"/>
        <v>-3.6458400000000005E-4</v>
      </c>
      <c r="Z193" s="210">
        <f t="shared" si="21"/>
        <v>1.1069400000000001E-3</v>
      </c>
      <c r="AA193" s="210">
        <f t="shared" si="21"/>
        <v>-6.8488799999999999E-3</v>
      </c>
      <c r="AB193" s="210">
        <f t="shared" si="21"/>
        <v>1.8616399999999999E-6</v>
      </c>
      <c r="AC193" s="210">
        <f t="shared" si="21"/>
        <v>-5.6245599999999992E-4</v>
      </c>
      <c r="AD193" s="210">
        <f t="shared" si="21"/>
        <v>-9.5405199999999986E-5</v>
      </c>
      <c r="AE193" s="210">
        <f t="shared" si="21"/>
        <v>4.0810799999999991E-3</v>
      </c>
      <c r="AF193" s="210">
        <f t="shared" si="21"/>
        <v>3.3679999999999999E-3</v>
      </c>
      <c r="AG193" s="210">
        <f t="shared" si="21"/>
        <v>-1.6807599999999999E-3</v>
      </c>
    </row>
    <row r="194" spans="1:33" x14ac:dyDescent="0.25">
      <c r="A194" s="220">
        <v>188</v>
      </c>
      <c r="B194" s="210">
        <f t="shared" si="22"/>
        <v>8.8022366666666695E-3</v>
      </c>
      <c r="C194" s="210">
        <f t="shared" si="22"/>
        <v>-1.8016899999999999E-2</v>
      </c>
      <c r="D194" s="210">
        <f t="shared" si="22"/>
        <v>1.561076E-3</v>
      </c>
      <c r="E194" s="210">
        <f t="shared" si="22"/>
        <v>2.925956E-3</v>
      </c>
      <c r="F194" s="210">
        <f t="shared" si="22"/>
        <v>-1.1332419999999998E-3</v>
      </c>
      <c r="G194" s="210">
        <f t="shared" si="22"/>
        <v>-6.4128166666666655E-3</v>
      </c>
      <c r="H194" s="210">
        <f t="shared" si="22"/>
        <v>-1.3421063333333334E-3</v>
      </c>
      <c r="I194" s="210">
        <f t="shared" si="22"/>
        <v>4.0805966666666669E-3</v>
      </c>
      <c r="J194" s="210">
        <f t="shared" si="22"/>
        <v>-2.5249693333333333E-2</v>
      </c>
      <c r="K194" s="210">
        <f t="shared" si="22"/>
        <v>6.8569966666666667E-6</v>
      </c>
      <c r="L194" s="210">
        <f t="shared" si="22"/>
        <v>-2.0728986666666664E-3</v>
      </c>
      <c r="M194" s="210">
        <f t="shared" si="22"/>
        <v>-3.5154606666666665E-4</v>
      </c>
      <c r="N194" s="210">
        <f t="shared" si="22"/>
        <v>1.5036009999999997E-2</v>
      </c>
      <c r="O194" s="210">
        <f t="shared" si="22"/>
        <v>1.2404333333333335E-2</v>
      </c>
      <c r="P194" s="210">
        <f t="shared" si="22"/>
        <v>-6.1987199999999987E-3</v>
      </c>
      <c r="Q194" s="205">
        <v>2950</v>
      </c>
      <c r="R194" s="208">
        <v>961</v>
      </c>
      <c r="S194" s="210">
        <f t="shared" ref="S194:AG206" si="23">$R194*B$2+B$3</f>
        <v>2.4006100000000005E-3</v>
      </c>
      <c r="T194" s="210">
        <f t="shared" si="23"/>
        <v>-4.9137E-3</v>
      </c>
      <c r="U194" s="210">
        <f t="shared" si="23"/>
        <v>4.2574800000000004E-4</v>
      </c>
      <c r="V194" s="210">
        <f t="shared" si="23"/>
        <v>7.9798800000000002E-4</v>
      </c>
      <c r="W194" s="210">
        <f t="shared" si="23"/>
        <v>-3.0906599999999998E-4</v>
      </c>
      <c r="X194" s="210">
        <f t="shared" si="23"/>
        <v>-1.7489499999999998E-3</v>
      </c>
      <c r="Y194" s="210">
        <f t="shared" si="23"/>
        <v>-3.6602900000000003E-4</v>
      </c>
      <c r="Z194" s="210">
        <f t="shared" si="23"/>
        <v>1.1128900000000001E-3</v>
      </c>
      <c r="AA194" s="210">
        <f t="shared" si="23"/>
        <v>-6.8862799999999998E-3</v>
      </c>
      <c r="AB194" s="210">
        <f t="shared" si="23"/>
        <v>1.87009E-6</v>
      </c>
      <c r="AC194" s="210">
        <f t="shared" si="23"/>
        <v>-5.6533599999999994E-4</v>
      </c>
      <c r="AD194" s="210">
        <f t="shared" si="23"/>
        <v>-9.5876199999999988E-5</v>
      </c>
      <c r="AE194" s="210">
        <f t="shared" si="23"/>
        <v>4.1007299999999995E-3</v>
      </c>
      <c r="AF194" s="210">
        <f t="shared" si="23"/>
        <v>3.3830000000000002E-3</v>
      </c>
      <c r="AG194" s="210">
        <f t="shared" si="23"/>
        <v>-1.6905599999999998E-3</v>
      </c>
    </row>
    <row r="195" spans="1:33" x14ac:dyDescent="0.25">
      <c r="A195" s="220">
        <v>189</v>
      </c>
      <c r="B195" s="210">
        <f t="shared" si="22"/>
        <v>8.8482533333333335E-3</v>
      </c>
      <c r="C195" s="210">
        <f t="shared" si="22"/>
        <v>-1.8112233333333335E-2</v>
      </c>
      <c r="D195" s="210">
        <f t="shared" si="22"/>
        <v>1.569656E-3</v>
      </c>
      <c r="E195" s="210">
        <f t="shared" si="22"/>
        <v>2.9407693333333338E-3</v>
      </c>
      <c r="F195" s="210">
        <f t="shared" si="22"/>
        <v>-1.1388520000000001E-3</v>
      </c>
      <c r="G195" s="210">
        <f t="shared" si="22"/>
        <v>-6.4448999999999999E-3</v>
      </c>
      <c r="H195" s="210">
        <f t="shared" si="22"/>
        <v>-1.3474046666666669E-3</v>
      </c>
      <c r="I195" s="210">
        <f t="shared" si="22"/>
        <v>4.1024133333333332E-3</v>
      </c>
      <c r="J195" s="210">
        <f t="shared" si="22"/>
        <v>-2.5386826666666668E-2</v>
      </c>
      <c r="K195" s="210">
        <f t="shared" si="22"/>
        <v>6.8879800000000002E-6</v>
      </c>
      <c r="L195" s="210">
        <f t="shared" si="22"/>
        <v>-2.0834586666666666E-3</v>
      </c>
      <c r="M195" s="210">
        <f t="shared" si="22"/>
        <v>-3.5327306666666663E-4</v>
      </c>
      <c r="N195" s="210">
        <f t="shared" si="22"/>
        <v>1.510806E-2</v>
      </c>
      <c r="O195" s="210">
        <f t="shared" si="22"/>
        <v>1.2459333333333334E-2</v>
      </c>
      <c r="P195" s="210">
        <f t="shared" si="22"/>
        <v>-6.2346533333333329E-3</v>
      </c>
      <c r="Q195" s="205">
        <v>2955</v>
      </c>
      <c r="R195" s="208">
        <v>966</v>
      </c>
      <c r="S195" s="210">
        <f t="shared" si="23"/>
        <v>2.4131600000000001E-3</v>
      </c>
      <c r="T195" s="210">
        <f t="shared" si="23"/>
        <v>-4.9397E-3</v>
      </c>
      <c r="U195" s="210">
        <f t="shared" si="23"/>
        <v>4.2808800000000003E-4</v>
      </c>
      <c r="V195" s="210">
        <f t="shared" si="23"/>
        <v>8.0202800000000009E-4</v>
      </c>
      <c r="W195" s="210">
        <f t="shared" si="23"/>
        <v>-3.1059600000000001E-4</v>
      </c>
      <c r="X195" s="210">
        <f t="shared" si="23"/>
        <v>-1.7576999999999998E-3</v>
      </c>
      <c r="Y195" s="210">
        <f t="shared" si="23"/>
        <v>-3.6747400000000001E-4</v>
      </c>
      <c r="Z195" s="210">
        <f t="shared" si="23"/>
        <v>1.1188400000000001E-3</v>
      </c>
      <c r="AA195" s="210">
        <f t="shared" si="23"/>
        <v>-6.9236799999999998E-3</v>
      </c>
      <c r="AB195" s="210">
        <f t="shared" si="23"/>
        <v>1.8785399999999999E-6</v>
      </c>
      <c r="AC195" s="210">
        <f t="shared" si="23"/>
        <v>-5.6821599999999997E-4</v>
      </c>
      <c r="AD195" s="210">
        <f t="shared" si="23"/>
        <v>-9.6347199999999991E-5</v>
      </c>
      <c r="AE195" s="210">
        <f t="shared" si="23"/>
        <v>4.1203799999999999E-3</v>
      </c>
      <c r="AF195" s="210">
        <f t="shared" si="23"/>
        <v>3.398E-3</v>
      </c>
      <c r="AG195" s="210">
        <f t="shared" si="23"/>
        <v>-1.7003599999999999E-3</v>
      </c>
    </row>
    <row r="196" spans="1:33" x14ac:dyDescent="0.25">
      <c r="A196" s="220">
        <v>190</v>
      </c>
      <c r="B196" s="210">
        <f t="shared" si="22"/>
        <v>8.894270000000001E-3</v>
      </c>
      <c r="C196" s="210">
        <f t="shared" si="22"/>
        <v>-1.8207566666666664E-2</v>
      </c>
      <c r="D196" s="210">
        <f t="shared" si="22"/>
        <v>1.578236E-3</v>
      </c>
      <c r="E196" s="210">
        <f t="shared" si="22"/>
        <v>2.9555826666666668E-3</v>
      </c>
      <c r="F196" s="210">
        <f t="shared" si="22"/>
        <v>-1.144462E-3</v>
      </c>
      <c r="G196" s="210">
        <f t="shared" si="22"/>
        <v>-6.4769833333333327E-3</v>
      </c>
      <c r="H196" s="210">
        <f t="shared" si="22"/>
        <v>-1.352703E-3</v>
      </c>
      <c r="I196" s="210">
        <f t="shared" si="22"/>
        <v>4.1242300000000004E-3</v>
      </c>
      <c r="J196" s="210">
        <f t="shared" si="22"/>
        <v>-2.5523960000000002E-2</v>
      </c>
      <c r="K196" s="210">
        <f t="shared" si="22"/>
        <v>6.9189633333333338E-6</v>
      </c>
      <c r="L196" s="210">
        <f t="shared" si="22"/>
        <v>-2.0940186666666663E-3</v>
      </c>
      <c r="M196" s="210">
        <f t="shared" si="22"/>
        <v>-3.5500006666666666E-4</v>
      </c>
      <c r="N196" s="210">
        <f t="shared" si="22"/>
        <v>1.5180109999999997E-2</v>
      </c>
      <c r="O196" s="210">
        <f t="shared" si="22"/>
        <v>1.2514333333333334E-2</v>
      </c>
      <c r="P196" s="210">
        <f t="shared" si="22"/>
        <v>-6.2705866666666653E-3</v>
      </c>
      <c r="Q196" s="205">
        <v>2960</v>
      </c>
      <c r="R196" s="208">
        <v>971</v>
      </c>
      <c r="S196" s="210">
        <f t="shared" si="23"/>
        <v>2.4257100000000002E-3</v>
      </c>
      <c r="T196" s="210">
        <f t="shared" si="23"/>
        <v>-4.9657E-3</v>
      </c>
      <c r="U196" s="210">
        <f t="shared" si="23"/>
        <v>4.3042800000000001E-4</v>
      </c>
      <c r="V196" s="210">
        <f t="shared" si="23"/>
        <v>8.0606800000000006E-4</v>
      </c>
      <c r="W196" s="210">
        <f t="shared" si="23"/>
        <v>-3.1212599999999997E-4</v>
      </c>
      <c r="X196" s="210">
        <f t="shared" si="23"/>
        <v>-1.7664499999999999E-3</v>
      </c>
      <c r="Y196" s="210">
        <f t="shared" si="23"/>
        <v>-3.68919E-4</v>
      </c>
      <c r="Z196" s="210">
        <f t="shared" si="23"/>
        <v>1.1247900000000001E-3</v>
      </c>
      <c r="AA196" s="210">
        <f t="shared" si="23"/>
        <v>-6.9610800000000006E-3</v>
      </c>
      <c r="AB196" s="210">
        <f t="shared" si="23"/>
        <v>1.88699E-6</v>
      </c>
      <c r="AC196" s="210">
        <f t="shared" si="23"/>
        <v>-5.7109599999999989E-4</v>
      </c>
      <c r="AD196" s="210">
        <f t="shared" si="23"/>
        <v>-9.6818199999999994E-5</v>
      </c>
      <c r="AE196" s="210">
        <f t="shared" si="23"/>
        <v>4.1400299999999994E-3</v>
      </c>
      <c r="AF196" s="210">
        <f t="shared" si="23"/>
        <v>3.4130000000000002E-3</v>
      </c>
      <c r="AG196" s="210">
        <f t="shared" si="23"/>
        <v>-1.7101599999999998E-3</v>
      </c>
    </row>
    <row r="197" spans="1:33" x14ac:dyDescent="0.25">
      <c r="A197" s="220">
        <v>191</v>
      </c>
      <c r="B197" s="210">
        <f t="shared" si="22"/>
        <v>8.9402866666666667E-3</v>
      </c>
      <c r="C197" s="210">
        <f t="shared" si="22"/>
        <v>-1.83029E-2</v>
      </c>
      <c r="D197" s="210">
        <f t="shared" si="22"/>
        <v>1.5868160000000002E-3</v>
      </c>
      <c r="E197" s="210">
        <f t="shared" si="22"/>
        <v>2.9703960000000001E-3</v>
      </c>
      <c r="F197" s="210">
        <f t="shared" si="22"/>
        <v>-1.150072E-3</v>
      </c>
      <c r="G197" s="210">
        <f t="shared" si="22"/>
        <v>-6.5090666666666663E-3</v>
      </c>
      <c r="H197" s="210">
        <f t="shared" si="22"/>
        <v>-1.3580013333333333E-3</v>
      </c>
      <c r="I197" s="210">
        <f t="shared" si="22"/>
        <v>4.1460466666666668E-3</v>
      </c>
      <c r="J197" s="210">
        <f t="shared" si="22"/>
        <v>-2.5661093333333333E-2</v>
      </c>
      <c r="K197" s="210">
        <f t="shared" si="22"/>
        <v>6.9499466666666673E-6</v>
      </c>
      <c r="L197" s="210">
        <f t="shared" si="22"/>
        <v>-2.1045786666666661E-3</v>
      </c>
      <c r="M197" s="210">
        <f t="shared" si="22"/>
        <v>-3.5672706666666664E-4</v>
      </c>
      <c r="N197" s="210">
        <f t="shared" si="22"/>
        <v>1.5252159999999999E-2</v>
      </c>
      <c r="O197" s="210">
        <f t="shared" si="22"/>
        <v>1.2569333333333333E-2</v>
      </c>
      <c r="P197" s="210">
        <f t="shared" si="22"/>
        <v>-6.3065199999999995E-3</v>
      </c>
      <c r="Q197" s="205">
        <v>2965</v>
      </c>
      <c r="R197" s="208">
        <v>976</v>
      </c>
      <c r="S197" s="210">
        <f t="shared" si="23"/>
        <v>2.4382600000000003E-3</v>
      </c>
      <c r="T197" s="210">
        <f t="shared" si="23"/>
        <v>-4.9917E-3</v>
      </c>
      <c r="U197" s="210">
        <f t="shared" si="23"/>
        <v>4.3276800000000004E-4</v>
      </c>
      <c r="V197" s="210">
        <f t="shared" si="23"/>
        <v>8.1010800000000003E-4</v>
      </c>
      <c r="W197" s="210">
        <f t="shared" si="23"/>
        <v>-3.1365599999999999E-4</v>
      </c>
      <c r="X197" s="210">
        <f t="shared" si="23"/>
        <v>-1.7751999999999998E-3</v>
      </c>
      <c r="Y197" s="210">
        <f t="shared" si="23"/>
        <v>-3.7036399999999998E-4</v>
      </c>
      <c r="Z197" s="210">
        <f t="shared" si="23"/>
        <v>1.1307400000000001E-3</v>
      </c>
      <c r="AA197" s="210">
        <f t="shared" si="23"/>
        <v>-6.9984800000000005E-3</v>
      </c>
      <c r="AB197" s="210">
        <f t="shared" si="23"/>
        <v>1.8954399999999999E-6</v>
      </c>
      <c r="AC197" s="210">
        <f t="shared" si="23"/>
        <v>-5.7397599999999991E-4</v>
      </c>
      <c r="AD197" s="210">
        <f t="shared" si="23"/>
        <v>-9.7289199999999997E-5</v>
      </c>
      <c r="AE197" s="210">
        <f t="shared" si="23"/>
        <v>4.1596799999999998E-3</v>
      </c>
      <c r="AF197" s="210">
        <f t="shared" si="23"/>
        <v>3.4280000000000001E-3</v>
      </c>
      <c r="AG197" s="210">
        <f t="shared" si="23"/>
        <v>-1.7199599999999998E-3</v>
      </c>
    </row>
    <row r="198" spans="1:33" x14ac:dyDescent="0.25">
      <c r="A198" s="220">
        <v>192</v>
      </c>
      <c r="B198" s="210">
        <f t="shared" si="22"/>
        <v>8.9863033333333342E-3</v>
      </c>
      <c r="C198" s="210">
        <f t="shared" si="22"/>
        <v>-1.8398233333333333E-2</v>
      </c>
      <c r="D198" s="210">
        <f t="shared" si="22"/>
        <v>1.595396E-3</v>
      </c>
      <c r="E198" s="210">
        <f t="shared" si="22"/>
        <v>2.985209333333334E-3</v>
      </c>
      <c r="F198" s="210">
        <f t="shared" si="22"/>
        <v>-1.1556820000000001E-3</v>
      </c>
      <c r="G198" s="210">
        <f t="shared" si="22"/>
        <v>-6.541149999999999E-3</v>
      </c>
      <c r="H198" s="210">
        <f t="shared" si="22"/>
        <v>-1.3632996666666664E-3</v>
      </c>
      <c r="I198" s="210">
        <f t="shared" si="22"/>
        <v>4.167863333333334E-3</v>
      </c>
      <c r="J198" s="210">
        <f t="shared" si="22"/>
        <v>-2.579822666666667E-2</v>
      </c>
      <c r="K198" s="210">
        <f t="shared" si="22"/>
        <v>6.9809300000000008E-6</v>
      </c>
      <c r="L198" s="210">
        <f t="shared" si="22"/>
        <v>-2.1151386666666667E-3</v>
      </c>
      <c r="M198" s="210">
        <f t="shared" si="22"/>
        <v>-3.5845406666666662E-4</v>
      </c>
      <c r="N198" s="210">
        <f t="shared" si="22"/>
        <v>1.5324209999999998E-2</v>
      </c>
      <c r="O198" s="210">
        <f t="shared" si="22"/>
        <v>1.2624333333333333E-2</v>
      </c>
      <c r="P198" s="210">
        <f t="shared" si="22"/>
        <v>-6.3424533333333337E-3</v>
      </c>
      <c r="Q198" s="205">
        <v>2970</v>
      </c>
      <c r="R198" s="208">
        <v>981</v>
      </c>
      <c r="S198" s="210">
        <f t="shared" si="23"/>
        <v>2.4508100000000003E-3</v>
      </c>
      <c r="T198" s="210">
        <f t="shared" si="23"/>
        <v>-5.0176999999999999E-3</v>
      </c>
      <c r="U198" s="210">
        <f t="shared" si="23"/>
        <v>4.3510800000000002E-4</v>
      </c>
      <c r="V198" s="210">
        <f t="shared" si="23"/>
        <v>8.1414800000000011E-4</v>
      </c>
      <c r="W198" s="210">
        <f t="shared" si="23"/>
        <v>-3.1518600000000001E-4</v>
      </c>
      <c r="X198" s="210">
        <f t="shared" si="23"/>
        <v>-1.7839499999999999E-3</v>
      </c>
      <c r="Y198" s="210">
        <f t="shared" si="23"/>
        <v>-3.7180899999999996E-4</v>
      </c>
      <c r="Z198" s="210">
        <f t="shared" si="23"/>
        <v>1.1366900000000001E-3</v>
      </c>
      <c r="AA198" s="210">
        <f t="shared" si="23"/>
        <v>-7.0358800000000004E-3</v>
      </c>
      <c r="AB198" s="210">
        <f t="shared" si="23"/>
        <v>1.90389E-6</v>
      </c>
      <c r="AC198" s="210">
        <f t="shared" si="23"/>
        <v>-5.7685599999999994E-4</v>
      </c>
      <c r="AD198" s="210">
        <f t="shared" si="23"/>
        <v>-9.7760199999999986E-5</v>
      </c>
      <c r="AE198" s="210">
        <f t="shared" si="23"/>
        <v>4.1793299999999993E-3</v>
      </c>
      <c r="AF198" s="210">
        <f t="shared" si="23"/>
        <v>3.4429999999999999E-3</v>
      </c>
      <c r="AG198" s="210">
        <f t="shared" si="23"/>
        <v>-1.7297599999999999E-3</v>
      </c>
    </row>
    <row r="199" spans="1:33" x14ac:dyDescent="0.25">
      <c r="A199" s="220">
        <v>193</v>
      </c>
      <c r="B199" s="210">
        <f t="shared" si="22"/>
        <v>9.0323200000000017E-3</v>
      </c>
      <c r="C199" s="210">
        <f t="shared" si="22"/>
        <v>-1.8493566666666666E-2</v>
      </c>
      <c r="D199" s="210">
        <f t="shared" si="22"/>
        <v>1.603976E-3</v>
      </c>
      <c r="E199" s="210">
        <f t="shared" si="22"/>
        <v>3.0000226666666665E-3</v>
      </c>
      <c r="F199" s="210">
        <f t="shared" si="22"/>
        <v>-1.161292E-3</v>
      </c>
      <c r="G199" s="210">
        <f t="shared" si="22"/>
        <v>-6.5732333333333335E-3</v>
      </c>
      <c r="H199" s="210">
        <f t="shared" si="22"/>
        <v>-1.3685980000000002E-3</v>
      </c>
      <c r="I199" s="210">
        <f t="shared" si="22"/>
        <v>4.1896800000000003E-3</v>
      </c>
      <c r="J199" s="210">
        <f t="shared" si="22"/>
        <v>-2.5935360000000001E-2</v>
      </c>
      <c r="K199" s="210">
        <f t="shared" si="22"/>
        <v>7.0119133333333317E-6</v>
      </c>
      <c r="L199" s="210">
        <f t="shared" si="22"/>
        <v>-2.1256986666666664E-3</v>
      </c>
      <c r="M199" s="210">
        <f t="shared" si="22"/>
        <v>-3.601810666666666E-4</v>
      </c>
      <c r="N199" s="210">
        <f t="shared" si="22"/>
        <v>1.539626E-2</v>
      </c>
      <c r="O199" s="210">
        <f t="shared" si="22"/>
        <v>1.2679333333333334E-2</v>
      </c>
      <c r="P199" s="210">
        <f t="shared" si="22"/>
        <v>-6.3783866666666661E-3</v>
      </c>
      <c r="Q199" s="205">
        <v>2975</v>
      </c>
      <c r="R199" s="208">
        <v>986</v>
      </c>
      <c r="S199" s="210">
        <f t="shared" si="23"/>
        <v>2.4633600000000004E-3</v>
      </c>
      <c r="T199" s="210">
        <f t="shared" si="23"/>
        <v>-5.0436999999999999E-3</v>
      </c>
      <c r="U199" s="210">
        <f t="shared" si="23"/>
        <v>4.37448E-4</v>
      </c>
      <c r="V199" s="210">
        <f t="shared" si="23"/>
        <v>8.1818800000000007E-4</v>
      </c>
      <c r="W199" s="210">
        <f t="shared" si="23"/>
        <v>-3.1671599999999998E-4</v>
      </c>
      <c r="X199" s="210">
        <f t="shared" si="23"/>
        <v>-1.7926999999999999E-3</v>
      </c>
      <c r="Y199" s="210">
        <f t="shared" si="23"/>
        <v>-3.7325400000000006E-4</v>
      </c>
      <c r="Z199" s="210">
        <f t="shared" si="23"/>
        <v>1.1426400000000001E-3</v>
      </c>
      <c r="AA199" s="210">
        <f t="shared" si="23"/>
        <v>-7.0732800000000004E-3</v>
      </c>
      <c r="AB199" s="210">
        <f t="shared" si="23"/>
        <v>1.9123399999999997E-6</v>
      </c>
      <c r="AC199" s="210">
        <f t="shared" si="23"/>
        <v>-5.7973599999999997E-4</v>
      </c>
      <c r="AD199" s="210">
        <f t="shared" si="23"/>
        <v>-9.8231199999999989E-5</v>
      </c>
      <c r="AE199" s="210">
        <f t="shared" si="23"/>
        <v>4.1989799999999997E-3</v>
      </c>
      <c r="AF199" s="210">
        <f t="shared" si="23"/>
        <v>3.4580000000000001E-3</v>
      </c>
      <c r="AG199" s="210">
        <f t="shared" si="23"/>
        <v>-1.7395599999999998E-3</v>
      </c>
    </row>
    <row r="200" spans="1:33" x14ac:dyDescent="0.25">
      <c r="A200" s="220">
        <v>194</v>
      </c>
      <c r="B200" s="210">
        <f t="shared" si="22"/>
        <v>9.0783366666666674E-3</v>
      </c>
      <c r="C200" s="210">
        <f t="shared" si="22"/>
        <v>-1.8588900000000002E-2</v>
      </c>
      <c r="D200" s="210">
        <f t="shared" si="22"/>
        <v>1.6125560000000002E-3</v>
      </c>
      <c r="E200" s="210">
        <f t="shared" si="22"/>
        <v>3.0148359999999999E-3</v>
      </c>
      <c r="F200" s="210">
        <f t="shared" si="22"/>
        <v>-1.166902E-3</v>
      </c>
      <c r="G200" s="210">
        <f t="shared" si="22"/>
        <v>-6.6053166666666663E-3</v>
      </c>
      <c r="H200" s="210">
        <f t="shared" si="22"/>
        <v>-1.3738963333333335E-3</v>
      </c>
      <c r="I200" s="210">
        <f t="shared" si="22"/>
        <v>4.2114966666666658E-3</v>
      </c>
      <c r="J200" s="210">
        <f t="shared" si="22"/>
        <v>-2.6072493333333335E-2</v>
      </c>
      <c r="K200" s="210">
        <f t="shared" si="22"/>
        <v>7.0428966666666661E-6</v>
      </c>
      <c r="L200" s="210">
        <f t="shared" si="22"/>
        <v>-2.1362586666666661E-3</v>
      </c>
      <c r="M200" s="210">
        <f t="shared" si="22"/>
        <v>-3.6190806666666669E-4</v>
      </c>
      <c r="N200" s="210">
        <f t="shared" si="22"/>
        <v>1.5468309999999997E-2</v>
      </c>
      <c r="O200" s="210">
        <f t="shared" si="22"/>
        <v>1.2734333333333334E-2</v>
      </c>
      <c r="P200" s="210">
        <f t="shared" si="22"/>
        <v>-6.4143200000000003E-3</v>
      </c>
      <c r="Q200" s="205">
        <v>2980</v>
      </c>
      <c r="R200" s="208">
        <v>991</v>
      </c>
      <c r="S200" s="210">
        <f t="shared" si="23"/>
        <v>2.4759100000000004E-3</v>
      </c>
      <c r="T200" s="210">
        <f t="shared" si="23"/>
        <v>-5.0696999999999999E-3</v>
      </c>
      <c r="U200" s="210">
        <f t="shared" si="23"/>
        <v>4.3978800000000004E-4</v>
      </c>
      <c r="V200" s="210">
        <f t="shared" si="23"/>
        <v>8.2222800000000004E-4</v>
      </c>
      <c r="W200" s="210">
        <f t="shared" si="23"/>
        <v>-3.18246E-4</v>
      </c>
      <c r="X200" s="210">
        <f t="shared" si="23"/>
        <v>-1.8014499999999998E-3</v>
      </c>
      <c r="Y200" s="210">
        <f t="shared" si="23"/>
        <v>-3.7469900000000004E-4</v>
      </c>
      <c r="Z200" s="210">
        <f t="shared" si="23"/>
        <v>1.1485899999999999E-3</v>
      </c>
      <c r="AA200" s="210">
        <f t="shared" si="23"/>
        <v>-7.1106800000000003E-3</v>
      </c>
      <c r="AB200" s="210">
        <f t="shared" si="23"/>
        <v>1.92079E-6</v>
      </c>
      <c r="AC200" s="210">
        <f t="shared" si="23"/>
        <v>-5.8261599999999988E-4</v>
      </c>
      <c r="AD200" s="210">
        <f t="shared" si="23"/>
        <v>-9.8702199999999992E-5</v>
      </c>
      <c r="AE200" s="210">
        <f t="shared" si="23"/>
        <v>4.2186299999999993E-3</v>
      </c>
      <c r="AF200" s="210">
        <f t="shared" si="23"/>
        <v>3.473E-3</v>
      </c>
      <c r="AG200" s="210">
        <f t="shared" si="23"/>
        <v>-1.7493599999999999E-3</v>
      </c>
    </row>
    <row r="201" spans="1:33" x14ac:dyDescent="0.25">
      <c r="A201" s="220">
        <v>195</v>
      </c>
      <c r="B201" s="210">
        <f t="shared" si="22"/>
        <v>9.1243533333333349E-3</v>
      </c>
      <c r="C201" s="210">
        <f t="shared" si="22"/>
        <v>-1.8684233333333331E-2</v>
      </c>
      <c r="D201" s="210">
        <f t="shared" si="22"/>
        <v>1.6211360000000002E-3</v>
      </c>
      <c r="E201" s="210">
        <f t="shared" si="22"/>
        <v>3.0296493333333337E-3</v>
      </c>
      <c r="F201" s="210">
        <f t="shared" si="22"/>
        <v>-1.1725120000000001E-3</v>
      </c>
      <c r="G201" s="210">
        <f t="shared" si="22"/>
        <v>-6.637399999999999E-3</v>
      </c>
      <c r="H201" s="210">
        <f t="shared" si="22"/>
        <v>-1.3791946666666668E-3</v>
      </c>
      <c r="I201" s="210">
        <f t="shared" si="22"/>
        <v>4.233313333333333E-3</v>
      </c>
      <c r="J201" s="210">
        <f t="shared" si="22"/>
        <v>-2.6209626666666666E-2</v>
      </c>
      <c r="K201" s="210">
        <f t="shared" si="22"/>
        <v>7.0738799999999996E-6</v>
      </c>
      <c r="L201" s="210">
        <f t="shared" si="22"/>
        <v>-2.1468186666666663E-3</v>
      </c>
      <c r="M201" s="210">
        <f t="shared" si="22"/>
        <v>-3.6363506666666666E-4</v>
      </c>
      <c r="N201" s="210">
        <f t="shared" si="22"/>
        <v>1.5540359999999998E-2</v>
      </c>
      <c r="O201" s="210">
        <f t="shared" si="22"/>
        <v>1.2789333333333333E-2</v>
      </c>
      <c r="P201" s="210">
        <f t="shared" si="22"/>
        <v>-6.4502533333333327E-3</v>
      </c>
      <c r="Q201" s="205">
        <v>2985</v>
      </c>
      <c r="R201" s="208">
        <v>996</v>
      </c>
      <c r="S201" s="210">
        <f t="shared" si="23"/>
        <v>2.4884600000000005E-3</v>
      </c>
      <c r="T201" s="210">
        <f t="shared" si="23"/>
        <v>-5.0956999999999999E-3</v>
      </c>
      <c r="U201" s="210">
        <f t="shared" si="23"/>
        <v>4.4212800000000002E-4</v>
      </c>
      <c r="V201" s="210">
        <f t="shared" si="23"/>
        <v>8.2626800000000012E-4</v>
      </c>
      <c r="W201" s="210">
        <f t="shared" si="23"/>
        <v>-3.1977600000000002E-4</v>
      </c>
      <c r="X201" s="210">
        <f t="shared" si="23"/>
        <v>-1.8101999999999999E-3</v>
      </c>
      <c r="Y201" s="210">
        <f t="shared" si="23"/>
        <v>-3.7614400000000002E-4</v>
      </c>
      <c r="Z201" s="210">
        <f t="shared" si="23"/>
        <v>1.1545399999999999E-3</v>
      </c>
      <c r="AA201" s="210">
        <f t="shared" si="23"/>
        <v>-7.1480800000000002E-3</v>
      </c>
      <c r="AB201" s="210">
        <f t="shared" si="23"/>
        <v>1.9292399999999999E-6</v>
      </c>
      <c r="AC201" s="210">
        <f t="shared" si="23"/>
        <v>-5.8549599999999991E-4</v>
      </c>
      <c r="AD201" s="210">
        <f t="shared" si="23"/>
        <v>-9.9173199999999994E-5</v>
      </c>
      <c r="AE201" s="210">
        <f t="shared" si="23"/>
        <v>4.2382799999999997E-3</v>
      </c>
      <c r="AF201" s="210">
        <f t="shared" si="23"/>
        <v>3.4880000000000002E-3</v>
      </c>
      <c r="AG201" s="210">
        <f t="shared" si="23"/>
        <v>-1.7591599999999998E-3</v>
      </c>
    </row>
    <row r="202" spans="1:33" x14ac:dyDescent="0.25">
      <c r="A202" s="220">
        <v>196</v>
      </c>
      <c r="B202" s="210">
        <f t="shared" si="22"/>
        <v>9.1703700000000006E-3</v>
      </c>
      <c r="C202" s="210">
        <f t="shared" si="22"/>
        <v>-1.8779566666666667E-2</v>
      </c>
      <c r="D202" s="210">
        <f t="shared" si="22"/>
        <v>1.629716E-3</v>
      </c>
      <c r="E202" s="210">
        <f t="shared" si="22"/>
        <v>3.0444626666666671E-3</v>
      </c>
      <c r="F202" s="210">
        <f t="shared" si="22"/>
        <v>-1.178122E-3</v>
      </c>
      <c r="G202" s="210">
        <f t="shared" si="22"/>
        <v>-6.6694833333333335E-3</v>
      </c>
      <c r="H202" s="210">
        <f t="shared" si="22"/>
        <v>-1.3844929999999999E-3</v>
      </c>
      <c r="I202" s="210">
        <f t="shared" si="22"/>
        <v>4.2551300000000002E-3</v>
      </c>
      <c r="J202" s="210">
        <f t="shared" si="22"/>
        <v>-2.634676E-2</v>
      </c>
      <c r="K202" s="210">
        <f t="shared" si="22"/>
        <v>7.1048633333333323E-6</v>
      </c>
      <c r="L202" s="210">
        <f t="shared" si="22"/>
        <v>-2.1573786666666665E-3</v>
      </c>
      <c r="M202" s="210">
        <f t="shared" si="22"/>
        <v>-3.6536206666666664E-4</v>
      </c>
      <c r="N202" s="210">
        <f t="shared" si="22"/>
        <v>1.5612409999999998E-2</v>
      </c>
      <c r="O202" s="210">
        <f t="shared" si="22"/>
        <v>1.2844333333333333E-2</v>
      </c>
      <c r="P202" s="210">
        <f t="shared" si="22"/>
        <v>-6.4861866666666669E-3</v>
      </c>
      <c r="Q202" s="205">
        <v>2990</v>
      </c>
      <c r="R202" s="208">
        <v>1001</v>
      </c>
      <c r="S202" s="210">
        <f t="shared" si="23"/>
        <v>2.5010100000000001E-3</v>
      </c>
      <c r="T202" s="210">
        <f t="shared" si="23"/>
        <v>-5.1216999999999999E-3</v>
      </c>
      <c r="U202" s="210">
        <f t="shared" si="23"/>
        <v>4.44468E-4</v>
      </c>
      <c r="V202" s="210">
        <f t="shared" si="23"/>
        <v>8.3030800000000009E-4</v>
      </c>
      <c r="W202" s="210">
        <f t="shared" si="23"/>
        <v>-3.2130599999999999E-4</v>
      </c>
      <c r="X202" s="210">
        <f t="shared" si="23"/>
        <v>-1.81895E-3</v>
      </c>
      <c r="Y202" s="210">
        <f t="shared" si="23"/>
        <v>-3.7758900000000001E-4</v>
      </c>
      <c r="Z202" s="210">
        <f t="shared" si="23"/>
        <v>1.1604899999999999E-3</v>
      </c>
      <c r="AA202" s="210">
        <f t="shared" si="23"/>
        <v>-7.1854800000000002E-3</v>
      </c>
      <c r="AB202" s="210">
        <f t="shared" si="23"/>
        <v>1.9376899999999998E-6</v>
      </c>
      <c r="AC202" s="210">
        <f t="shared" si="23"/>
        <v>-5.8837599999999994E-4</v>
      </c>
      <c r="AD202" s="210">
        <f t="shared" si="23"/>
        <v>-9.9644199999999997E-5</v>
      </c>
      <c r="AE202" s="210">
        <f t="shared" si="23"/>
        <v>4.2579299999999992E-3</v>
      </c>
      <c r="AF202" s="210">
        <f t="shared" si="23"/>
        <v>3.503E-3</v>
      </c>
      <c r="AG202" s="210">
        <f t="shared" si="23"/>
        <v>-1.76896E-3</v>
      </c>
    </row>
    <row r="203" spans="1:33" x14ac:dyDescent="0.25">
      <c r="A203" s="220">
        <v>197</v>
      </c>
      <c r="B203" s="210">
        <f t="shared" si="22"/>
        <v>9.2163866666666681E-3</v>
      </c>
      <c r="C203" s="210">
        <f t="shared" si="22"/>
        <v>-1.88749E-2</v>
      </c>
      <c r="D203" s="210">
        <f t="shared" si="22"/>
        <v>1.638296E-3</v>
      </c>
      <c r="E203" s="210">
        <f t="shared" si="22"/>
        <v>3.0592760000000001E-3</v>
      </c>
      <c r="F203" s="210">
        <f t="shared" si="22"/>
        <v>-1.1837320000000001E-3</v>
      </c>
      <c r="G203" s="210">
        <f t="shared" si="22"/>
        <v>-6.7015666666666654E-3</v>
      </c>
      <c r="H203" s="210">
        <f t="shared" si="22"/>
        <v>-1.3897913333333334E-3</v>
      </c>
      <c r="I203" s="210">
        <f t="shared" si="22"/>
        <v>4.2769466666666665E-3</v>
      </c>
      <c r="J203" s="210">
        <f t="shared" si="22"/>
        <v>-2.6483893333333331E-2</v>
      </c>
      <c r="K203" s="210">
        <f t="shared" si="22"/>
        <v>7.1358466666666658E-6</v>
      </c>
      <c r="L203" s="210">
        <f t="shared" si="22"/>
        <v>-2.1679386666666666E-3</v>
      </c>
      <c r="M203" s="210">
        <f t="shared" si="22"/>
        <v>-3.6708906666666662E-4</v>
      </c>
      <c r="N203" s="210">
        <f t="shared" si="22"/>
        <v>1.5684459999999997E-2</v>
      </c>
      <c r="O203" s="210">
        <f t="shared" si="22"/>
        <v>1.2899333333333334E-2</v>
      </c>
      <c r="P203" s="210">
        <f t="shared" si="22"/>
        <v>-6.5221199999999993E-3</v>
      </c>
      <c r="Q203" s="205">
        <v>2995</v>
      </c>
      <c r="R203" s="208">
        <v>1006</v>
      </c>
      <c r="S203" s="210">
        <f t="shared" si="23"/>
        <v>2.5135600000000002E-3</v>
      </c>
      <c r="T203" s="210">
        <f t="shared" si="23"/>
        <v>-5.1476999999999998E-3</v>
      </c>
      <c r="U203" s="210">
        <f t="shared" si="23"/>
        <v>4.4680800000000004E-4</v>
      </c>
      <c r="V203" s="210">
        <f t="shared" si="23"/>
        <v>8.3434800000000006E-4</v>
      </c>
      <c r="W203" s="210">
        <f t="shared" si="23"/>
        <v>-3.2283600000000001E-4</v>
      </c>
      <c r="X203" s="210">
        <f t="shared" si="23"/>
        <v>-1.8276999999999998E-3</v>
      </c>
      <c r="Y203" s="210">
        <f t="shared" si="23"/>
        <v>-3.7903399999999999E-4</v>
      </c>
      <c r="Z203" s="210">
        <f t="shared" si="23"/>
        <v>1.1664399999999999E-3</v>
      </c>
      <c r="AA203" s="210">
        <f t="shared" si="23"/>
        <v>-7.2228800000000001E-3</v>
      </c>
      <c r="AB203" s="210">
        <f t="shared" si="23"/>
        <v>1.9461399999999997E-6</v>
      </c>
      <c r="AC203" s="210">
        <f t="shared" si="23"/>
        <v>-5.9125599999999996E-4</v>
      </c>
      <c r="AD203" s="210">
        <f t="shared" si="23"/>
        <v>-1.0011519999999999E-4</v>
      </c>
      <c r="AE203" s="210">
        <f t="shared" si="23"/>
        <v>4.2775799999999996E-3</v>
      </c>
      <c r="AF203" s="210">
        <f t="shared" si="23"/>
        <v>3.5180000000000003E-3</v>
      </c>
      <c r="AG203" s="210">
        <f t="shared" si="23"/>
        <v>-1.7787599999999999E-3</v>
      </c>
    </row>
    <row r="204" spans="1:33" x14ac:dyDescent="0.25">
      <c r="A204" s="220">
        <v>198</v>
      </c>
      <c r="B204" s="210">
        <f t="shared" si="22"/>
        <v>9.2624033333333338E-3</v>
      </c>
      <c r="C204" s="210">
        <f t="shared" si="22"/>
        <v>-1.8970233333333333E-2</v>
      </c>
      <c r="D204" s="210">
        <f t="shared" si="22"/>
        <v>1.646876E-3</v>
      </c>
      <c r="E204" s="210">
        <f t="shared" si="22"/>
        <v>3.0740893333333335E-3</v>
      </c>
      <c r="F204" s="210">
        <f t="shared" si="22"/>
        <v>-1.1893419999999999E-3</v>
      </c>
      <c r="G204" s="210">
        <f t="shared" si="22"/>
        <v>-6.7336499999999999E-3</v>
      </c>
      <c r="H204" s="210">
        <f t="shared" si="22"/>
        <v>-1.3950896666666667E-3</v>
      </c>
      <c r="I204" s="210">
        <f t="shared" si="22"/>
        <v>4.2987633333333329E-3</v>
      </c>
      <c r="J204" s="210">
        <f t="shared" si="22"/>
        <v>-2.6621026666666669E-2</v>
      </c>
      <c r="K204" s="210">
        <f t="shared" si="22"/>
        <v>7.1668300000000001E-6</v>
      </c>
      <c r="L204" s="210">
        <f t="shared" si="22"/>
        <v>-2.1784986666666659E-3</v>
      </c>
      <c r="M204" s="210">
        <f t="shared" si="22"/>
        <v>-3.6881606666666665E-4</v>
      </c>
      <c r="N204" s="210">
        <f t="shared" si="22"/>
        <v>1.5756509999999998E-2</v>
      </c>
      <c r="O204" s="210">
        <f t="shared" si="22"/>
        <v>1.2954333333333333E-2</v>
      </c>
      <c r="P204" s="210">
        <f t="shared" si="22"/>
        <v>-6.5580533333333317E-3</v>
      </c>
      <c r="Q204" s="205">
        <v>3000</v>
      </c>
      <c r="R204" s="208">
        <v>1011</v>
      </c>
      <c r="S204" s="210">
        <f t="shared" si="23"/>
        <v>2.5261100000000002E-3</v>
      </c>
      <c r="T204" s="210">
        <f t="shared" si="23"/>
        <v>-5.1736999999999998E-3</v>
      </c>
      <c r="U204" s="210">
        <f t="shared" si="23"/>
        <v>4.4914800000000002E-4</v>
      </c>
      <c r="V204" s="210">
        <f t="shared" si="23"/>
        <v>8.3838800000000002E-4</v>
      </c>
      <c r="W204" s="210">
        <f t="shared" si="23"/>
        <v>-3.2436599999999998E-4</v>
      </c>
      <c r="X204" s="210">
        <f t="shared" si="23"/>
        <v>-1.8364499999999999E-3</v>
      </c>
      <c r="Y204" s="210">
        <f t="shared" si="23"/>
        <v>-3.8047899999999997E-4</v>
      </c>
      <c r="Z204" s="210">
        <f t="shared" si="23"/>
        <v>1.1723899999999999E-3</v>
      </c>
      <c r="AA204" s="210">
        <f t="shared" si="23"/>
        <v>-7.26028E-3</v>
      </c>
      <c r="AB204" s="210">
        <f t="shared" si="23"/>
        <v>1.95459E-6</v>
      </c>
      <c r="AC204" s="210">
        <f t="shared" si="23"/>
        <v>-5.9413599999999988E-4</v>
      </c>
      <c r="AD204" s="210">
        <f t="shared" si="23"/>
        <v>-1.0058619999999999E-4</v>
      </c>
      <c r="AE204" s="210">
        <f t="shared" si="23"/>
        <v>4.2972299999999991E-3</v>
      </c>
      <c r="AF204" s="210">
        <f t="shared" si="23"/>
        <v>3.5330000000000001E-3</v>
      </c>
      <c r="AG204" s="210">
        <f t="shared" si="23"/>
        <v>-1.7885599999999998E-3</v>
      </c>
    </row>
    <row r="205" spans="1:33" x14ac:dyDescent="0.25">
      <c r="A205" s="220">
        <v>199</v>
      </c>
      <c r="B205" s="210">
        <f t="shared" si="22"/>
        <v>9.3084200000000013E-3</v>
      </c>
      <c r="C205" s="210">
        <f t="shared" si="22"/>
        <v>-1.9065566666666665E-2</v>
      </c>
      <c r="D205" s="210">
        <f t="shared" si="22"/>
        <v>1.6554559999999998E-3</v>
      </c>
      <c r="E205" s="210">
        <f t="shared" si="22"/>
        <v>3.0889026666666673E-3</v>
      </c>
      <c r="F205" s="210">
        <f t="shared" si="22"/>
        <v>-1.194952E-3</v>
      </c>
      <c r="G205" s="210">
        <f t="shared" si="22"/>
        <v>-6.7657333333333335E-3</v>
      </c>
      <c r="H205" s="210">
        <f t="shared" si="22"/>
        <v>-1.400388E-3</v>
      </c>
      <c r="I205" s="210">
        <f t="shared" si="22"/>
        <v>4.3205800000000001E-3</v>
      </c>
      <c r="J205" s="210">
        <f t="shared" si="22"/>
        <v>-2.675816E-2</v>
      </c>
      <c r="K205" s="210">
        <f t="shared" si="22"/>
        <v>7.1978133333333328E-6</v>
      </c>
      <c r="L205" s="210">
        <f t="shared" si="22"/>
        <v>-2.1890586666666666E-3</v>
      </c>
      <c r="M205" s="210">
        <f t="shared" si="22"/>
        <v>-3.7054306666666663E-4</v>
      </c>
      <c r="N205" s="210">
        <f t="shared" si="22"/>
        <v>1.5828559999999998E-2</v>
      </c>
      <c r="O205" s="210">
        <f t="shared" si="22"/>
        <v>1.3009333333333333E-2</v>
      </c>
      <c r="P205" s="210">
        <f t="shared" si="22"/>
        <v>-6.5939866666666659E-3</v>
      </c>
      <c r="Q205" s="205">
        <v>3005</v>
      </c>
      <c r="R205" s="208">
        <v>1016</v>
      </c>
      <c r="S205" s="210">
        <f t="shared" si="23"/>
        <v>2.5386600000000003E-3</v>
      </c>
      <c r="T205" s="210">
        <f t="shared" si="23"/>
        <v>-5.1996999999999998E-3</v>
      </c>
      <c r="U205" s="210">
        <f t="shared" si="23"/>
        <v>4.51488E-4</v>
      </c>
      <c r="V205" s="210">
        <f t="shared" si="23"/>
        <v>8.424280000000001E-4</v>
      </c>
      <c r="W205" s="210">
        <f t="shared" si="23"/>
        <v>-3.25896E-4</v>
      </c>
      <c r="X205" s="210">
        <f t="shared" si="23"/>
        <v>-1.8452E-3</v>
      </c>
      <c r="Y205" s="210">
        <f t="shared" si="23"/>
        <v>-3.8192400000000007E-4</v>
      </c>
      <c r="Z205" s="210">
        <f t="shared" si="23"/>
        <v>1.1783399999999999E-3</v>
      </c>
      <c r="AA205" s="210">
        <f t="shared" si="23"/>
        <v>-7.29768E-3</v>
      </c>
      <c r="AB205" s="210">
        <f t="shared" si="23"/>
        <v>1.9630399999999999E-6</v>
      </c>
      <c r="AC205" s="210">
        <f t="shared" si="23"/>
        <v>-5.9701599999999991E-4</v>
      </c>
      <c r="AD205" s="210">
        <f t="shared" si="23"/>
        <v>-1.0105719999999999E-4</v>
      </c>
      <c r="AE205" s="210">
        <f t="shared" si="23"/>
        <v>4.3168799999999995E-3</v>
      </c>
      <c r="AF205" s="210">
        <f t="shared" si="23"/>
        <v>3.5479999999999999E-3</v>
      </c>
      <c r="AG205" s="210">
        <f t="shared" si="23"/>
        <v>-1.7983599999999997E-3</v>
      </c>
    </row>
    <row r="206" spans="1:33" x14ac:dyDescent="0.25">
      <c r="A206" s="220">
        <v>200</v>
      </c>
      <c r="B206" s="210">
        <f t="shared" si="22"/>
        <v>9.3544366666666687E-3</v>
      </c>
      <c r="C206" s="210">
        <f t="shared" si="22"/>
        <v>-1.9160899999999998E-2</v>
      </c>
      <c r="D206" s="210">
        <f t="shared" si="22"/>
        <v>1.664036E-3</v>
      </c>
      <c r="E206" s="210">
        <f t="shared" si="22"/>
        <v>3.1037159999999999E-3</v>
      </c>
      <c r="F206" s="210">
        <f t="shared" si="22"/>
        <v>-1.2005620000000001E-3</v>
      </c>
      <c r="G206" s="210">
        <f t="shared" si="22"/>
        <v>-6.7978166666666654E-3</v>
      </c>
      <c r="H206" s="210">
        <f t="shared" si="22"/>
        <v>-1.4056863333333335E-3</v>
      </c>
      <c r="I206" s="210">
        <f t="shared" si="22"/>
        <v>4.3423966666666664E-3</v>
      </c>
      <c r="J206" s="210">
        <f t="shared" si="22"/>
        <v>-2.6895293333333334E-2</v>
      </c>
      <c r="K206" s="210">
        <f t="shared" si="22"/>
        <v>7.2287966666666663E-6</v>
      </c>
      <c r="L206" s="210">
        <f t="shared" si="22"/>
        <v>-2.1996186666666663E-3</v>
      </c>
      <c r="M206" s="210">
        <f t="shared" si="22"/>
        <v>-3.7227006666666661E-4</v>
      </c>
      <c r="N206" s="210">
        <f t="shared" si="22"/>
        <v>1.5900609999999996E-2</v>
      </c>
      <c r="O206" s="210">
        <f t="shared" si="22"/>
        <v>1.3064333333333336E-2</v>
      </c>
      <c r="P206" s="210">
        <f t="shared" si="22"/>
        <v>-6.6299199999999983E-3</v>
      </c>
      <c r="Q206" s="205">
        <v>3010</v>
      </c>
      <c r="R206" s="208">
        <v>1021</v>
      </c>
      <c r="S206" s="210">
        <f t="shared" si="23"/>
        <v>2.5512100000000004E-3</v>
      </c>
      <c r="T206" s="210">
        <f t="shared" si="23"/>
        <v>-5.2256999999999998E-3</v>
      </c>
      <c r="U206" s="210">
        <f t="shared" si="23"/>
        <v>4.5382800000000003E-4</v>
      </c>
      <c r="V206" s="210">
        <f t="shared" si="23"/>
        <v>8.4646800000000007E-4</v>
      </c>
      <c r="W206" s="210">
        <f t="shared" si="23"/>
        <v>-3.2742600000000002E-4</v>
      </c>
      <c r="X206" s="210">
        <f t="shared" si="23"/>
        <v>-1.8539499999999998E-3</v>
      </c>
      <c r="Y206" s="210">
        <f t="shared" si="23"/>
        <v>-3.8336900000000005E-4</v>
      </c>
      <c r="Z206" s="210">
        <f t="shared" si="23"/>
        <v>1.18429E-3</v>
      </c>
      <c r="AA206" s="210">
        <f t="shared" si="23"/>
        <v>-7.3350799999999999E-3</v>
      </c>
      <c r="AB206" s="210">
        <f t="shared" si="23"/>
        <v>1.9714899999999998E-6</v>
      </c>
      <c r="AC206" s="210">
        <f t="shared" si="23"/>
        <v>-5.9989599999999994E-4</v>
      </c>
      <c r="AD206" s="210">
        <f t="shared" si="23"/>
        <v>-1.0152819999999999E-4</v>
      </c>
      <c r="AE206" s="210">
        <f t="shared" si="23"/>
        <v>4.336529999999999E-3</v>
      </c>
      <c r="AF206" s="210">
        <f t="shared" si="23"/>
        <v>3.5630000000000002E-3</v>
      </c>
      <c r="AG206" s="210">
        <f t="shared" si="23"/>
        <v>-1.8081599999999996E-3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B1" workbookViewId="0">
      <selection activeCell="D64" sqref="D64:R65"/>
    </sheetView>
  </sheetViews>
  <sheetFormatPr defaultRowHeight="13.8" x14ac:dyDescent="0.25"/>
  <cols>
    <col min="1" max="3" width="9" style="4"/>
    <col min="4" max="4" width="11.109375" style="4" bestFit="1" customWidth="1"/>
    <col min="5" max="5" width="11.109375" bestFit="1" customWidth="1"/>
  </cols>
  <sheetData>
    <row r="1" spans="1:18" x14ac:dyDescent="0.25">
      <c r="A1" s="4" t="s">
        <v>112</v>
      </c>
      <c r="B1" t="s">
        <v>76</v>
      </c>
    </row>
    <row r="2" spans="1:18" s="27" customFormat="1" x14ac:dyDescent="0.25">
      <c r="C2" s="27" t="s">
        <v>79</v>
      </c>
      <c r="D2" s="41" t="s">
        <v>11</v>
      </c>
      <c r="E2" s="41" t="s">
        <v>12</v>
      </c>
      <c r="F2" s="41" t="s">
        <v>13</v>
      </c>
      <c r="G2" s="41" t="s">
        <v>14</v>
      </c>
      <c r="H2" s="41" t="s">
        <v>8</v>
      </c>
      <c r="I2" s="41" t="s">
        <v>15</v>
      </c>
      <c r="J2" s="41" t="s">
        <v>16</v>
      </c>
      <c r="K2" s="41" t="s">
        <v>17</v>
      </c>
      <c r="L2" s="41" t="s">
        <v>18</v>
      </c>
      <c r="M2" s="41" t="s">
        <v>9</v>
      </c>
      <c r="N2" s="41" t="s">
        <v>19</v>
      </c>
      <c r="O2" s="41" t="s">
        <v>10</v>
      </c>
      <c r="P2" s="41" t="s">
        <v>20</v>
      </c>
      <c r="Q2" s="41" t="s">
        <v>21</v>
      </c>
      <c r="R2" s="41" t="s">
        <v>22</v>
      </c>
    </row>
    <row r="3" spans="1:18" s="27" customFormat="1" x14ac:dyDescent="0.25">
      <c r="C3" s="42" t="s">
        <v>108</v>
      </c>
      <c r="D3" s="43">
        <v>-9.4365999999999998E-3</v>
      </c>
      <c r="E3" s="43">
        <v>-3.2809999999999999E-2</v>
      </c>
      <c r="F3" s="43">
        <v>1.2329999999999999E-3</v>
      </c>
      <c r="G3" s="43">
        <v>-5.1319999999999998E-2</v>
      </c>
      <c r="H3" s="43">
        <v>7.9369999999999996E-3</v>
      </c>
      <c r="I3" s="43">
        <v>3.8219999999999999E-3</v>
      </c>
      <c r="J3" s="43">
        <v>2.4559999999999998E-2</v>
      </c>
      <c r="K3" s="43">
        <v>8.7340000000000001E-2</v>
      </c>
      <c r="L3" s="43">
        <v>9.1389999999999999E-2</v>
      </c>
      <c r="M3" s="43">
        <v>7.2910000000000003E-2</v>
      </c>
      <c r="N3" s="43">
        <v>5.9589999999999997E-2</v>
      </c>
      <c r="O3" s="43">
        <v>1.8089999999999998E-2</v>
      </c>
      <c r="P3" s="43">
        <v>5.7880000000000001E-2</v>
      </c>
      <c r="Q3" s="43">
        <v>8.6540000000000006E-2</v>
      </c>
      <c r="R3" s="43">
        <v>7.4209999999999998E-2</v>
      </c>
    </row>
    <row r="4" spans="1:18" s="27" customFormat="1" x14ac:dyDescent="0.25">
      <c r="B4" s="27" t="s">
        <v>81</v>
      </c>
      <c r="C4" s="42" t="s">
        <v>109</v>
      </c>
      <c r="D4" s="43">
        <v>-8.1039999999999997E-4</v>
      </c>
      <c r="E4" s="43">
        <v>1.35E-2</v>
      </c>
      <c r="F4" s="43">
        <v>-4.7159999999999997E-3</v>
      </c>
      <c r="G4" s="43">
        <v>2.0639999999999999E-2</v>
      </c>
      <c r="H4" s="43">
        <v>-6.045E-3</v>
      </c>
      <c r="I4" s="43">
        <v>-3.0409999999999999E-3</v>
      </c>
      <c r="J4" s="43">
        <v>-1.123E-2</v>
      </c>
      <c r="K4" s="43">
        <v>-5.21E-2</v>
      </c>
      <c r="L4" s="43">
        <v>-4.4299999999999999E-2</v>
      </c>
      <c r="M4" s="43">
        <v>-2.273E-2</v>
      </c>
      <c r="N4" s="43">
        <v>-1.009E-2</v>
      </c>
      <c r="O4" s="43">
        <v>-1.435E-2</v>
      </c>
      <c r="P4" s="43">
        <v>-2.6079999999999999E-2</v>
      </c>
      <c r="Q4" s="43">
        <v>-3.4549999999999997E-2</v>
      </c>
      <c r="R4" s="43">
        <v>-2.894E-2</v>
      </c>
    </row>
    <row r="5" spans="1:18" x14ac:dyDescent="0.25">
      <c r="A5" s="18">
        <v>1990</v>
      </c>
      <c r="B5" s="18">
        <v>0.43</v>
      </c>
      <c r="C5" s="18"/>
      <c r="D5" s="20">
        <v>-1.469878E-3</v>
      </c>
      <c r="E5" s="20">
        <v>-2.1529999999999987E-4</v>
      </c>
      <c r="F5" s="20">
        <v>-1.2545099999999999E-3</v>
      </c>
      <c r="G5" s="20">
        <v>-4.7960000000000017E-4</v>
      </c>
      <c r="H5" s="20">
        <v>-7.8169000000000003E-4</v>
      </c>
      <c r="I5" s="20">
        <v>-4.1543999999999988E-4</v>
      </c>
      <c r="J5" s="20">
        <v>-1.7620000000000005E-4</v>
      </c>
      <c r="K5" s="20">
        <v>-4.275799999999998E-3</v>
      </c>
      <c r="L5" s="20">
        <v>-1.4092999999999987E-3</v>
      </c>
      <c r="M5" s="20">
        <v>2.6593000000000007E-3</v>
      </c>
      <c r="N5" s="20">
        <v>4.7197000000000003E-3</v>
      </c>
      <c r="O5" s="20">
        <v>-1.9532999999999998E-3</v>
      </c>
      <c r="P5" s="20">
        <v>-2.9959999999999883E-4</v>
      </c>
      <c r="Q5" s="20">
        <v>8.8520000000000265E-4</v>
      </c>
      <c r="R5" s="20">
        <v>9.652999999999988E-4</v>
      </c>
    </row>
    <row r="6" spans="1:18" hidden="1" x14ac:dyDescent="0.25">
      <c r="A6" s="18">
        <v>1991</v>
      </c>
      <c r="B6" s="18">
        <v>0.4</v>
      </c>
      <c r="C6" s="18"/>
      <c r="D6" s="20">
        <v>-1.4455660000000001E-3</v>
      </c>
      <c r="E6" s="20">
        <v>-6.2029999999999941E-4</v>
      </c>
      <c r="F6" s="20">
        <v>-1.1130300000000001E-3</v>
      </c>
      <c r="G6" s="20">
        <v>-1.0987999999999996E-3</v>
      </c>
      <c r="H6" s="20">
        <v>-6.0034000000000021E-4</v>
      </c>
      <c r="I6" s="20">
        <v>-3.2421000000000001E-4</v>
      </c>
      <c r="J6" s="20">
        <v>1.6069999999999973E-4</v>
      </c>
      <c r="K6" s="20">
        <v>-2.7128000000000013E-3</v>
      </c>
      <c r="L6" s="20">
        <v>-8.0300000000000163E-5</v>
      </c>
      <c r="M6" s="20">
        <v>3.3411999999999999E-3</v>
      </c>
      <c r="N6" s="20">
        <v>5.0223999999999998E-3</v>
      </c>
      <c r="O6" s="20">
        <v>-1.5228000000000004E-3</v>
      </c>
      <c r="P6" s="20">
        <v>4.8280000000000024E-4</v>
      </c>
      <c r="Q6" s="20">
        <v>1.9217000000000019E-3</v>
      </c>
      <c r="R6" s="20">
        <v>1.8334999999999983E-3</v>
      </c>
    </row>
    <row r="7" spans="1:18" hidden="1" x14ac:dyDescent="0.25">
      <c r="A7" s="18">
        <v>1992</v>
      </c>
      <c r="B7" s="18">
        <v>0.25</v>
      </c>
      <c r="C7" s="18"/>
      <c r="D7" s="20">
        <v>-1.3240060000000002E-3</v>
      </c>
      <c r="E7" s="20">
        <v>-2.6452999999999997E-3</v>
      </c>
      <c r="F7" s="20">
        <v>-4.0562999999999992E-4</v>
      </c>
      <c r="G7" s="20">
        <v>-4.1948000000000003E-3</v>
      </c>
      <c r="H7" s="20">
        <v>3.0641000000000002E-4</v>
      </c>
      <c r="I7" s="20">
        <v>1.3194000000000004E-4</v>
      </c>
      <c r="J7" s="20">
        <v>1.8452E-3</v>
      </c>
      <c r="K7" s="20">
        <v>5.1022000000000003E-3</v>
      </c>
      <c r="L7" s="20">
        <v>6.5647000000000014E-3</v>
      </c>
      <c r="M7" s="20">
        <v>6.7507000000000001E-3</v>
      </c>
      <c r="N7" s="20">
        <v>6.5358999999999999E-3</v>
      </c>
      <c r="O7" s="20">
        <v>6.2969999999999996E-4</v>
      </c>
      <c r="P7" s="20">
        <v>4.3948000000000008E-3</v>
      </c>
      <c r="Q7" s="20">
        <v>7.1042000000000024E-3</v>
      </c>
      <c r="R7" s="20">
        <v>6.1744999999999994E-3</v>
      </c>
    </row>
    <row r="8" spans="1:18" hidden="1" x14ac:dyDescent="0.25">
      <c r="A8" s="18">
        <v>1993</v>
      </c>
      <c r="B8" s="18">
        <v>0.28000000000000003</v>
      </c>
      <c r="C8" s="18"/>
      <c r="D8" s="20">
        <v>-1.348318E-3</v>
      </c>
      <c r="E8" s="20">
        <v>-2.2402999999999993E-3</v>
      </c>
      <c r="F8" s="20">
        <v>-5.4711000000000007E-4</v>
      </c>
      <c r="G8" s="20">
        <v>-3.5755999999999995E-3</v>
      </c>
      <c r="H8" s="20">
        <v>1.2505999999999986E-4</v>
      </c>
      <c r="I8" s="20">
        <v>4.0709999999999954E-5</v>
      </c>
      <c r="J8" s="20">
        <v>1.5082999999999997E-3</v>
      </c>
      <c r="K8" s="20">
        <v>3.5391999999999993E-3</v>
      </c>
      <c r="L8" s="20">
        <v>5.2357000000000002E-3</v>
      </c>
      <c r="M8" s="20">
        <v>6.0687999999999992E-3</v>
      </c>
      <c r="N8" s="20">
        <v>6.2331999999999995E-3</v>
      </c>
      <c r="O8" s="20">
        <v>1.9919999999999964E-4</v>
      </c>
      <c r="P8" s="20">
        <v>3.6124E-3</v>
      </c>
      <c r="Q8" s="20">
        <v>6.0677000000000014E-3</v>
      </c>
      <c r="R8" s="20">
        <v>5.3062999999999982E-3</v>
      </c>
    </row>
    <row r="9" spans="1:18" hidden="1" x14ac:dyDescent="0.25">
      <c r="A9" s="18">
        <v>1994</v>
      </c>
      <c r="B9" s="18">
        <v>0.34</v>
      </c>
      <c r="C9" s="18"/>
      <c r="D9" s="20">
        <v>-1.3969420000000002E-3</v>
      </c>
      <c r="E9" s="20">
        <v>-1.4302999999999994E-3</v>
      </c>
      <c r="F9" s="20">
        <v>-8.3007000000000003E-4</v>
      </c>
      <c r="G9" s="20">
        <v>-2.3371999999999993E-3</v>
      </c>
      <c r="H9" s="20">
        <v>-2.3764000000000012E-4</v>
      </c>
      <c r="I9" s="20">
        <v>-1.4175000000000006E-4</v>
      </c>
      <c r="J9" s="20">
        <v>8.3449999999999974E-4</v>
      </c>
      <c r="K9" s="20">
        <v>4.1319999999999898E-4</v>
      </c>
      <c r="L9" s="20">
        <v>2.5777000000000005E-3</v>
      </c>
      <c r="M9" s="20">
        <v>4.705E-3</v>
      </c>
      <c r="N9" s="20">
        <v>5.6277999999999988E-3</v>
      </c>
      <c r="O9" s="20">
        <v>-6.6180000000000015E-4</v>
      </c>
      <c r="P9" s="20">
        <v>2.0476000000000001E-3</v>
      </c>
      <c r="Q9" s="20">
        <v>3.9947000000000021E-3</v>
      </c>
      <c r="R9" s="20">
        <v>3.5698999999999982E-3</v>
      </c>
    </row>
    <row r="10" spans="1:18" x14ac:dyDescent="0.25">
      <c r="A10" s="18">
        <v>1995</v>
      </c>
      <c r="B10" s="18">
        <v>0.45</v>
      </c>
      <c r="C10" s="18"/>
      <c r="D10" s="20">
        <v>-1.4860860000000002E-3</v>
      </c>
      <c r="E10" s="20">
        <v>5.4700000000000408E-5</v>
      </c>
      <c r="F10" s="20">
        <v>-1.3488299999999999E-3</v>
      </c>
      <c r="G10" s="20">
        <v>-6.6799999999999672E-5</v>
      </c>
      <c r="H10" s="20">
        <v>-9.0258999999999999E-4</v>
      </c>
      <c r="I10" s="20">
        <v>-4.7625999999999994E-4</v>
      </c>
      <c r="J10" s="20">
        <v>-4.008000000000002E-4</v>
      </c>
      <c r="K10" s="20">
        <v>-5.3177999999999993E-3</v>
      </c>
      <c r="L10" s="20">
        <v>-2.2952999999999984E-3</v>
      </c>
      <c r="M10" s="20">
        <v>2.2047000000000004E-3</v>
      </c>
      <c r="N10" s="20">
        <v>4.5179E-3</v>
      </c>
      <c r="O10" s="20">
        <v>-2.2402999999999998E-3</v>
      </c>
      <c r="P10" s="20">
        <v>-8.2119999999999936E-4</v>
      </c>
      <c r="Q10" s="20">
        <v>1.9420000000000201E-4</v>
      </c>
      <c r="R10" s="20">
        <v>3.8649999999999969E-4</v>
      </c>
    </row>
    <row r="11" spans="1:18" hidden="1" x14ac:dyDescent="0.25">
      <c r="A11" s="18">
        <v>1996</v>
      </c>
      <c r="B11" s="18">
        <v>0.32</v>
      </c>
      <c r="C11" s="18"/>
      <c r="D11" s="20">
        <v>-1.3807340000000002E-3</v>
      </c>
      <c r="E11" s="20">
        <v>-1.7002999999999996E-3</v>
      </c>
      <c r="F11" s="20">
        <v>-7.3574999999999997E-4</v>
      </c>
      <c r="G11" s="20">
        <v>-2.7499999999999998E-3</v>
      </c>
      <c r="H11" s="20">
        <v>-1.1673999999999994E-4</v>
      </c>
      <c r="I11" s="20">
        <v>-8.0929999999999999E-5</v>
      </c>
      <c r="J11" s="20">
        <v>1.0590999999999999E-3</v>
      </c>
      <c r="K11" s="20">
        <v>1.4552000000000002E-3</v>
      </c>
      <c r="L11" s="20">
        <v>3.4637000000000018E-3</v>
      </c>
      <c r="M11" s="20">
        <v>5.1596000000000003E-3</v>
      </c>
      <c r="N11" s="20">
        <v>5.8295999999999999E-3</v>
      </c>
      <c r="O11" s="20">
        <v>-3.7480000000000022E-4</v>
      </c>
      <c r="P11" s="20">
        <v>2.5692000000000006E-3</v>
      </c>
      <c r="Q11" s="20">
        <v>4.6857000000000027E-3</v>
      </c>
      <c r="R11" s="20">
        <v>4.1486999999999991E-3</v>
      </c>
    </row>
    <row r="12" spans="1:18" hidden="1" x14ac:dyDescent="0.25">
      <c r="A12" s="18">
        <v>1997</v>
      </c>
      <c r="B12" s="18">
        <v>0.51</v>
      </c>
      <c r="C12" s="18"/>
      <c r="D12" s="20">
        <v>-1.5347100000000001E-3</v>
      </c>
      <c r="E12" s="20">
        <v>8.6470000000000036E-4</v>
      </c>
      <c r="F12" s="20">
        <v>-1.6317899999999999E-3</v>
      </c>
      <c r="G12" s="20">
        <v>1.1716000000000001E-3</v>
      </c>
      <c r="H12" s="20">
        <v>-1.2652899999999999E-3</v>
      </c>
      <c r="I12" s="20">
        <v>-6.5872000000000001E-4</v>
      </c>
      <c r="J12" s="20">
        <v>-1.0746000000000002E-3</v>
      </c>
      <c r="K12" s="20">
        <v>-8.4437999999999996E-3</v>
      </c>
      <c r="L12" s="20">
        <v>-4.9532999999999973E-3</v>
      </c>
      <c r="M12" s="20">
        <v>8.4090000000000033E-4</v>
      </c>
      <c r="N12" s="20">
        <v>3.9124999999999993E-3</v>
      </c>
      <c r="O12" s="20">
        <v>-3.1013000000000004E-3</v>
      </c>
      <c r="P12" s="20">
        <v>-2.3859999999999992E-3</v>
      </c>
      <c r="Q12" s="20">
        <v>-1.8787999999999964E-3</v>
      </c>
      <c r="R12" s="20">
        <v>-1.3499000000000011E-3</v>
      </c>
    </row>
    <row r="13" spans="1:18" hidden="1" x14ac:dyDescent="0.25">
      <c r="A13" s="18">
        <v>1998</v>
      </c>
      <c r="B13" s="18">
        <v>0.63</v>
      </c>
      <c r="C13" s="18"/>
      <c r="D13" s="20">
        <v>-1.6319580000000002E-3</v>
      </c>
      <c r="E13" s="20">
        <v>2.4847000000000003E-3</v>
      </c>
      <c r="F13" s="20">
        <v>-2.1977099999999999E-3</v>
      </c>
      <c r="G13" s="20">
        <v>3.6483999999999996E-3</v>
      </c>
      <c r="H13" s="20">
        <v>-1.9906899999999998E-3</v>
      </c>
      <c r="I13" s="20">
        <v>-1.0236399999999999E-3</v>
      </c>
      <c r="J13" s="20">
        <v>-2.4222000000000002E-3</v>
      </c>
      <c r="K13" s="20">
        <v>-1.46958E-2</v>
      </c>
      <c r="L13" s="20">
        <v>-1.0269299999999999E-2</v>
      </c>
      <c r="M13" s="20">
        <v>-1.8866999999999998E-3</v>
      </c>
      <c r="N13" s="20">
        <v>2.7016999999999996E-3</v>
      </c>
      <c r="O13" s="20">
        <v>-4.8233E-3</v>
      </c>
      <c r="P13" s="20">
        <v>-5.515599999999999E-3</v>
      </c>
      <c r="Q13" s="20">
        <v>-6.0247999999999968E-3</v>
      </c>
      <c r="R13" s="20">
        <v>-4.8227000000000009E-3</v>
      </c>
    </row>
    <row r="14" spans="1:18" hidden="1" x14ac:dyDescent="0.25">
      <c r="A14" s="18">
        <v>1999</v>
      </c>
      <c r="B14" s="18">
        <v>0.44</v>
      </c>
      <c r="C14" s="18"/>
      <c r="D14" s="20">
        <v>-1.4779820000000001E-3</v>
      </c>
      <c r="E14" s="20">
        <v>-8.0299999999999296E-5</v>
      </c>
      <c r="F14" s="20">
        <v>-1.30167E-3</v>
      </c>
      <c r="G14" s="20">
        <v>-2.7320000000000035E-4</v>
      </c>
      <c r="H14" s="20">
        <v>-8.4214000000000012E-4</v>
      </c>
      <c r="I14" s="20">
        <v>-4.4584999999999991E-4</v>
      </c>
      <c r="J14" s="20">
        <v>-2.8850000000000013E-4</v>
      </c>
      <c r="K14" s="20">
        <v>-4.7967999999999986E-3</v>
      </c>
      <c r="L14" s="20">
        <v>-1.8522999999999994E-3</v>
      </c>
      <c r="M14" s="20">
        <v>2.4320000000000001E-3</v>
      </c>
      <c r="N14" s="20">
        <v>4.6187999999999993E-3</v>
      </c>
      <c r="O14" s="20">
        <v>-2.0968000000000002E-3</v>
      </c>
      <c r="P14" s="20">
        <v>-5.6039999999999909E-4</v>
      </c>
      <c r="Q14" s="20">
        <v>5.3970000000000233E-4</v>
      </c>
      <c r="R14" s="20">
        <v>6.7589999999999838E-4</v>
      </c>
    </row>
    <row r="15" spans="1:18" x14ac:dyDescent="0.25">
      <c r="A15" s="18">
        <v>2000</v>
      </c>
      <c r="B15" s="18">
        <v>0.42</v>
      </c>
      <c r="C15" s="18"/>
      <c r="D15" s="20">
        <v>-1.4617740000000001E-3</v>
      </c>
      <c r="E15" s="20">
        <v>-3.5029999999999957E-4</v>
      </c>
      <c r="F15" s="20">
        <v>-1.2073499999999998E-3</v>
      </c>
      <c r="G15" s="20">
        <v>-6.8600000000000085E-4</v>
      </c>
      <c r="H15" s="20">
        <v>-7.2123999999999995E-4</v>
      </c>
      <c r="I15" s="20">
        <v>-3.8502999999999986E-4</v>
      </c>
      <c r="J15" s="20">
        <v>-6.3899999999999981E-5</v>
      </c>
      <c r="K15" s="20">
        <v>-3.7547999999999991E-3</v>
      </c>
      <c r="L15" s="20">
        <v>-9.6629999999999806E-4</v>
      </c>
      <c r="M15" s="20">
        <v>2.8866000000000005E-3</v>
      </c>
      <c r="N15" s="20">
        <v>4.8205999999999995E-3</v>
      </c>
      <c r="O15" s="20">
        <v>-1.8097999999999994E-3</v>
      </c>
      <c r="P15" s="20">
        <v>-3.8799999999998558E-5</v>
      </c>
      <c r="Q15" s="20">
        <v>1.230700000000003E-3</v>
      </c>
      <c r="R15" s="20">
        <v>1.2546999999999992E-3</v>
      </c>
    </row>
    <row r="16" spans="1:18" hidden="1" x14ac:dyDescent="0.25">
      <c r="A16" s="18">
        <v>2001</v>
      </c>
      <c r="B16" s="18">
        <v>0.54</v>
      </c>
      <c r="C16" s="18"/>
      <c r="D16" s="20">
        <v>-1.5590220000000002E-3</v>
      </c>
      <c r="E16" s="20">
        <v>1.2697000000000003E-3</v>
      </c>
      <c r="F16" s="20">
        <v>-1.77327E-3</v>
      </c>
      <c r="G16" s="20">
        <v>1.7908000000000004E-3</v>
      </c>
      <c r="H16" s="20">
        <v>-1.4466400000000001E-3</v>
      </c>
      <c r="I16" s="20">
        <v>-7.499500000000001E-4</v>
      </c>
      <c r="J16" s="20">
        <v>-1.4115000000000004E-3</v>
      </c>
      <c r="K16" s="20">
        <v>-1.0006800000000001E-2</v>
      </c>
      <c r="L16" s="20">
        <v>-6.2823000000000011E-3</v>
      </c>
      <c r="M16" s="20">
        <v>1.5899999999999942E-4</v>
      </c>
      <c r="N16" s="20">
        <v>3.6097999999999989E-3</v>
      </c>
      <c r="O16" s="20">
        <v>-3.5318000000000007E-3</v>
      </c>
      <c r="P16" s="20">
        <v>-3.1684E-3</v>
      </c>
      <c r="Q16" s="20">
        <v>-2.9152999999999974E-3</v>
      </c>
      <c r="R16" s="20">
        <v>-2.2181000000000024E-3</v>
      </c>
    </row>
    <row r="17" spans="1:18" hidden="1" x14ac:dyDescent="0.25">
      <c r="A17" s="18">
        <v>2002</v>
      </c>
      <c r="B17" s="18">
        <v>0.6</v>
      </c>
      <c r="C17" s="18"/>
      <c r="D17" s="20">
        <v>-1.6076460000000001E-3</v>
      </c>
      <c r="E17" s="20">
        <v>2.0797000000000003E-3</v>
      </c>
      <c r="F17" s="20">
        <v>-2.0562299999999996E-3</v>
      </c>
      <c r="G17" s="20">
        <v>3.0291999999999993E-3</v>
      </c>
      <c r="H17" s="20">
        <v>-1.8093399999999998E-3</v>
      </c>
      <c r="I17" s="20">
        <v>-9.3240999999999984E-4</v>
      </c>
      <c r="J17" s="20">
        <v>-2.0853E-3</v>
      </c>
      <c r="K17" s="20">
        <v>-1.3132799999999998E-2</v>
      </c>
      <c r="L17" s="20">
        <v>-8.9402999999999982E-3</v>
      </c>
      <c r="M17" s="20">
        <v>-1.2047999999999989E-3</v>
      </c>
      <c r="N17" s="20">
        <v>3.0044E-3</v>
      </c>
      <c r="O17" s="20">
        <v>-4.3927999999999997E-3</v>
      </c>
      <c r="P17" s="20">
        <v>-4.7331999999999982E-3</v>
      </c>
      <c r="Q17" s="20">
        <v>-4.9882999999999976E-3</v>
      </c>
      <c r="R17" s="20">
        <v>-3.9544999999999997E-3</v>
      </c>
    </row>
    <row r="18" spans="1:18" hidden="1" x14ac:dyDescent="0.25">
      <c r="A18" s="18">
        <v>2003</v>
      </c>
      <c r="B18" s="18">
        <v>0.61</v>
      </c>
      <c r="C18" s="18"/>
      <c r="D18" s="20">
        <v>-1.61575E-3</v>
      </c>
      <c r="E18" s="20">
        <v>2.2147E-3</v>
      </c>
      <c r="F18" s="20">
        <v>-2.1033899999999997E-3</v>
      </c>
      <c r="G18" s="20">
        <v>3.2355999999999999E-3</v>
      </c>
      <c r="H18" s="20">
        <v>-1.8697899999999999E-3</v>
      </c>
      <c r="I18" s="20">
        <v>-9.6281999999999987E-4</v>
      </c>
      <c r="J18" s="20">
        <v>-2.1976000000000001E-3</v>
      </c>
      <c r="K18" s="20">
        <v>-1.3653799999999999E-2</v>
      </c>
      <c r="L18" s="20">
        <v>-9.3832999999999972E-3</v>
      </c>
      <c r="M18" s="20">
        <v>-1.4320999999999987E-3</v>
      </c>
      <c r="N18" s="20">
        <v>2.9034999999999998E-3</v>
      </c>
      <c r="O18" s="20">
        <v>-4.5363000000000001E-3</v>
      </c>
      <c r="P18" s="20">
        <v>-4.9939999999999984E-3</v>
      </c>
      <c r="Q18" s="20">
        <v>-5.3337999999999962E-3</v>
      </c>
      <c r="R18" s="20">
        <v>-4.2439000000000001E-3</v>
      </c>
    </row>
    <row r="19" spans="1:18" hidden="1" x14ac:dyDescent="0.25">
      <c r="A19" s="18">
        <v>2004</v>
      </c>
      <c r="B19" s="18">
        <v>0.57999999999999996</v>
      </c>
      <c r="C19" s="18"/>
      <c r="D19" s="20">
        <v>-1.5914380000000001E-3</v>
      </c>
      <c r="E19" s="20">
        <v>1.8097E-3</v>
      </c>
      <c r="F19" s="20">
        <v>-1.9619099999999999E-3</v>
      </c>
      <c r="G19" s="20">
        <v>2.6163999999999979E-3</v>
      </c>
      <c r="H19" s="20">
        <v>-1.6884399999999996E-3</v>
      </c>
      <c r="I19" s="20">
        <v>-8.7158999999999978E-4</v>
      </c>
      <c r="J19" s="20">
        <v>-1.8606999999999999E-3</v>
      </c>
      <c r="K19" s="20">
        <v>-1.2090799999999997E-2</v>
      </c>
      <c r="L19" s="20">
        <v>-8.0542999999999969E-3</v>
      </c>
      <c r="M19" s="20">
        <v>-7.5019999999999948E-4</v>
      </c>
      <c r="N19" s="20">
        <v>3.2062000000000002E-3</v>
      </c>
      <c r="O19" s="20">
        <v>-4.1057999999999997E-3</v>
      </c>
      <c r="P19" s="20">
        <v>-4.2115999999999976E-3</v>
      </c>
      <c r="Q19" s="20">
        <v>-4.2972999999999952E-3</v>
      </c>
      <c r="R19" s="20">
        <v>-3.3756999999999988E-3</v>
      </c>
    </row>
    <row r="20" spans="1:18" x14ac:dyDescent="0.25">
      <c r="A20" s="18">
        <v>2005</v>
      </c>
      <c r="B20" s="18">
        <v>0.66</v>
      </c>
      <c r="C20" s="18"/>
      <c r="D20" s="20">
        <v>-1.6562700000000001E-3</v>
      </c>
      <c r="E20" s="20">
        <v>2.8897000000000003E-3</v>
      </c>
      <c r="F20" s="20">
        <v>-2.3391900000000001E-3</v>
      </c>
      <c r="G20" s="20">
        <v>4.2675999999999999E-3</v>
      </c>
      <c r="H20" s="20">
        <v>-2.1720400000000001E-3</v>
      </c>
      <c r="I20" s="20">
        <v>-1.11487E-3</v>
      </c>
      <c r="J20" s="20">
        <v>-2.7591000000000004E-3</v>
      </c>
      <c r="K20" s="20">
        <v>-1.6258800000000004E-2</v>
      </c>
      <c r="L20" s="20">
        <v>-1.1598299999999999E-2</v>
      </c>
      <c r="M20" s="20">
        <v>-2.5686000000000007E-3</v>
      </c>
      <c r="N20" s="20">
        <v>2.3989999999999992E-3</v>
      </c>
      <c r="O20" s="20">
        <v>-5.2538000000000003E-3</v>
      </c>
      <c r="P20" s="20">
        <v>-6.2979999999999998E-3</v>
      </c>
      <c r="Q20" s="20">
        <v>-7.0612999999999961E-3</v>
      </c>
      <c r="R20" s="20">
        <v>-5.6909000000000022E-3</v>
      </c>
    </row>
    <row r="21" spans="1:18" hidden="1" x14ac:dyDescent="0.25">
      <c r="A21" s="18">
        <v>2006</v>
      </c>
      <c r="B21" s="18">
        <v>0.61</v>
      </c>
      <c r="C21" s="18"/>
      <c r="D21" s="20">
        <v>-1.61575E-3</v>
      </c>
      <c r="E21" s="20">
        <v>2.2147E-3</v>
      </c>
      <c r="F21" s="20">
        <v>-2.1033899999999997E-3</v>
      </c>
      <c r="G21" s="20">
        <v>3.2355999999999999E-3</v>
      </c>
      <c r="H21" s="20">
        <v>-1.8697899999999999E-3</v>
      </c>
      <c r="I21" s="20">
        <v>-9.6281999999999987E-4</v>
      </c>
      <c r="J21" s="20">
        <v>-2.1976000000000001E-3</v>
      </c>
      <c r="K21" s="20">
        <v>-1.3653799999999999E-2</v>
      </c>
      <c r="L21" s="20">
        <v>-9.3832999999999972E-3</v>
      </c>
      <c r="M21" s="20">
        <v>-1.4320999999999987E-3</v>
      </c>
      <c r="N21" s="20">
        <v>2.9034999999999998E-3</v>
      </c>
      <c r="O21" s="20">
        <v>-4.5363000000000001E-3</v>
      </c>
      <c r="P21" s="20">
        <v>-4.9939999999999984E-3</v>
      </c>
      <c r="Q21" s="20">
        <v>-5.3337999999999962E-3</v>
      </c>
      <c r="R21" s="20">
        <v>-4.2439000000000001E-3</v>
      </c>
    </row>
    <row r="22" spans="1:18" hidden="1" x14ac:dyDescent="0.25">
      <c r="A22" s="18">
        <v>2007</v>
      </c>
      <c r="B22" s="18">
        <v>0.61</v>
      </c>
      <c r="C22" s="18"/>
      <c r="D22" s="20">
        <v>-1.61575E-3</v>
      </c>
      <c r="E22" s="20">
        <v>2.2147E-3</v>
      </c>
      <c r="F22" s="20">
        <v>-2.1033899999999997E-3</v>
      </c>
      <c r="G22" s="20">
        <v>3.2355999999999999E-3</v>
      </c>
      <c r="H22" s="20">
        <v>-1.8697899999999999E-3</v>
      </c>
      <c r="I22" s="20">
        <v>-9.6281999999999987E-4</v>
      </c>
      <c r="J22" s="20">
        <v>-2.1976000000000001E-3</v>
      </c>
      <c r="K22" s="20">
        <v>-1.3653799999999999E-2</v>
      </c>
      <c r="L22" s="20">
        <v>-9.3832999999999972E-3</v>
      </c>
      <c r="M22" s="20">
        <v>-1.4320999999999987E-3</v>
      </c>
      <c r="N22" s="20">
        <v>2.9034999999999998E-3</v>
      </c>
      <c r="O22" s="20">
        <v>-4.5363000000000001E-3</v>
      </c>
      <c r="P22" s="20">
        <v>-4.9939999999999984E-3</v>
      </c>
      <c r="Q22" s="20">
        <v>-5.3337999999999962E-3</v>
      </c>
      <c r="R22" s="20">
        <v>-4.2439000000000001E-3</v>
      </c>
    </row>
    <row r="23" spans="1:18" hidden="1" x14ac:dyDescent="0.25">
      <c r="A23" s="18">
        <v>2008</v>
      </c>
      <c r="B23" s="18">
        <v>0.54</v>
      </c>
      <c r="C23" s="18"/>
      <c r="D23" s="20">
        <v>-1.5590220000000002E-3</v>
      </c>
      <c r="E23" s="20">
        <v>1.2697000000000003E-3</v>
      </c>
      <c r="F23" s="20">
        <v>-1.77327E-3</v>
      </c>
      <c r="G23" s="20">
        <v>1.7908000000000004E-3</v>
      </c>
      <c r="H23" s="20">
        <v>-1.4466400000000001E-3</v>
      </c>
      <c r="I23" s="20">
        <v>-7.499500000000001E-4</v>
      </c>
      <c r="J23" s="20">
        <v>-1.4115000000000004E-3</v>
      </c>
      <c r="K23" s="20">
        <v>-1.0006800000000001E-2</v>
      </c>
      <c r="L23" s="20">
        <v>-6.2823000000000011E-3</v>
      </c>
      <c r="M23" s="20">
        <v>1.5899999999999942E-4</v>
      </c>
      <c r="N23" s="20">
        <v>3.6097999999999989E-3</v>
      </c>
      <c r="O23" s="20">
        <v>-3.5318000000000007E-3</v>
      </c>
      <c r="P23" s="20">
        <v>-3.1684E-3</v>
      </c>
      <c r="Q23" s="20">
        <v>-2.9152999999999974E-3</v>
      </c>
      <c r="R23" s="20">
        <v>-2.2181000000000024E-3</v>
      </c>
    </row>
    <row r="24" spans="1:18" hidden="1" x14ac:dyDescent="0.25">
      <c r="A24" s="18">
        <v>2009</v>
      </c>
      <c r="B24" s="18">
        <v>0.64</v>
      </c>
      <c r="C24" s="18"/>
      <c r="D24" s="20">
        <v>-1.6400620000000001E-3</v>
      </c>
      <c r="E24" s="20">
        <v>2.6197E-3</v>
      </c>
      <c r="F24" s="20">
        <v>-2.2448699999999999E-3</v>
      </c>
      <c r="G24" s="20">
        <v>3.8548000000000002E-3</v>
      </c>
      <c r="H24" s="20">
        <v>-2.0511399999999999E-3</v>
      </c>
      <c r="I24" s="20">
        <v>-1.05405E-3</v>
      </c>
      <c r="J24" s="20">
        <v>-2.5345000000000003E-3</v>
      </c>
      <c r="K24" s="20">
        <v>-1.5216800000000001E-2</v>
      </c>
      <c r="L24" s="20">
        <v>-1.0712299999999998E-2</v>
      </c>
      <c r="M24" s="20">
        <v>-2.1139999999999996E-3</v>
      </c>
      <c r="N24" s="20">
        <v>2.6007999999999995E-3</v>
      </c>
      <c r="O24" s="20">
        <v>-4.9668000000000004E-3</v>
      </c>
      <c r="P24" s="20">
        <v>-5.7763999999999992E-3</v>
      </c>
      <c r="Q24" s="20">
        <v>-6.3702999999999954E-3</v>
      </c>
      <c r="R24" s="20">
        <v>-5.1121000000000014E-3</v>
      </c>
    </row>
    <row r="25" spans="1:18" x14ac:dyDescent="0.25">
      <c r="A25" s="18">
        <v>2010</v>
      </c>
      <c r="B25" s="18">
        <v>0.7</v>
      </c>
      <c r="C25" s="18"/>
      <c r="D25" s="20">
        <v>-1.688686E-3</v>
      </c>
      <c r="E25" s="20">
        <v>3.4296999999999999E-3</v>
      </c>
      <c r="F25" s="20">
        <v>-2.5278299999999996E-3</v>
      </c>
      <c r="G25" s="20">
        <v>5.0931999999999991E-3</v>
      </c>
      <c r="H25" s="20">
        <v>-2.4138399999999996E-3</v>
      </c>
      <c r="I25" s="20">
        <v>-1.2365099999999997E-3</v>
      </c>
      <c r="J25" s="20">
        <v>-3.2082999999999999E-3</v>
      </c>
      <c r="K25" s="20">
        <v>-1.8342799999999999E-2</v>
      </c>
      <c r="L25" s="20">
        <v>-1.3370299999999995E-2</v>
      </c>
      <c r="M25" s="20">
        <v>-3.4777999999999979E-3</v>
      </c>
      <c r="N25" s="20">
        <v>1.9954000000000005E-3</v>
      </c>
      <c r="O25" s="20">
        <v>-5.8277999999999993E-3</v>
      </c>
      <c r="P25" s="20">
        <v>-7.3411999999999974E-3</v>
      </c>
      <c r="Q25" s="20">
        <v>-8.4432999999999939E-3</v>
      </c>
      <c r="R25" s="20">
        <v>-6.8484999999999987E-3</v>
      </c>
    </row>
    <row r="26" spans="1:18" hidden="1" x14ac:dyDescent="0.25">
      <c r="A26" s="18">
        <v>2011</v>
      </c>
      <c r="B26" s="18">
        <v>0.57999999999999996</v>
      </c>
      <c r="C26" s="18"/>
      <c r="D26" s="20">
        <v>-1.5914380000000001E-3</v>
      </c>
      <c r="E26" s="20">
        <v>1.8097E-3</v>
      </c>
      <c r="F26" s="20">
        <v>-1.9619099999999999E-3</v>
      </c>
      <c r="G26" s="20">
        <v>2.6163999999999979E-3</v>
      </c>
      <c r="H26" s="20">
        <v>-1.6884399999999996E-3</v>
      </c>
      <c r="I26" s="20">
        <v>-8.7158999999999978E-4</v>
      </c>
      <c r="J26" s="20">
        <v>-1.8606999999999999E-3</v>
      </c>
      <c r="K26" s="20">
        <v>-1.2090799999999997E-2</v>
      </c>
      <c r="L26" s="20">
        <v>-8.0542999999999969E-3</v>
      </c>
      <c r="M26" s="20">
        <v>-7.5019999999999948E-4</v>
      </c>
      <c r="N26" s="20">
        <v>3.2062000000000002E-3</v>
      </c>
      <c r="O26" s="20">
        <v>-4.1057999999999997E-3</v>
      </c>
      <c r="P26" s="20">
        <v>-4.2115999999999976E-3</v>
      </c>
      <c r="Q26" s="20">
        <v>-4.2972999999999952E-3</v>
      </c>
      <c r="R26" s="20">
        <v>-3.3756999999999988E-3</v>
      </c>
    </row>
    <row r="27" spans="1:18" hidden="1" x14ac:dyDescent="0.25">
      <c r="A27" s="18">
        <v>2012</v>
      </c>
      <c r="B27" s="18">
        <v>0.62</v>
      </c>
      <c r="C27" s="18"/>
      <c r="D27" s="20">
        <v>-1.6238540000000001E-3</v>
      </c>
      <c r="E27" s="20">
        <v>2.3497000000000006E-3</v>
      </c>
      <c r="F27" s="20">
        <v>-2.1505499999999998E-3</v>
      </c>
      <c r="G27" s="20">
        <v>3.4419999999999989E-3</v>
      </c>
      <c r="H27" s="20">
        <v>-1.93024E-3</v>
      </c>
      <c r="I27" s="20">
        <v>-9.9322999999999989E-4</v>
      </c>
      <c r="J27" s="20">
        <v>-2.3099000000000001E-3</v>
      </c>
      <c r="K27" s="20">
        <v>-1.41748E-2</v>
      </c>
      <c r="L27" s="20">
        <v>-9.8262999999999996E-3</v>
      </c>
      <c r="M27" s="20">
        <v>-1.6594000000000001E-3</v>
      </c>
      <c r="N27" s="20">
        <v>2.8025999999999997E-3</v>
      </c>
      <c r="O27" s="20">
        <v>-4.6797999999999996E-3</v>
      </c>
      <c r="P27" s="20">
        <v>-5.2547999999999987E-3</v>
      </c>
      <c r="Q27" s="20">
        <v>-5.6792999999999982E-3</v>
      </c>
      <c r="R27" s="20">
        <v>-4.5333000000000005E-3</v>
      </c>
    </row>
    <row r="28" spans="1:18" hidden="1" x14ac:dyDescent="0.25">
      <c r="A28" s="18">
        <v>2013</v>
      </c>
      <c r="B28" s="18">
        <v>0.67</v>
      </c>
      <c r="C28" s="18"/>
      <c r="D28" s="20">
        <v>-1.6643740000000001E-3</v>
      </c>
      <c r="E28" s="20">
        <v>3.0247000000000008E-3</v>
      </c>
      <c r="F28" s="20">
        <v>-2.3863500000000002E-3</v>
      </c>
      <c r="G28" s="20">
        <v>4.4740000000000005E-3</v>
      </c>
      <c r="H28" s="20">
        <v>-2.2324900000000002E-3</v>
      </c>
      <c r="I28" s="20">
        <v>-1.14528E-3</v>
      </c>
      <c r="J28" s="20">
        <v>-2.8714000000000005E-3</v>
      </c>
      <c r="K28" s="20">
        <v>-1.6779800000000004E-2</v>
      </c>
      <c r="L28" s="20">
        <v>-1.2041300000000001E-2</v>
      </c>
      <c r="M28" s="20">
        <v>-2.7959000000000005E-3</v>
      </c>
      <c r="N28" s="20">
        <v>2.2980999999999991E-3</v>
      </c>
      <c r="O28" s="20">
        <v>-5.3973000000000007E-3</v>
      </c>
      <c r="P28" s="20">
        <v>-6.5588E-3</v>
      </c>
      <c r="Q28" s="20">
        <v>-7.4067999999999981E-3</v>
      </c>
      <c r="R28" s="20">
        <v>-5.9803000000000026E-3</v>
      </c>
    </row>
    <row r="29" spans="1:18" hidden="1" x14ac:dyDescent="0.25">
      <c r="A29" s="18">
        <v>2014</v>
      </c>
      <c r="B29" s="18">
        <v>0.74</v>
      </c>
      <c r="C29" s="18"/>
      <c r="D29" s="20">
        <v>-1.721102E-3</v>
      </c>
      <c r="E29" s="20">
        <v>3.9696999999999996E-3</v>
      </c>
      <c r="F29" s="20">
        <v>-2.7164699999999999E-3</v>
      </c>
      <c r="G29" s="20">
        <v>5.9187999999999984E-3</v>
      </c>
      <c r="H29" s="20">
        <v>-2.6556399999999999E-3</v>
      </c>
      <c r="I29" s="20">
        <v>-1.3581499999999998E-3</v>
      </c>
      <c r="J29" s="20">
        <v>-3.6575000000000002E-3</v>
      </c>
      <c r="K29" s="20">
        <v>-2.0426799999999995E-2</v>
      </c>
      <c r="L29" s="20">
        <v>-1.5142299999999997E-2</v>
      </c>
      <c r="M29" s="20">
        <v>-4.3870000000000003E-3</v>
      </c>
      <c r="N29" s="20">
        <v>1.5918E-3</v>
      </c>
      <c r="O29" s="20">
        <v>-6.4017999999999992E-3</v>
      </c>
      <c r="P29" s="20">
        <v>-8.3844000000000002E-3</v>
      </c>
      <c r="Q29" s="20">
        <v>-9.8252999999999951E-3</v>
      </c>
      <c r="R29" s="20">
        <v>-8.0061000000000004E-3</v>
      </c>
    </row>
    <row r="30" spans="1:18" x14ac:dyDescent="0.25">
      <c r="A30" s="18">
        <v>2015</v>
      </c>
      <c r="B30" s="18">
        <v>0.9</v>
      </c>
      <c r="C30"/>
      <c r="D30" s="20">
        <v>-1.8507660000000002E-3</v>
      </c>
      <c r="E30" s="20">
        <v>6.1297000000000001E-3</v>
      </c>
      <c r="F30" s="20">
        <v>-3.4710299999999999E-3</v>
      </c>
      <c r="G30" s="20">
        <v>9.2211999999999988E-3</v>
      </c>
      <c r="H30" s="20">
        <v>-3.6228399999999996E-3</v>
      </c>
      <c r="I30" s="20">
        <v>-1.8447099999999998E-3</v>
      </c>
      <c r="J30" s="20">
        <v>-5.4543000000000013E-3</v>
      </c>
      <c r="K30" s="20">
        <v>-2.8762799999999998E-2</v>
      </c>
      <c r="L30" s="20">
        <v>-2.2230300000000001E-2</v>
      </c>
      <c r="M30" s="20">
        <v>-8.0237999999999993E-3</v>
      </c>
      <c r="N30" s="20">
        <v>-2.2600000000000224E-5</v>
      </c>
      <c r="O30" s="20">
        <v>-8.6978000000000003E-3</v>
      </c>
      <c r="P30" s="20">
        <v>-1.2557199999999998E-2</v>
      </c>
      <c r="Q30" s="20">
        <v>-1.5353299999999997E-2</v>
      </c>
      <c r="R30" s="20">
        <v>-1.26365E-2</v>
      </c>
    </row>
    <row r="31" spans="1:18" hidden="1" x14ac:dyDescent="0.25">
      <c r="A31" s="18">
        <v>2016</v>
      </c>
      <c r="B31" s="18">
        <v>0.94</v>
      </c>
      <c r="D31" s="20">
        <f>B31*D$3</f>
        <v>-8.8704040000000001E-3</v>
      </c>
      <c r="E31" s="20">
        <f>B31*E$3</f>
        <v>-3.0841399999999998E-2</v>
      </c>
      <c r="F31" s="20">
        <f>B31*F$3</f>
        <v>1.15902E-3</v>
      </c>
      <c r="G31" s="20">
        <f>B31*G$3</f>
        <v>-4.8240799999999993E-2</v>
      </c>
      <c r="H31" s="20">
        <f>B31*H$3</f>
        <v>7.4607799999999993E-3</v>
      </c>
      <c r="I31" s="20">
        <f>B31*I$3</f>
        <v>3.5926799999999996E-3</v>
      </c>
      <c r="J31" s="20">
        <f>B31*J$3</f>
        <v>2.3086399999999997E-2</v>
      </c>
      <c r="K31" s="20">
        <f>B31*K$3</f>
        <v>8.2099599999999995E-2</v>
      </c>
      <c r="L31" s="20">
        <f>B31*L$3</f>
        <v>8.59066E-2</v>
      </c>
      <c r="M31" s="20">
        <f>B31*M$3</f>
        <v>6.8535399999999996E-2</v>
      </c>
      <c r="N31" s="20">
        <f>B31*N$3</f>
        <v>5.6014599999999991E-2</v>
      </c>
      <c r="O31" s="20">
        <f>B31*O$3</f>
        <v>1.7004599999999998E-2</v>
      </c>
      <c r="P31" s="20">
        <f>B31*P$3</f>
        <v>5.4407199999999996E-2</v>
      </c>
      <c r="Q31" s="20">
        <f>B31*Q$3</f>
        <v>8.1347600000000006E-2</v>
      </c>
      <c r="R31" s="20">
        <f>B31*R$3</f>
        <v>6.9757399999999997E-2</v>
      </c>
    </row>
    <row r="32" spans="1:18" s="27" customFormat="1" x14ac:dyDescent="0.25">
      <c r="C32" s="27" t="s">
        <v>114</v>
      </c>
      <c r="D32" s="41" t="s">
        <v>11</v>
      </c>
      <c r="E32" s="41" t="s">
        <v>12</v>
      </c>
      <c r="F32" s="41" t="s">
        <v>13</v>
      </c>
      <c r="G32" s="41" t="s">
        <v>14</v>
      </c>
      <c r="H32" s="41" t="s">
        <v>8</v>
      </c>
      <c r="I32" s="41" t="s">
        <v>15</v>
      </c>
      <c r="J32" s="41" t="s">
        <v>16</v>
      </c>
      <c r="K32" s="41" t="s">
        <v>17</v>
      </c>
      <c r="L32" s="41" t="s">
        <v>18</v>
      </c>
      <c r="M32" s="41" t="s">
        <v>9</v>
      </c>
      <c r="N32" s="41" t="s">
        <v>19</v>
      </c>
      <c r="O32" s="41" t="s">
        <v>10</v>
      </c>
      <c r="P32" s="41" t="s">
        <v>20</v>
      </c>
      <c r="Q32" s="41" t="s">
        <v>21</v>
      </c>
      <c r="R32" s="41" t="s">
        <v>22</v>
      </c>
    </row>
    <row r="33" spans="1:18" s="27" customFormat="1" x14ac:dyDescent="0.25">
      <c r="C33" s="42" t="s">
        <v>113</v>
      </c>
      <c r="D33" s="43">
        <v>2.726E-2</v>
      </c>
      <c r="E33" s="43">
        <v>2.1887E-2</v>
      </c>
      <c r="F33" s="43">
        <v>2.2372E-2</v>
      </c>
      <c r="G33" s="43">
        <v>4.5405000000000001E-2</v>
      </c>
      <c r="H33" s="43">
        <v>2.664E-2</v>
      </c>
      <c r="I33" s="43">
        <v>3.6020000000000003E-2</v>
      </c>
      <c r="J33" s="43">
        <v>3.0880000000000001E-2</v>
      </c>
      <c r="K33" s="43">
        <v>2.7169999999999998E-3</v>
      </c>
      <c r="L33" s="43">
        <v>6.7989999999999995E-2</v>
      </c>
      <c r="M33" s="43">
        <v>8.0879999999999994E-2</v>
      </c>
      <c r="N33" s="43">
        <v>0.12114999999999999</v>
      </c>
      <c r="O33" s="43">
        <v>7.8200000000000006E-3</v>
      </c>
      <c r="P33" s="43">
        <v>3.0970000000000001E-2</v>
      </c>
      <c r="Q33" s="43">
        <v>6.4990000000000006E-2</v>
      </c>
      <c r="R33" s="43">
        <v>6.7089999999999997E-2</v>
      </c>
    </row>
    <row r="34" spans="1:18" s="27" customFormat="1" x14ac:dyDescent="0.25">
      <c r="C34" s="19" t="s">
        <v>77</v>
      </c>
      <c r="D34" s="43">
        <v>-0.767069</v>
      </c>
      <c r="E34" s="43">
        <v>2.6112959999999998</v>
      </c>
      <c r="F34" s="43">
        <v>-1.737171</v>
      </c>
      <c r="G34" s="43">
        <v>3.359486</v>
      </c>
      <c r="H34" s="43">
        <v>-2.7644099999999998</v>
      </c>
      <c r="I34" s="43">
        <v>-2.80166</v>
      </c>
      <c r="J34" s="43">
        <v>-4.9877399999999996</v>
      </c>
      <c r="K34" s="43">
        <v>-11.471743</v>
      </c>
      <c r="L34" s="43">
        <v>-15.69941</v>
      </c>
      <c r="M34" s="43">
        <v>-13.687709999999999</v>
      </c>
      <c r="N34" s="43">
        <v>-14.31453</v>
      </c>
      <c r="O34" s="43">
        <v>-2.9820099999999998</v>
      </c>
      <c r="P34" s="43">
        <v>-9.0970899999999997</v>
      </c>
      <c r="Q34" s="43">
        <v>-14.5991</v>
      </c>
      <c r="R34" s="43">
        <v>-13.208920000000001</v>
      </c>
    </row>
    <row r="35" spans="1:18" s="27" customFormat="1" x14ac:dyDescent="0.25">
      <c r="B35" s="27" t="s">
        <v>80</v>
      </c>
      <c r="C35" s="19" t="s">
        <v>78</v>
      </c>
      <c r="D35" s="43">
        <v>-7.456E-3</v>
      </c>
      <c r="E35" s="43">
        <v>3.5560000000000001E-3</v>
      </c>
      <c r="F35" s="43">
        <v>-8.7950000000000007E-3</v>
      </c>
      <c r="G35" s="43">
        <v>2.5219999999999999E-3</v>
      </c>
      <c r="H35" s="43">
        <v>-1.059E-2</v>
      </c>
      <c r="I35" s="43">
        <v>-1.078E-2</v>
      </c>
      <c r="J35" s="43">
        <v>-1.487E-2</v>
      </c>
      <c r="K35" s="43">
        <v>-3.5961E-2</v>
      </c>
      <c r="L35" s="43">
        <v>-4.5859999999999998E-2</v>
      </c>
      <c r="M35" s="43">
        <v>-3.3799999999999997E-2</v>
      </c>
      <c r="N35" s="43">
        <v>-3.4689999999999999E-2</v>
      </c>
      <c r="O35" s="43">
        <v>-1.18E-2</v>
      </c>
      <c r="P35" s="43">
        <v>-2.469E-2</v>
      </c>
      <c r="Q35" s="43">
        <v>-3.8179999999999999E-2</v>
      </c>
      <c r="R35" s="43">
        <v>-3.4970000000000001E-2</v>
      </c>
    </row>
    <row r="36" spans="1:18" x14ac:dyDescent="0.25">
      <c r="A36" s="4">
        <v>1990</v>
      </c>
      <c r="B36" s="4">
        <v>0.43</v>
      </c>
      <c r="D36" s="38">
        <v>1.667248E-2</v>
      </c>
      <c r="E36" s="38">
        <v>2.6936519999999999E-2</v>
      </c>
      <c r="F36" s="38">
        <v>9.8830999999999988E-3</v>
      </c>
      <c r="G36" s="38">
        <v>4.898624E-2</v>
      </c>
      <c r="H36" s="38">
        <v>1.16022E-2</v>
      </c>
      <c r="I36" s="38">
        <v>2.0712400000000006E-2</v>
      </c>
      <c r="J36" s="38">
        <v>9.7646000000000018E-3</v>
      </c>
      <c r="K36" s="38">
        <v>-4.8347620000000001E-2</v>
      </c>
      <c r="L36" s="38">
        <v>2.8688000000000047E-3</v>
      </c>
      <c r="M36" s="38">
        <v>3.2884000000000004E-2</v>
      </c>
      <c r="N36" s="38">
        <v>7.1890200000000001E-2</v>
      </c>
      <c r="O36" s="38">
        <v>-8.9359999999999995E-3</v>
      </c>
      <c r="P36" s="38">
        <v>-4.0897999999999941E-3</v>
      </c>
      <c r="Q36" s="38">
        <v>1.077440000000001E-2</v>
      </c>
      <c r="R36" s="38">
        <v>1.7432599999999999E-2</v>
      </c>
    </row>
    <row r="37" spans="1:18" hidden="1" x14ac:dyDescent="0.25">
      <c r="A37" s="4">
        <v>1991</v>
      </c>
      <c r="B37" s="4">
        <v>0.4</v>
      </c>
      <c r="D37" s="38">
        <v>1.689616E-2</v>
      </c>
      <c r="E37" s="38">
        <v>2.6829840000000001E-2</v>
      </c>
      <c r="F37" s="38">
        <v>1.0146949999999997E-2</v>
      </c>
      <c r="G37" s="38">
        <v>4.8910580000000002E-2</v>
      </c>
      <c r="H37" s="38">
        <v>1.1919899999999999E-2</v>
      </c>
      <c r="I37" s="38">
        <v>2.10358E-2</v>
      </c>
      <c r="J37" s="38">
        <v>1.02107E-2</v>
      </c>
      <c r="K37" s="38">
        <v>-4.7268790000000005E-2</v>
      </c>
      <c r="L37" s="38">
        <v>4.2445999999999873E-3</v>
      </c>
      <c r="M37" s="38">
        <v>3.3897999999999991E-2</v>
      </c>
      <c r="N37" s="38">
        <v>7.2930899999999993E-2</v>
      </c>
      <c r="O37" s="38">
        <v>-8.5819999999999994E-3</v>
      </c>
      <c r="P37" s="38">
        <v>-3.3491000000000042E-3</v>
      </c>
      <c r="Q37" s="38">
        <v>1.1919800000000001E-2</v>
      </c>
      <c r="R37" s="38">
        <v>1.848169999999999E-2</v>
      </c>
    </row>
    <row r="38" spans="1:18" hidden="1" x14ac:dyDescent="0.25">
      <c r="A38" s="4">
        <v>1992</v>
      </c>
      <c r="B38" s="4">
        <v>0.25</v>
      </c>
      <c r="D38" s="38">
        <v>1.8014559999999999E-2</v>
      </c>
      <c r="E38" s="38">
        <v>2.6296440000000001E-2</v>
      </c>
      <c r="F38" s="38">
        <v>1.1466199999999999E-2</v>
      </c>
      <c r="G38" s="38">
        <v>4.8532280000000004E-2</v>
      </c>
      <c r="H38" s="38">
        <v>1.35084E-2</v>
      </c>
      <c r="I38" s="38">
        <v>2.2652800000000004E-2</v>
      </c>
      <c r="J38" s="38">
        <v>1.2441200000000003E-2</v>
      </c>
      <c r="K38" s="38">
        <v>-4.1874640000000005E-2</v>
      </c>
      <c r="L38" s="38">
        <v>1.1123599999999997E-2</v>
      </c>
      <c r="M38" s="38">
        <v>3.8967999999999996E-2</v>
      </c>
      <c r="N38" s="38">
        <v>7.8134399999999993E-2</v>
      </c>
      <c r="O38" s="38">
        <v>-6.8119999999999986E-3</v>
      </c>
      <c r="P38" s="38">
        <v>3.5440000000000124E-4</v>
      </c>
      <c r="Q38" s="38">
        <v>1.7646800000000011E-2</v>
      </c>
      <c r="R38" s="38">
        <v>2.3727199999999997E-2</v>
      </c>
    </row>
    <row r="39" spans="1:18" hidden="1" x14ac:dyDescent="0.25">
      <c r="A39" s="4">
        <v>1993</v>
      </c>
      <c r="B39" s="4">
        <v>0.28000000000000003</v>
      </c>
      <c r="D39" s="38">
        <v>1.7790880000000002E-2</v>
      </c>
      <c r="E39" s="38">
        <v>2.6403120000000002E-2</v>
      </c>
      <c r="F39" s="38">
        <v>1.1202349999999998E-2</v>
      </c>
      <c r="G39" s="38">
        <v>4.8607940000000002E-2</v>
      </c>
      <c r="H39" s="38">
        <v>1.31907E-2</v>
      </c>
      <c r="I39" s="38">
        <v>2.2329400000000006E-2</v>
      </c>
      <c r="J39" s="38">
        <v>1.1995100000000002E-2</v>
      </c>
      <c r="K39" s="38">
        <v>-4.2953470000000001E-2</v>
      </c>
      <c r="L39" s="38">
        <v>9.747799999999994E-3</v>
      </c>
      <c r="M39" s="38">
        <v>3.7953999999999995E-2</v>
      </c>
      <c r="N39" s="38">
        <v>7.7093699999999987E-2</v>
      </c>
      <c r="O39" s="38">
        <v>-7.1659999999999988E-3</v>
      </c>
      <c r="P39" s="38">
        <v>-3.8630000000000261E-4</v>
      </c>
      <c r="Q39" s="38">
        <v>1.6501400000000006E-2</v>
      </c>
      <c r="R39" s="38">
        <v>2.2678099999999993E-2</v>
      </c>
    </row>
    <row r="40" spans="1:18" hidden="1" x14ac:dyDescent="0.25">
      <c r="A40" s="4">
        <v>1994</v>
      </c>
      <c r="B40" s="4">
        <v>0.34</v>
      </c>
      <c r="D40" s="39">
        <v>1.7343520000000001E-2</v>
      </c>
      <c r="E40" s="39">
        <v>2.6616480000000001E-2</v>
      </c>
      <c r="F40" s="39">
        <v>1.0674649999999997E-2</v>
      </c>
      <c r="G40" s="39">
        <v>4.8759259999999999E-2</v>
      </c>
      <c r="H40" s="39">
        <v>1.2555299999999998E-2</v>
      </c>
      <c r="I40" s="39">
        <v>2.1682600000000003E-2</v>
      </c>
      <c r="J40" s="39">
        <v>1.1102900000000002E-2</v>
      </c>
      <c r="K40" s="39">
        <v>-4.5111130000000006E-2</v>
      </c>
      <c r="L40" s="39">
        <v>6.9961999999999941E-3</v>
      </c>
      <c r="M40" s="39">
        <v>3.5925999999999993E-2</v>
      </c>
      <c r="N40" s="39">
        <v>7.501229999999999E-2</v>
      </c>
      <c r="O40" s="39">
        <v>-7.8739999999999991E-3</v>
      </c>
      <c r="P40" s="39">
        <v>-1.8677000000000034E-3</v>
      </c>
      <c r="Q40" s="39">
        <v>1.4210600000000004E-2</v>
      </c>
      <c r="R40" s="39">
        <v>2.0579899999999991E-2</v>
      </c>
    </row>
    <row r="41" spans="1:18" x14ac:dyDescent="0.25">
      <c r="A41" s="4">
        <v>1995</v>
      </c>
      <c r="B41" s="4">
        <v>0.45</v>
      </c>
      <c r="D41" s="38">
        <v>1.6523360000000001E-2</v>
      </c>
      <c r="E41" s="38">
        <v>2.7007639999999999E-2</v>
      </c>
      <c r="F41" s="38">
        <v>9.7071999999999992E-3</v>
      </c>
      <c r="G41" s="38">
        <v>4.9036679999999999E-2</v>
      </c>
      <c r="H41" s="38">
        <v>1.13904E-2</v>
      </c>
      <c r="I41" s="38">
        <v>2.0496800000000003E-2</v>
      </c>
      <c r="J41" s="38">
        <v>9.467200000000002E-3</v>
      </c>
      <c r="K41" s="38">
        <v>-4.906684E-2</v>
      </c>
      <c r="L41" s="38">
        <v>1.9515999999999978E-3</v>
      </c>
      <c r="M41" s="38">
        <v>3.2208000000000001E-2</v>
      </c>
      <c r="N41" s="38">
        <v>7.1196399999999993E-2</v>
      </c>
      <c r="O41" s="38">
        <v>-9.1719999999999996E-3</v>
      </c>
      <c r="P41" s="38">
        <v>-4.5835999999999967E-3</v>
      </c>
      <c r="Q41" s="38">
        <v>1.0010800000000007E-2</v>
      </c>
      <c r="R41" s="38">
        <v>1.6733199999999997E-2</v>
      </c>
    </row>
    <row r="42" spans="1:18" hidden="1" x14ac:dyDescent="0.25">
      <c r="A42" s="4">
        <v>1996</v>
      </c>
      <c r="B42" s="4">
        <v>0.32</v>
      </c>
      <c r="D42" s="38">
        <v>1.7492639999999997E-2</v>
      </c>
      <c r="E42" s="38">
        <v>2.654536E-2</v>
      </c>
      <c r="F42" s="38">
        <v>1.0850549999999999E-2</v>
      </c>
      <c r="G42" s="38">
        <v>4.870882E-2</v>
      </c>
      <c r="H42" s="38">
        <v>1.27671E-2</v>
      </c>
      <c r="I42" s="38">
        <v>2.1898200000000003E-2</v>
      </c>
      <c r="J42" s="38">
        <v>1.1400300000000002E-2</v>
      </c>
      <c r="K42" s="38">
        <v>-4.4391910000000007E-2</v>
      </c>
      <c r="L42" s="38">
        <v>7.9133999999999941E-3</v>
      </c>
      <c r="M42" s="38">
        <v>3.6601999999999996E-2</v>
      </c>
      <c r="N42" s="38">
        <v>7.5706099999999998E-2</v>
      </c>
      <c r="O42" s="38">
        <v>-7.637999999999999E-3</v>
      </c>
      <c r="P42" s="38">
        <v>-1.3739000000000008E-3</v>
      </c>
      <c r="Q42" s="38">
        <v>1.4974200000000007E-2</v>
      </c>
      <c r="R42" s="38">
        <v>2.1279299999999994E-2</v>
      </c>
    </row>
    <row r="43" spans="1:18" hidden="1" x14ac:dyDescent="0.25">
      <c r="A43" s="4">
        <v>1997</v>
      </c>
      <c r="B43" s="4">
        <v>0.51</v>
      </c>
      <c r="D43" s="38">
        <v>1.6076E-2</v>
      </c>
      <c r="E43" s="38">
        <v>2.7221000000000002E-2</v>
      </c>
      <c r="F43" s="38">
        <v>9.1794999999999984E-3</v>
      </c>
      <c r="G43" s="38">
        <v>4.9188000000000003E-2</v>
      </c>
      <c r="H43" s="38">
        <v>1.0755000000000001E-2</v>
      </c>
      <c r="I43" s="38">
        <v>1.9850000000000003E-2</v>
      </c>
      <c r="J43" s="38">
        <v>8.5750000000000028E-3</v>
      </c>
      <c r="K43" s="38">
        <v>-5.1224500000000006E-2</v>
      </c>
      <c r="L43" s="38">
        <v>-7.9999999999999516E-4</v>
      </c>
      <c r="M43" s="38">
        <v>3.0179999999999998E-2</v>
      </c>
      <c r="N43" s="38">
        <v>6.9114999999999996E-2</v>
      </c>
      <c r="O43" s="38">
        <v>-9.8799999999999999E-3</v>
      </c>
      <c r="P43" s="38">
        <v>-6.0649999999999975E-3</v>
      </c>
      <c r="Q43" s="38">
        <v>7.7200000000000046E-3</v>
      </c>
      <c r="R43" s="38">
        <v>1.4634999999999995E-2</v>
      </c>
    </row>
    <row r="44" spans="1:18" hidden="1" x14ac:dyDescent="0.25">
      <c r="A44" s="4">
        <v>1998</v>
      </c>
      <c r="B44" s="4">
        <v>0.63</v>
      </c>
      <c r="D44" s="38">
        <v>1.5181279999999998E-2</v>
      </c>
      <c r="E44" s="38">
        <v>2.7647720000000001E-2</v>
      </c>
      <c r="F44" s="38">
        <v>8.1240999999999969E-3</v>
      </c>
      <c r="G44" s="38">
        <v>4.9490640000000002E-2</v>
      </c>
      <c r="H44" s="38">
        <v>9.4841999999999982E-3</v>
      </c>
      <c r="I44" s="38">
        <v>1.8556400000000004E-2</v>
      </c>
      <c r="J44" s="38">
        <v>6.7906000000000008E-3</v>
      </c>
      <c r="K44" s="38">
        <v>-5.5539820000000004E-2</v>
      </c>
      <c r="L44" s="38">
        <v>-6.3032000000000088E-3</v>
      </c>
      <c r="M44" s="38">
        <v>2.6123999999999994E-2</v>
      </c>
      <c r="N44" s="38">
        <v>6.4952199999999988E-2</v>
      </c>
      <c r="O44" s="38">
        <v>-1.1296E-2</v>
      </c>
      <c r="P44" s="38">
        <v>-9.027799999999999E-3</v>
      </c>
      <c r="Q44" s="38">
        <v>3.1384000000000065E-3</v>
      </c>
      <c r="R44" s="38">
        <v>1.0438599999999992E-2</v>
      </c>
    </row>
    <row r="45" spans="1:18" hidden="1" x14ac:dyDescent="0.25">
      <c r="A45" s="4">
        <v>1999</v>
      </c>
      <c r="B45" s="4">
        <v>0.44</v>
      </c>
      <c r="D45" s="38">
        <v>1.6597920000000002E-2</v>
      </c>
      <c r="E45" s="38">
        <v>2.6972079999999999E-2</v>
      </c>
      <c r="F45" s="38">
        <v>9.795149999999999E-3</v>
      </c>
      <c r="G45" s="38">
        <v>4.901146E-2</v>
      </c>
      <c r="H45" s="38">
        <v>1.1496300000000001E-2</v>
      </c>
      <c r="I45" s="38">
        <v>2.0604600000000004E-2</v>
      </c>
      <c r="J45" s="38">
        <v>9.6159000000000036E-3</v>
      </c>
      <c r="K45" s="38">
        <v>-4.8707229999999997E-2</v>
      </c>
      <c r="L45" s="38">
        <v>2.4102000000000012E-3</v>
      </c>
      <c r="M45" s="38">
        <v>3.2545999999999999E-2</v>
      </c>
      <c r="N45" s="38">
        <v>7.1543300000000004E-2</v>
      </c>
      <c r="O45" s="38">
        <v>-9.0539999999999995E-3</v>
      </c>
      <c r="P45" s="38">
        <v>-4.3366999999999954E-3</v>
      </c>
      <c r="Q45" s="38">
        <v>1.0392600000000009E-2</v>
      </c>
      <c r="R45" s="38">
        <v>1.7082899999999998E-2</v>
      </c>
    </row>
    <row r="46" spans="1:18" x14ac:dyDescent="0.25">
      <c r="A46" s="4">
        <v>2000</v>
      </c>
      <c r="B46" s="4">
        <v>0.42</v>
      </c>
      <c r="D46" s="38">
        <v>1.6747039999999998E-2</v>
      </c>
      <c r="E46" s="38">
        <v>2.6900960000000002E-2</v>
      </c>
      <c r="F46" s="38">
        <v>9.9710499999999987E-3</v>
      </c>
      <c r="G46" s="38">
        <v>4.8961020000000001E-2</v>
      </c>
      <c r="H46" s="38">
        <v>1.1708100000000001E-2</v>
      </c>
      <c r="I46" s="38">
        <v>2.0820200000000004E-2</v>
      </c>
      <c r="J46" s="38">
        <v>9.9133000000000034E-3</v>
      </c>
      <c r="K46" s="38">
        <v>-4.7988009999999998E-2</v>
      </c>
      <c r="L46" s="38">
        <v>3.3274000000000081E-3</v>
      </c>
      <c r="M46" s="38">
        <v>3.3222000000000002E-2</v>
      </c>
      <c r="N46" s="38">
        <v>7.2237099999999999E-2</v>
      </c>
      <c r="O46" s="38">
        <v>-8.8179999999999994E-3</v>
      </c>
      <c r="P46" s="38">
        <v>-3.8428999999999998E-3</v>
      </c>
      <c r="Q46" s="38">
        <v>1.1156200000000012E-2</v>
      </c>
      <c r="R46" s="38">
        <v>1.7782300000000001E-2</v>
      </c>
    </row>
    <row r="47" spans="1:18" hidden="1" x14ac:dyDescent="0.25">
      <c r="A47" s="4">
        <v>2001</v>
      </c>
      <c r="B47" s="4">
        <v>0.54</v>
      </c>
      <c r="D47" s="38">
        <v>1.585232E-2</v>
      </c>
      <c r="E47" s="38">
        <v>2.732768E-2</v>
      </c>
      <c r="F47" s="38">
        <v>8.9156499999999989E-3</v>
      </c>
      <c r="G47" s="38">
        <v>4.9263660000000001E-2</v>
      </c>
      <c r="H47" s="38">
        <v>1.04373E-2</v>
      </c>
      <c r="I47" s="38">
        <v>1.9526600000000005E-2</v>
      </c>
      <c r="J47" s="38">
        <v>8.1289000000000014E-3</v>
      </c>
      <c r="K47" s="38">
        <v>-5.2303330000000002E-2</v>
      </c>
      <c r="L47" s="38">
        <v>-2.1758000000000055E-3</v>
      </c>
      <c r="M47" s="38">
        <v>2.9165999999999997E-2</v>
      </c>
      <c r="N47" s="38">
        <v>6.8074300000000004E-2</v>
      </c>
      <c r="O47" s="38">
        <v>-1.0234E-2</v>
      </c>
      <c r="P47" s="38">
        <v>-6.8057000000000013E-3</v>
      </c>
      <c r="Q47" s="38">
        <v>6.5746000000000068E-3</v>
      </c>
      <c r="R47" s="38">
        <v>1.3585899999999991E-2</v>
      </c>
    </row>
    <row r="48" spans="1:18" hidden="1" x14ac:dyDescent="0.25">
      <c r="A48" s="4">
        <v>2002</v>
      </c>
      <c r="B48" s="4">
        <v>0.6</v>
      </c>
      <c r="D48" s="38">
        <v>1.5404960000000001E-2</v>
      </c>
      <c r="E48" s="38">
        <v>2.7541039999999999E-2</v>
      </c>
      <c r="F48" s="38">
        <v>8.3879499999999999E-3</v>
      </c>
      <c r="G48" s="38">
        <v>4.9414979999999997E-2</v>
      </c>
      <c r="H48" s="38">
        <v>9.8019000000000023E-3</v>
      </c>
      <c r="I48" s="38">
        <v>1.8879800000000006E-2</v>
      </c>
      <c r="J48" s="38">
        <v>7.2367000000000056E-3</v>
      </c>
      <c r="K48" s="38">
        <v>-5.4460990000000001E-2</v>
      </c>
      <c r="L48" s="38">
        <v>-4.9273999999999984E-3</v>
      </c>
      <c r="M48" s="38">
        <v>2.7138000000000002E-2</v>
      </c>
      <c r="N48" s="38">
        <v>6.5992899999999993E-2</v>
      </c>
      <c r="O48" s="38">
        <v>-1.0941999999999997E-2</v>
      </c>
      <c r="P48" s="38">
        <v>-8.2870999999999952E-3</v>
      </c>
      <c r="Q48" s="38">
        <v>4.2838000000000112E-3</v>
      </c>
      <c r="R48" s="38">
        <v>1.1487700000000003E-2</v>
      </c>
    </row>
    <row r="49" spans="1:19" hidden="1" x14ac:dyDescent="0.25">
      <c r="A49" s="4">
        <v>2003</v>
      </c>
      <c r="B49" s="4">
        <v>0.61</v>
      </c>
      <c r="D49" s="38">
        <v>1.5330399999999999E-2</v>
      </c>
      <c r="E49" s="38">
        <v>2.75766E-2</v>
      </c>
      <c r="F49" s="38">
        <v>8.2999999999999984E-3</v>
      </c>
      <c r="G49" s="38">
        <v>4.9440200000000004E-2</v>
      </c>
      <c r="H49" s="38">
        <v>9.6959999999999998E-3</v>
      </c>
      <c r="I49" s="38">
        <v>1.8772000000000004E-2</v>
      </c>
      <c r="J49" s="38">
        <v>7.0880000000000006E-3</v>
      </c>
      <c r="K49" s="38">
        <v>-5.4820600000000004E-2</v>
      </c>
      <c r="L49" s="38">
        <v>-5.3860000000000019E-3</v>
      </c>
      <c r="M49" s="38">
        <v>2.6799999999999997E-2</v>
      </c>
      <c r="N49" s="38">
        <v>6.5645999999999996E-2</v>
      </c>
      <c r="O49" s="38">
        <v>-1.106E-2</v>
      </c>
      <c r="P49" s="38">
        <v>-8.5340000000000034E-3</v>
      </c>
      <c r="Q49" s="38">
        <v>3.9020000000000027E-3</v>
      </c>
      <c r="R49" s="38">
        <v>1.1137999999999995E-2</v>
      </c>
    </row>
    <row r="50" spans="1:19" hidden="1" x14ac:dyDescent="0.25">
      <c r="A50" s="4">
        <v>2004</v>
      </c>
      <c r="B50" s="4">
        <v>0.57999999999999996</v>
      </c>
      <c r="D50" s="38">
        <v>1.5554080000000001E-2</v>
      </c>
      <c r="E50" s="38">
        <v>2.7469920000000002E-2</v>
      </c>
      <c r="F50" s="38">
        <v>8.5638499999999996E-3</v>
      </c>
      <c r="G50" s="38">
        <v>4.9364539999999998E-2</v>
      </c>
      <c r="H50" s="38">
        <v>1.00137E-2</v>
      </c>
      <c r="I50" s="38">
        <v>1.9095400000000005E-2</v>
      </c>
      <c r="J50" s="38">
        <v>7.5341000000000054E-3</v>
      </c>
      <c r="K50" s="38">
        <v>-5.3741769999999994E-2</v>
      </c>
      <c r="L50" s="38">
        <v>-4.0101999999999915E-3</v>
      </c>
      <c r="M50" s="38">
        <v>2.7814000000000005E-2</v>
      </c>
      <c r="N50" s="38">
        <v>6.6686700000000002E-2</v>
      </c>
      <c r="O50" s="38">
        <v>-1.0705999999999997E-2</v>
      </c>
      <c r="P50" s="38">
        <v>-7.7932999999999926E-3</v>
      </c>
      <c r="Q50" s="38">
        <v>5.0474000000000144E-3</v>
      </c>
      <c r="R50" s="38">
        <v>1.2187099999999999E-2</v>
      </c>
    </row>
    <row r="51" spans="1:19" x14ac:dyDescent="0.25">
      <c r="A51" s="4">
        <v>2005</v>
      </c>
      <c r="B51" s="4">
        <v>0.66</v>
      </c>
      <c r="D51" s="38">
        <v>1.49576E-2</v>
      </c>
      <c r="E51" s="38">
        <v>2.7754399999999999E-2</v>
      </c>
      <c r="F51" s="38">
        <v>7.8602499999999992E-3</v>
      </c>
      <c r="G51" s="38">
        <v>4.9566300000000001E-2</v>
      </c>
      <c r="H51" s="38">
        <v>9.166500000000001E-3</v>
      </c>
      <c r="I51" s="38">
        <v>1.8233000000000006E-2</v>
      </c>
      <c r="J51" s="38">
        <v>6.3445000000000029E-3</v>
      </c>
      <c r="K51" s="38">
        <v>-5.661865E-2</v>
      </c>
      <c r="L51" s="38">
        <v>-7.6789999999999914E-3</v>
      </c>
      <c r="M51" s="38">
        <v>2.511E-2</v>
      </c>
      <c r="N51" s="38">
        <v>6.3911499999999996E-2</v>
      </c>
      <c r="O51" s="38">
        <v>-1.1649999999999997E-2</v>
      </c>
      <c r="P51" s="38">
        <v>-9.7684999999999959E-3</v>
      </c>
      <c r="Q51" s="38">
        <v>1.9930000000000087E-3</v>
      </c>
      <c r="R51" s="38">
        <v>9.3894999999999951E-3</v>
      </c>
    </row>
    <row r="52" spans="1:19" hidden="1" x14ac:dyDescent="0.25">
      <c r="A52" s="4">
        <v>2006</v>
      </c>
      <c r="B52" s="4">
        <v>0.61</v>
      </c>
      <c r="D52" s="38">
        <v>1.5330399999999999E-2</v>
      </c>
      <c r="E52" s="38">
        <v>2.75766E-2</v>
      </c>
      <c r="F52" s="38">
        <v>8.2999999999999984E-3</v>
      </c>
      <c r="G52" s="38">
        <v>4.9440200000000004E-2</v>
      </c>
      <c r="H52" s="38">
        <v>9.6959999999999998E-3</v>
      </c>
      <c r="I52" s="38">
        <v>1.8772000000000004E-2</v>
      </c>
      <c r="J52" s="38">
        <v>7.0880000000000006E-3</v>
      </c>
      <c r="K52" s="38">
        <v>-5.4820600000000004E-2</v>
      </c>
      <c r="L52" s="38">
        <v>-5.3860000000000019E-3</v>
      </c>
      <c r="M52" s="38">
        <v>2.6799999999999997E-2</v>
      </c>
      <c r="N52" s="38">
        <v>6.5645999999999996E-2</v>
      </c>
      <c r="O52" s="38">
        <v>-1.106E-2</v>
      </c>
      <c r="P52" s="38">
        <v>-8.5340000000000034E-3</v>
      </c>
      <c r="Q52" s="38">
        <v>3.9020000000000027E-3</v>
      </c>
      <c r="R52" s="38">
        <v>1.1137999999999995E-2</v>
      </c>
    </row>
    <row r="53" spans="1:19" hidden="1" x14ac:dyDescent="0.25">
      <c r="A53" s="4">
        <v>2007</v>
      </c>
      <c r="B53" s="4">
        <v>0.61</v>
      </c>
      <c r="D53" s="38">
        <v>1.5330399999999999E-2</v>
      </c>
      <c r="E53" s="38">
        <v>2.75766E-2</v>
      </c>
      <c r="F53" s="38">
        <v>8.2999999999999984E-3</v>
      </c>
      <c r="G53" s="38">
        <v>4.9440200000000004E-2</v>
      </c>
      <c r="H53" s="38">
        <v>9.6959999999999998E-3</v>
      </c>
      <c r="I53" s="38">
        <v>1.8772000000000004E-2</v>
      </c>
      <c r="J53" s="38">
        <v>7.0880000000000006E-3</v>
      </c>
      <c r="K53" s="38">
        <v>-5.4820600000000004E-2</v>
      </c>
      <c r="L53" s="38">
        <v>-5.3860000000000019E-3</v>
      </c>
      <c r="M53" s="38">
        <v>2.6799999999999997E-2</v>
      </c>
      <c r="N53" s="38">
        <v>6.5645999999999996E-2</v>
      </c>
      <c r="O53" s="38">
        <v>-1.106E-2</v>
      </c>
      <c r="P53" s="38">
        <v>-8.5340000000000034E-3</v>
      </c>
      <c r="Q53" s="38">
        <v>3.9020000000000027E-3</v>
      </c>
      <c r="R53" s="38">
        <v>1.1137999999999995E-2</v>
      </c>
    </row>
    <row r="54" spans="1:19" hidden="1" x14ac:dyDescent="0.25">
      <c r="A54" s="4">
        <v>2008</v>
      </c>
      <c r="B54" s="4">
        <v>0.54</v>
      </c>
      <c r="D54" s="38">
        <v>1.585232E-2</v>
      </c>
      <c r="E54" s="38">
        <v>2.732768E-2</v>
      </c>
      <c r="F54" s="38">
        <v>8.9156499999999989E-3</v>
      </c>
      <c r="G54" s="38">
        <v>4.9263660000000001E-2</v>
      </c>
      <c r="H54" s="38">
        <v>1.04373E-2</v>
      </c>
      <c r="I54" s="38">
        <v>1.9526600000000005E-2</v>
      </c>
      <c r="J54" s="38">
        <v>8.1289000000000014E-3</v>
      </c>
      <c r="K54" s="38">
        <v>-5.2303330000000002E-2</v>
      </c>
      <c r="L54" s="38">
        <v>-2.1758000000000055E-3</v>
      </c>
      <c r="M54" s="38">
        <v>2.9165999999999997E-2</v>
      </c>
      <c r="N54" s="38">
        <v>6.8074300000000004E-2</v>
      </c>
      <c r="O54" s="38">
        <v>-1.0234E-2</v>
      </c>
      <c r="P54" s="38">
        <v>-6.8057000000000013E-3</v>
      </c>
      <c r="Q54" s="38">
        <v>6.5746000000000068E-3</v>
      </c>
      <c r="R54" s="38">
        <v>1.3585899999999991E-2</v>
      </c>
    </row>
    <row r="55" spans="1:19" hidden="1" x14ac:dyDescent="0.25">
      <c r="A55" s="4">
        <v>2009</v>
      </c>
      <c r="B55" s="4">
        <v>0.64</v>
      </c>
      <c r="D55" s="38">
        <v>1.5106720000000001E-2</v>
      </c>
      <c r="E55" s="38">
        <v>2.7683280000000001E-2</v>
      </c>
      <c r="F55" s="38">
        <v>8.0361499999999988E-3</v>
      </c>
      <c r="G55" s="38">
        <v>4.9515860000000002E-2</v>
      </c>
      <c r="H55" s="38">
        <v>9.3783000000000026E-3</v>
      </c>
      <c r="I55" s="38">
        <v>1.8448600000000006E-2</v>
      </c>
      <c r="J55" s="38">
        <v>6.6419000000000027E-3</v>
      </c>
      <c r="K55" s="38">
        <v>-5.589943E-2</v>
      </c>
      <c r="L55" s="38">
        <v>-6.7617999999999984E-3</v>
      </c>
      <c r="M55" s="38">
        <v>2.5786000000000003E-2</v>
      </c>
      <c r="N55" s="38">
        <v>6.4605300000000004E-2</v>
      </c>
      <c r="O55" s="38">
        <v>-1.1413999999999997E-2</v>
      </c>
      <c r="P55" s="38">
        <v>-9.2746999999999934E-3</v>
      </c>
      <c r="Q55" s="38">
        <v>2.7566000000000118E-3</v>
      </c>
      <c r="R55" s="38">
        <v>1.0088899999999998E-2</v>
      </c>
    </row>
    <row r="56" spans="1:19" x14ac:dyDescent="0.25">
      <c r="A56" s="4">
        <v>2010</v>
      </c>
      <c r="B56" s="4">
        <v>0.7</v>
      </c>
      <c r="D56" s="38">
        <v>1.465936E-2</v>
      </c>
      <c r="E56" s="38">
        <v>2.789664E-2</v>
      </c>
      <c r="F56" s="38">
        <v>7.5084499999999981E-3</v>
      </c>
      <c r="G56" s="38">
        <v>4.9667179999999998E-2</v>
      </c>
      <c r="H56" s="38">
        <v>8.7429000000000014E-3</v>
      </c>
      <c r="I56" s="38">
        <v>1.7801800000000003E-2</v>
      </c>
      <c r="J56" s="38">
        <v>5.7497000000000034E-3</v>
      </c>
      <c r="K56" s="38">
        <v>-5.8057089999999999E-2</v>
      </c>
      <c r="L56" s="38">
        <v>-9.5134000000000052E-3</v>
      </c>
      <c r="M56" s="38">
        <v>2.3758000000000001E-2</v>
      </c>
      <c r="N56" s="38">
        <v>6.2523899999999993E-2</v>
      </c>
      <c r="O56" s="38">
        <v>-1.2121999999999997E-2</v>
      </c>
      <c r="P56" s="38">
        <v>-1.0756100000000001E-2</v>
      </c>
      <c r="Q56" s="38">
        <v>4.658000000000162E-4</v>
      </c>
      <c r="R56" s="38">
        <v>7.9906999999999964E-3</v>
      </c>
    </row>
    <row r="57" spans="1:19" hidden="1" x14ac:dyDescent="0.25">
      <c r="A57" s="4">
        <v>2011</v>
      </c>
      <c r="B57" s="4">
        <v>0.57999999999999996</v>
      </c>
      <c r="D57" s="38">
        <v>1.5554080000000001E-2</v>
      </c>
      <c r="E57" s="38">
        <v>2.7469920000000002E-2</v>
      </c>
      <c r="F57" s="38">
        <v>8.5638499999999996E-3</v>
      </c>
      <c r="G57" s="38">
        <v>4.9364539999999998E-2</v>
      </c>
      <c r="H57" s="38">
        <v>1.00137E-2</v>
      </c>
      <c r="I57" s="38">
        <v>1.9095400000000005E-2</v>
      </c>
      <c r="J57" s="38">
        <v>7.5341000000000054E-3</v>
      </c>
      <c r="K57" s="38">
        <v>-5.3741769999999994E-2</v>
      </c>
      <c r="L57" s="38">
        <v>-4.0101999999999915E-3</v>
      </c>
      <c r="M57" s="38">
        <v>2.7814000000000005E-2</v>
      </c>
      <c r="N57" s="38">
        <v>6.6686700000000002E-2</v>
      </c>
      <c r="O57" s="38">
        <v>-1.0705999999999997E-2</v>
      </c>
      <c r="P57" s="38">
        <v>-7.7932999999999926E-3</v>
      </c>
      <c r="Q57" s="38">
        <v>5.0474000000000144E-3</v>
      </c>
      <c r="R57" s="38">
        <v>1.2187099999999999E-2</v>
      </c>
    </row>
    <row r="58" spans="1:19" hidden="1" x14ac:dyDescent="0.25">
      <c r="A58" s="4">
        <v>2012</v>
      </c>
      <c r="B58" s="4">
        <v>0.62</v>
      </c>
      <c r="D58" s="38">
        <v>1.525584E-2</v>
      </c>
      <c r="E58" s="38">
        <v>2.761216E-2</v>
      </c>
      <c r="F58" s="38">
        <v>8.2120500000000003E-3</v>
      </c>
      <c r="G58" s="38">
        <v>4.9465420000000003E-2</v>
      </c>
      <c r="H58" s="38">
        <v>9.5901000000000007E-3</v>
      </c>
      <c r="I58" s="38">
        <v>1.8664200000000006E-2</v>
      </c>
      <c r="J58" s="38">
        <v>6.9393000000000024E-3</v>
      </c>
      <c r="K58" s="38">
        <v>-5.518021E-2</v>
      </c>
      <c r="L58" s="38">
        <v>-5.8445999999999915E-3</v>
      </c>
      <c r="M58" s="38">
        <v>2.6462000000000006E-2</v>
      </c>
      <c r="N58" s="38">
        <v>6.5299099999999999E-2</v>
      </c>
      <c r="O58" s="38">
        <v>-1.1177999999999997E-2</v>
      </c>
      <c r="P58" s="38">
        <v>-8.7808999999999977E-3</v>
      </c>
      <c r="Q58" s="38">
        <v>3.520200000000015E-3</v>
      </c>
      <c r="R58" s="38">
        <v>1.0788300000000001E-2</v>
      </c>
    </row>
    <row r="59" spans="1:19" hidden="1" x14ac:dyDescent="0.25">
      <c r="A59" s="4">
        <v>2013</v>
      </c>
      <c r="B59" s="4">
        <v>0.67</v>
      </c>
      <c r="D59" s="38">
        <v>1.4883039999999998E-2</v>
      </c>
      <c r="E59" s="38">
        <v>2.7789960000000002E-2</v>
      </c>
      <c r="F59" s="38">
        <v>7.7722999999999976E-3</v>
      </c>
      <c r="G59" s="38">
        <v>4.959152E-2</v>
      </c>
      <c r="H59" s="38">
        <v>9.0605999999999985E-3</v>
      </c>
      <c r="I59" s="38">
        <v>1.8125200000000001E-2</v>
      </c>
      <c r="J59" s="38">
        <v>6.1958000000000013E-3</v>
      </c>
      <c r="K59" s="38">
        <v>-5.697826000000001E-2</v>
      </c>
      <c r="L59" s="38">
        <v>-8.1376000000000087E-3</v>
      </c>
      <c r="M59" s="38">
        <v>2.4771999999999995E-2</v>
      </c>
      <c r="N59" s="38">
        <v>6.3564599999999999E-2</v>
      </c>
      <c r="O59" s="38">
        <v>-1.1768000000000001E-2</v>
      </c>
      <c r="P59" s="38">
        <v>-1.0015400000000004E-2</v>
      </c>
      <c r="Q59" s="38">
        <v>1.6112000000000071E-3</v>
      </c>
      <c r="R59" s="38">
        <v>9.0397999999999867E-3</v>
      </c>
    </row>
    <row r="60" spans="1:19" hidden="1" x14ac:dyDescent="0.25">
      <c r="A60" s="4">
        <v>2014</v>
      </c>
      <c r="B60" s="4">
        <v>0.74</v>
      </c>
      <c r="D60" s="38">
        <v>1.436112E-2</v>
      </c>
      <c r="E60" s="38">
        <v>2.8038880000000002E-2</v>
      </c>
      <c r="F60" s="38">
        <v>7.1566499999999988E-3</v>
      </c>
      <c r="G60" s="38">
        <v>4.9768060000000003E-2</v>
      </c>
      <c r="H60" s="38">
        <v>8.3192999999999982E-3</v>
      </c>
      <c r="I60" s="38">
        <v>1.7370600000000003E-2</v>
      </c>
      <c r="J60" s="38">
        <v>5.1549000000000039E-3</v>
      </c>
      <c r="K60" s="38">
        <v>-5.9495530000000005E-2</v>
      </c>
      <c r="L60" s="38">
        <v>-1.1347800000000005E-2</v>
      </c>
      <c r="M60" s="38">
        <v>2.2406000000000002E-2</v>
      </c>
      <c r="N60" s="38">
        <v>6.1136299999999998E-2</v>
      </c>
      <c r="O60" s="38">
        <v>-1.2593999999999998E-2</v>
      </c>
      <c r="P60" s="38">
        <v>-1.1743699999999999E-2</v>
      </c>
      <c r="Q60" s="38">
        <v>-1.0613999999999901E-3</v>
      </c>
      <c r="R60" s="38">
        <v>6.5918999999999978E-3</v>
      </c>
    </row>
    <row r="61" spans="1:19" x14ac:dyDescent="0.25">
      <c r="A61" s="4">
        <v>2015</v>
      </c>
      <c r="B61" s="4">
        <v>0.9</v>
      </c>
      <c r="D61" s="38">
        <v>1.3168159999999998E-2</v>
      </c>
      <c r="E61" s="38">
        <v>2.8607840000000002E-2</v>
      </c>
      <c r="F61" s="38">
        <v>5.7494499999999962E-3</v>
      </c>
      <c r="G61" s="38">
        <v>5.017158E-2</v>
      </c>
      <c r="H61" s="38">
        <v>6.6248999999999995E-3</v>
      </c>
      <c r="I61" s="38">
        <v>1.5645800000000001E-2</v>
      </c>
      <c r="J61" s="38">
        <v>2.775699999999999E-3</v>
      </c>
      <c r="K61" s="38">
        <v>-6.5249290000000001E-2</v>
      </c>
      <c r="L61" s="38">
        <v>-1.8685400000000005E-2</v>
      </c>
      <c r="M61" s="38">
        <v>1.6997999999999999E-2</v>
      </c>
      <c r="N61" s="38">
        <v>5.5585899999999994E-2</v>
      </c>
      <c r="O61" s="38">
        <v>-1.4482000000000002E-2</v>
      </c>
      <c r="P61" s="38">
        <v>-1.5694099999999999E-2</v>
      </c>
      <c r="Q61" s="38">
        <v>-7.1702000000000016E-3</v>
      </c>
      <c r="R61" s="38">
        <v>9.9669999999998926E-4</v>
      </c>
    </row>
    <row r="62" spans="1:19" hidden="1" x14ac:dyDescent="0.25">
      <c r="A62" s="4">
        <v>2016</v>
      </c>
      <c r="B62" s="4">
        <v>0.94</v>
      </c>
      <c r="D62" s="21">
        <f>D$34*(1-B62)+D$33</f>
        <v>-1.876414000000004E-2</v>
      </c>
      <c r="E62" s="21">
        <f>E$34*(1-B62)+E$33</f>
        <v>0.17856476000000013</v>
      </c>
      <c r="F62" s="21">
        <f>F$34*(1-B62)+F$33</f>
        <v>-8.1858260000000085E-2</v>
      </c>
      <c r="G62" s="21">
        <f>G$34*(1-B62)+G$33</f>
        <v>0.24697416000000016</v>
      </c>
      <c r="H62" s="21">
        <f>H$34*(1-B62)+H$33</f>
        <v>-0.13922460000000014</v>
      </c>
      <c r="I62" s="21">
        <f>I$34*(1-B62)+I$33</f>
        <v>-0.13207960000000016</v>
      </c>
      <c r="J62" s="21">
        <f>J$34*(1-B62)+J$33</f>
        <v>-0.26838440000000024</v>
      </c>
      <c r="K62" s="21">
        <f>K$34*(1-B62)+K$33</f>
        <v>-0.68558758000000064</v>
      </c>
      <c r="L62" s="21">
        <f>L$34*(1-B62)+L$33</f>
        <v>-0.87397460000000082</v>
      </c>
      <c r="M62" s="21">
        <f>M$34*(1-B62)+M$33</f>
        <v>-0.74038260000000078</v>
      </c>
      <c r="N62" s="21">
        <f>N$34*(1-B62)+N$33</f>
        <v>-0.73772180000000076</v>
      </c>
      <c r="O62" s="21">
        <f>O$34*(1-B62)+O$33</f>
        <v>-0.17110060000000016</v>
      </c>
      <c r="P62" s="21">
        <f>P$34*(1-B62)+P$33</f>
        <v>-0.51485540000000041</v>
      </c>
      <c r="Q62" s="21">
        <f>Q$34*(1-B62)+Q$33</f>
        <v>-0.81095600000000079</v>
      </c>
      <c r="R62" s="21">
        <f>R$34*(1-B62)+R$33</f>
        <v>-0.72544520000000079</v>
      </c>
    </row>
    <row r="63" spans="1:19" s="27" customFormat="1" x14ac:dyDescent="0.25">
      <c r="C63" s="27" t="s">
        <v>114</v>
      </c>
      <c r="D63" s="41" t="s">
        <v>11</v>
      </c>
      <c r="E63" s="41" t="s">
        <v>12</v>
      </c>
      <c r="F63" s="41" t="s">
        <v>13</v>
      </c>
      <c r="G63" s="41" t="s">
        <v>14</v>
      </c>
      <c r="H63" s="41" t="s">
        <v>8</v>
      </c>
      <c r="I63" s="41" t="s">
        <v>15</v>
      </c>
      <c r="J63" s="41" t="s">
        <v>16</v>
      </c>
      <c r="K63" s="41" t="s">
        <v>17</v>
      </c>
      <c r="L63" s="41" t="s">
        <v>18</v>
      </c>
      <c r="M63" s="41" t="s">
        <v>9</v>
      </c>
      <c r="N63" s="41" t="s">
        <v>19</v>
      </c>
      <c r="O63" s="41" t="s">
        <v>10</v>
      </c>
      <c r="P63" s="41" t="s">
        <v>20</v>
      </c>
      <c r="Q63" s="41" t="s">
        <v>21</v>
      </c>
      <c r="R63" s="41" t="s">
        <v>22</v>
      </c>
      <c r="S63" s="27" t="s">
        <v>128</v>
      </c>
    </row>
    <row r="64" spans="1:19" s="27" customFormat="1" x14ac:dyDescent="0.25">
      <c r="C64" s="19" t="s">
        <v>110</v>
      </c>
      <c r="D64" s="43">
        <v>4.9319999999999998E-3</v>
      </c>
      <c r="E64" s="43">
        <v>2.5735000000000001E-2</v>
      </c>
      <c r="F64" s="43">
        <v>7.0600000000000003E-4</v>
      </c>
      <c r="G64" s="43">
        <v>3.5078999999999999E-2</v>
      </c>
      <c r="H64" s="43">
        <v>2.2599999999999999E-4</v>
      </c>
      <c r="I64" s="43">
        <v>4.6699999999999997E-3</v>
      </c>
      <c r="J64" s="43">
        <v>-5.0229999999999997E-3</v>
      </c>
      <c r="K64" s="43">
        <v>-3.9237000000000001E-2</v>
      </c>
      <c r="L64" s="43">
        <v>-4.3733000000000001E-2</v>
      </c>
      <c r="M64" s="43">
        <v>-1.205E-2</v>
      </c>
      <c r="N64" s="43">
        <v>6.999E-3</v>
      </c>
      <c r="O64" s="43">
        <v>-1.1946999999999999E-2</v>
      </c>
      <c r="P64" s="43">
        <v>-2.1198000000000002E-2</v>
      </c>
      <c r="Q64" s="43">
        <v>-2.9787000000000001E-2</v>
      </c>
      <c r="R64" s="43">
        <v>-2.2734999999999998E-2</v>
      </c>
      <c r="S64" s="46">
        <v>-5.6819000000000001E-2</v>
      </c>
    </row>
    <row r="65" spans="1:19" s="27" customFormat="1" x14ac:dyDescent="0.25">
      <c r="B65" s="27" t="s">
        <v>80</v>
      </c>
      <c r="C65" s="19" t="s">
        <v>111</v>
      </c>
      <c r="D65" s="43">
        <v>-1.6999999999999999E-3</v>
      </c>
      <c r="E65" s="43">
        <v>-3.9150000000000001E-3</v>
      </c>
      <c r="F65" s="43">
        <v>-1.4040000000000001E-3</v>
      </c>
      <c r="G65" s="43">
        <v>-4.712E-3</v>
      </c>
      <c r="H65" s="43">
        <v>-1.526E-3</v>
      </c>
      <c r="I65" s="43">
        <v>-2.0249999999999999E-3</v>
      </c>
      <c r="J65" s="43">
        <v>-1.1739999999999999E-3</v>
      </c>
      <c r="K65" s="43">
        <v>2.3210000000000001E-3</v>
      </c>
      <c r="L65" s="43">
        <v>2.7299999999999998E-3</v>
      </c>
      <c r="M65" s="43">
        <v>-1.3990000000000001E-3</v>
      </c>
      <c r="N65" s="43">
        <v>-3.7339999999999999E-3</v>
      </c>
      <c r="O65" s="43">
        <v>-9.4099999999999997E-5</v>
      </c>
      <c r="P65" s="43">
        <v>1.55E-4</v>
      </c>
      <c r="Q65" s="43">
        <v>9.3899999999999995E-4</v>
      </c>
      <c r="R65" s="43">
        <v>1.1400000000000001E-4</v>
      </c>
      <c r="S65" s="46">
        <v>4.6779999999999999E-3</v>
      </c>
    </row>
    <row r="66" spans="1:19" x14ac:dyDescent="0.25">
      <c r="A66" s="4">
        <v>1990</v>
      </c>
      <c r="B66" s="4">
        <v>0.43</v>
      </c>
      <c r="D66" s="40">
        <v>1.8031726947490244E-3</v>
      </c>
      <c r="E66" s="40">
        <v>1.0236300971013667E-2</v>
      </c>
      <c r="F66" s="40">
        <v>4.397846580948234E-5</v>
      </c>
      <c r="G66" s="40">
        <v>1.4013550513529092E-2</v>
      </c>
      <c r="H66" s="40">
        <v>-1.8501162296898657E-4</v>
      </c>
      <c r="I66" s="40">
        <v>1.6310129508400038E-3</v>
      </c>
      <c r="J66" s="40">
        <v>-2.3826260129225039E-3</v>
      </c>
      <c r="K66" s="40">
        <v>-1.6717641213762853E-2</v>
      </c>
      <c r="L66" s="40">
        <v>-1.864156127020964E-2</v>
      </c>
      <c r="M66" s="40">
        <v>-5.4699324905336816E-3</v>
      </c>
      <c r="N66" s="40">
        <v>2.3137873721490038E-3</v>
      </c>
      <c r="O66" s="40">
        <v>-5.1813167524302458E-3</v>
      </c>
      <c r="P66" s="40">
        <v>-9.1698017245590742E-3</v>
      </c>
      <c r="Q66" s="40">
        <v>-1.279646959195968E-2</v>
      </c>
      <c r="R66" s="40">
        <v>-9.8510682894227663E-3</v>
      </c>
    </row>
    <row r="67" spans="1:19" hidden="1" x14ac:dyDescent="0.25">
      <c r="A67" s="4">
        <v>1991</v>
      </c>
      <c r="B67" s="4">
        <v>0.4</v>
      </c>
      <c r="D67" s="40">
        <v>1.6979121909456393E-3</v>
      </c>
      <c r="E67" s="40">
        <v>9.5750324166091888E-3</v>
      </c>
      <c r="F67" s="40">
        <v>5.7756663975088799E-5</v>
      </c>
      <c r="G67" s="40">
        <v>1.3103693352842826E-2</v>
      </c>
      <c r="H67" s="40">
        <v>-1.5378364577337418E-4</v>
      </c>
      <c r="I67" s="40">
        <v>1.5416197391227942E-3</v>
      </c>
      <c r="J67" s="40">
        <v>-2.201877613191286E-3</v>
      </c>
      <c r="K67" s="40">
        <v>-1.5561901869584466E-2</v>
      </c>
      <c r="L67" s="40">
        <v>-1.7352368945685183E-2</v>
      </c>
      <c r="M67" s="40">
        <v>-5.0694092893499958E-3</v>
      </c>
      <c r="N67" s="40">
        <v>2.1973211472623446E-3</v>
      </c>
      <c r="O67" s="40">
        <v>-4.8169477538916802E-3</v>
      </c>
      <c r="P67" s="40">
        <v>-8.5264863259944881E-3</v>
      </c>
      <c r="Q67" s="40">
        <v>-1.1904612528366724E-2</v>
      </c>
      <c r="R67" s="40">
        <v>-9.1588838315227825E-3</v>
      </c>
    </row>
    <row r="68" spans="1:19" hidden="1" x14ac:dyDescent="0.25">
      <c r="A68" s="4">
        <v>1992</v>
      </c>
      <c r="B68" s="4">
        <v>0.25</v>
      </c>
      <c r="D68" s="40">
        <v>1.1254818633105147E-3</v>
      </c>
      <c r="E68" s="40">
        <v>6.1509936160730229E-3</v>
      </c>
      <c r="F68" s="40">
        <v>8.8742124136482897E-5</v>
      </c>
      <c r="G68" s="40">
        <v>8.4040237973118347E-3</v>
      </c>
      <c r="H68" s="40">
        <v>-3.8876511324377742E-5</v>
      </c>
      <c r="I68" s="40">
        <v>1.0398550758569751E-3</v>
      </c>
      <c r="J68" s="40">
        <v>-1.3308939243872513E-3</v>
      </c>
      <c r="K68" s="40">
        <v>-9.758495429549055E-3</v>
      </c>
      <c r="L68" s="40">
        <v>-1.0879719339354723E-2</v>
      </c>
      <c r="M68" s="40">
        <v>-3.1095769943338724E-3</v>
      </c>
      <c r="N68" s="40">
        <v>1.514079088322445E-3</v>
      </c>
      <c r="O68" s="40">
        <v>-3.0016139737783659E-3</v>
      </c>
      <c r="P68" s="40">
        <v>-5.3179434235964334E-3</v>
      </c>
      <c r="Q68" s="40">
        <v>-7.4430522351037112E-3</v>
      </c>
      <c r="R68" s="40">
        <v>-5.7090330396788666E-3</v>
      </c>
    </row>
    <row r="69" spans="1:19" hidden="1" x14ac:dyDescent="0.25">
      <c r="A69" s="4">
        <v>1993</v>
      </c>
      <c r="B69" s="4">
        <v>0.28000000000000003</v>
      </c>
      <c r="D69" s="40">
        <v>1.2461252344674596E-3</v>
      </c>
      <c r="E69" s="40">
        <v>6.8515957725819839E-3</v>
      </c>
      <c r="F69" s="40">
        <v>8.7598725790988857E-5</v>
      </c>
      <c r="G69" s="40">
        <v>9.3641824005140078E-3</v>
      </c>
      <c r="H69" s="40">
        <v>-5.6361576448270117E-5</v>
      </c>
      <c r="I69" s="40">
        <v>1.1475216811917795E-3</v>
      </c>
      <c r="J69" s="40">
        <v>-1.5007304169163095E-3</v>
      </c>
      <c r="K69" s="40">
        <v>-1.0922403546979603E-2</v>
      </c>
      <c r="L69" s="40">
        <v>-1.2177720690594447E-2</v>
      </c>
      <c r="M69" s="40">
        <v>-3.4958600633789687E-3</v>
      </c>
      <c r="N69" s="40">
        <v>1.664200220835393E-3</v>
      </c>
      <c r="O69" s="40">
        <v>-3.3638147549070502E-3</v>
      </c>
      <c r="P69" s="40">
        <v>-5.9585823996247097E-3</v>
      </c>
      <c r="Q69" s="40">
        <v>-8.3356510802164319E-3</v>
      </c>
      <c r="R69" s="40">
        <v>-6.3975306218629702E-3</v>
      </c>
    </row>
    <row r="70" spans="1:19" hidden="1" x14ac:dyDescent="0.25">
      <c r="A70" s="4">
        <v>1994</v>
      </c>
      <c r="B70" s="4">
        <v>0.34</v>
      </c>
      <c r="D70" s="40">
        <v>1.4781717736331846E-3</v>
      </c>
      <c r="E70" s="40">
        <v>8.2290469150763188E-3</v>
      </c>
      <c r="F70" s="40">
        <v>7.773155733528848E-5</v>
      </c>
      <c r="G70" s="40">
        <v>1.1254057399063886E-2</v>
      </c>
      <c r="H70" s="40">
        <v>-9.9575514295826217E-5</v>
      </c>
      <c r="I70" s="40">
        <v>1.3518799465974916E-3</v>
      </c>
      <c r="J70" s="40">
        <v>-1.8469392961271223E-3</v>
      </c>
      <c r="K70" s="40">
        <v>-1.3245420140124151E-2</v>
      </c>
      <c r="L70" s="40">
        <v>-1.4768568308326244E-2</v>
      </c>
      <c r="M70" s="40">
        <v>-4.2769387032126766E-3</v>
      </c>
      <c r="N70" s="40">
        <v>1.9442222364189224E-3</v>
      </c>
      <c r="O70" s="40">
        <v>-4.089513969523304E-3</v>
      </c>
      <c r="P70" s="40">
        <v>-7.2414637942855662E-3</v>
      </c>
      <c r="Q70" s="40">
        <v>-1.0120428492875663E-2</v>
      </c>
      <c r="R70" s="40">
        <v>-7.7767324795019934E-3</v>
      </c>
    </row>
    <row r="71" spans="1:19" x14ac:dyDescent="0.25">
      <c r="A71" s="4">
        <v>1995</v>
      </c>
      <c r="B71" s="4">
        <v>0.45</v>
      </c>
      <c r="D71" s="40">
        <v>1.8716403935160981E-3</v>
      </c>
      <c r="E71" s="40">
        <v>1.0672824469850175E-2</v>
      </c>
      <c r="F71" s="40">
        <v>3.3388885145125008E-5</v>
      </c>
      <c r="G71" s="40">
        <v>1.4614615234056076E-2</v>
      </c>
      <c r="H71" s="40">
        <v>-2.0735798842136963E-4</v>
      </c>
      <c r="I71" s="40">
        <v>1.6885813701487294E-3</v>
      </c>
      <c r="J71" s="40">
        <v>-2.5043410568289484E-3</v>
      </c>
      <c r="K71" s="40">
        <v>-1.7487193734478695E-2</v>
      </c>
      <c r="L71" s="40">
        <v>-1.9500002026256257E-2</v>
      </c>
      <c r="M71" s="40">
        <v>-5.7385404497518428E-3</v>
      </c>
      <c r="N71" s="40">
        <v>2.3877002424242785E-3</v>
      </c>
      <c r="O71" s="40">
        <v>-5.4244713865029357E-3</v>
      </c>
      <c r="P71" s="40">
        <v>-9.5989768118209615E-3</v>
      </c>
      <c r="Q71" s="40">
        <v>-1.3390950554099243E-2</v>
      </c>
      <c r="R71" s="40">
        <v>-1.0312935995811685E-2</v>
      </c>
    </row>
    <row r="72" spans="1:19" hidden="1" x14ac:dyDescent="0.25">
      <c r="A72" s="4">
        <v>1996</v>
      </c>
      <c r="B72" s="4">
        <v>0.32</v>
      </c>
      <c r="D72" s="40">
        <v>1.4021910993459424E-3</v>
      </c>
      <c r="E72" s="40">
        <v>7.7734047838085877E-3</v>
      </c>
      <c r="F72" s="40">
        <v>8.2143651866141716E-5</v>
      </c>
      <c r="G72" s="40">
        <v>1.0628590682123497E-2</v>
      </c>
      <c r="H72" s="40">
        <v>-8.3949446918052986E-5</v>
      </c>
      <c r="I72" s="40">
        <v>1.2853856572437013E-3</v>
      </c>
      <c r="J72" s="40">
        <v>-1.7305672892842601E-3</v>
      </c>
      <c r="K72" s="40">
        <v>-1.2471799339480893E-2</v>
      </c>
      <c r="L72" s="40">
        <v>-1.3905725131423272E-2</v>
      </c>
      <c r="M72" s="40">
        <v>-4.0153158825597278E-3</v>
      </c>
      <c r="N72" s="40">
        <v>1.8538751635474404E-3</v>
      </c>
      <c r="O72" s="40">
        <v>-3.8474217604274807E-3</v>
      </c>
      <c r="P72" s="40">
        <v>-6.813598949125017E-3</v>
      </c>
      <c r="Q72" s="40">
        <v>-9.5255666597840166E-3</v>
      </c>
      <c r="R72" s="40">
        <v>-7.3166712346731701E-3</v>
      </c>
    </row>
    <row r="73" spans="1:19" hidden="1" x14ac:dyDescent="0.25">
      <c r="A73" s="4">
        <v>1997</v>
      </c>
      <c r="B73" s="4">
        <v>0.51</v>
      </c>
      <c r="D73" s="40">
        <v>2.0688609409402888E-3</v>
      </c>
      <c r="E73" s="40">
        <v>1.1961742959103648E-2</v>
      </c>
      <c r="F73" s="40">
        <v>-5.1204262186303892E-6</v>
      </c>
      <c r="G73" s="40">
        <v>1.6391538743963322E-2</v>
      </c>
      <c r="H73" s="40">
        <v>-2.8173195053637164E-4</v>
      </c>
      <c r="I73" s="40">
        <v>1.8515628555318957E-3</v>
      </c>
      <c r="J73" s="40">
        <v>-2.8753312259286869E-3</v>
      </c>
      <c r="K73" s="40">
        <v>-1.97912706095873E-2</v>
      </c>
      <c r="L73" s="40">
        <v>-2.2070338527061098E-2</v>
      </c>
      <c r="M73" s="40">
        <v>-6.5520295494534177E-3</v>
      </c>
      <c r="N73" s="40">
        <v>2.5915430543240574E-3</v>
      </c>
      <c r="O73" s="40">
        <v>-6.155098891461667E-3</v>
      </c>
      <c r="P73" s="40">
        <v>-1.0887934792750594E-2</v>
      </c>
      <c r="Q73" s="40">
        <v>-1.5173943092578426E-2</v>
      </c>
      <c r="R73" s="40">
        <v>-1.1700517407540967E-2</v>
      </c>
    </row>
    <row r="74" spans="1:19" hidden="1" x14ac:dyDescent="0.25">
      <c r="A74" s="4">
        <v>1998</v>
      </c>
      <c r="B74" s="4">
        <v>0.63</v>
      </c>
      <c r="D74" s="40">
        <v>2.4265276413693035E-3</v>
      </c>
      <c r="E74" s="40">
        <v>1.444739937807679E-2</v>
      </c>
      <c r="F74" s="40">
        <v>-1.124802503838081E-4</v>
      </c>
      <c r="G74" s="40">
        <v>1.9828455920205407E-2</v>
      </c>
      <c r="H74" s="40">
        <v>-4.6350413655332128E-4</v>
      </c>
      <c r="I74" s="40">
        <v>2.133814598872599E-3</v>
      </c>
      <c r="J74" s="40">
        <v>-3.6436787958706758E-3</v>
      </c>
      <c r="K74" s="40">
        <v>-2.4378261530047355E-2</v>
      </c>
      <c r="L74" s="40">
        <v>-2.7187868378780258E-2</v>
      </c>
      <c r="M74" s="40">
        <v>-8.2136779887540638E-3</v>
      </c>
      <c r="N74" s="40">
        <v>2.9188010611401558E-3</v>
      </c>
      <c r="O74" s="40">
        <v>-7.6216078136048448E-3</v>
      </c>
      <c r="P74" s="40">
        <v>-1.3472310899430687E-2</v>
      </c>
      <c r="Q74" s="40">
        <v>-1.8737766912212343E-2</v>
      </c>
      <c r="R74" s="40">
        <v>-1.4484611840179391E-2</v>
      </c>
    </row>
    <row r="75" spans="1:19" hidden="1" x14ac:dyDescent="0.25">
      <c r="A75" s="4">
        <v>1999</v>
      </c>
      <c r="B75" s="4">
        <v>0.44</v>
      </c>
      <c r="D75" s="40">
        <v>1.8375770940728955E-3</v>
      </c>
      <c r="E75" s="40">
        <v>1.0454994218603096E-2</v>
      </c>
      <c r="F75" s="40">
        <v>3.882409263130911E-5</v>
      </c>
      <c r="G75" s="40">
        <v>1.4314632311766547E-2</v>
      </c>
      <c r="H75" s="40">
        <v>-1.9603202102151524E-4</v>
      </c>
      <c r="I75" s="40">
        <v>1.6599998187014557E-3</v>
      </c>
      <c r="J75" s="40">
        <v>-2.4433618658493369E-3</v>
      </c>
      <c r="K75" s="40">
        <v>-1.7102512017652029E-2</v>
      </c>
      <c r="L75" s="40">
        <v>-1.9070884377676768E-2</v>
      </c>
      <c r="M75" s="40">
        <v>-5.6040770606728936E-3</v>
      </c>
      <c r="N75" s="40">
        <v>2.3511168226713636E-3</v>
      </c>
      <c r="O75" s="40">
        <v>-5.3028698563267083E-3</v>
      </c>
      <c r="P75" s="40">
        <v>-9.3843594407690897E-3</v>
      </c>
      <c r="Q75" s="40">
        <v>-1.3093719238118381E-2</v>
      </c>
      <c r="R75" s="40">
        <v>-1.0081960975510911E-2</v>
      </c>
    </row>
    <row r="76" spans="1:19" x14ac:dyDescent="0.25">
      <c r="A76" s="4">
        <v>2000</v>
      </c>
      <c r="B76" s="4">
        <v>0.42</v>
      </c>
      <c r="D76" s="40">
        <v>1.7684271252420064E-3</v>
      </c>
      <c r="E76" s="40">
        <v>1.0016743646213707E-2</v>
      </c>
      <c r="F76" s="40">
        <v>4.8852013364198297E-5</v>
      </c>
      <c r="G76" s="40">
        <v>1.3711367992518986E-2</v>
      </c>
      <c r="H76" s="40">
        <v>-1.7429677407134898E-4</v>
      </c>
      <c r="I76" s="40">
        <v>1.6016206960955306E-3</v>
      </c>
      <c r="J76" s="40">
        <v>-2.322133410939474E-3</v>
      </c>
      <c r="K76" s="40">
        <v>-1.6332582082105931E-2</v>
      </c>
      <c r="L76" s="40">
        <v>-1.8212033679456459E-2</v>
      </c>
      <c r="M76" s="40">
        <v>-5.3361064985609141E-3</v>
      </c>
      <c r="N76" s="40">
        <v>2.2757117236677773E-3</v>
      </c>
      <c r="O76" s="40">
        <v>-5.0598120503521117E-3</v>
      </c>
      <c r="P76" s="40">
        <v>-8.9553036452903346E-3</v>
      </c>
      <c r="Q76" s="40">
        <v>-1.2499201801316756E-2</v>
      </c>
      <c r="R76" s="40">
        <v>-9.6202578970432887E-3</v>
      </c>
    </row>
    <row r="77" spans="1:19" hidden="1" x14ac:dyDescent="0.25">
      <c r="A77" s="4">
        <v>2001</v>
      </c>
      <c r="B77" s="4">
        <v>0.54</v>
      </c>
      <c r="D77" s="40">
        <v>2.1628718455025623E-3</v>
      </c>
      <c r="E77" s="40">
        <v>1.259463779288534E-2</v>
      </c>
      <c r="F77" s="40">
        <v>-2.8167193368435305E-5</v>
      </c>
      <c r="G77" s="40">
        <v>1.7265312722479095E-2</v>
      </c>
      <c r="H77" s="40">
        <v>-3.2304592496788266E-4</v>
      </c>
      <c r="I77" s="40">
        <v>1.927587231503924E-3</v>
      </c>
      <c r="J77" s="40">
        <v>-3.0641185418543255E-3</v>
      </c>
      <c r="K77" s="40">
        <v>-2.0940694682572793E-2</v>
      </c>
      <c r="L77" s="40">
        <v>-2.3352653767516596E-2</v>
      </c>
      <c r="M77" s="40">
        <v>-6.9630978624228056E-3</v>
      </c>
      <c r="N77" s="40">
        <v>2.6834055603042629E-3</v>
      </c>
      <c r="O77" s="40">
        <v>-6.5210683854074747E-3</v>
      </c>
      <c r="P77" s="40">
        <v>-1.1533220574758073E-2</v>
      </c>
      <c r="Q77" s="40">
        <v>-1.6065176802955158E-2</v>
      </c>
      <c r="R77" s="40">
        <v>-1.2395422913965792E-2</v>
      </c>
    </row>
    <row r="78" spans="1:19" hidden="1" x14ac:dyDescent="0.25">
      <c r="A78" s="4">
        <v>2002</v>
      </c>
      <c r="B78" s="4">
        <v>0.6</v>
      </c>
      <c r="D78" s="40">
        <v>2.3417035534194137E-3</v>
      </c>
      <c r="E78" s="40">
        <v>1.3837438596588114E-2</v>
      </c>
      <c r="F78" s="40">
        <v>-8.1846698333791647E-5</v>
      </c>
      <c r="G78" s="40">
        <v>1.8983724429859822E-2</v>
      </c>
      <c r="H78" s="40">
        <v>-4.1393126820153106E-4</v>
      </c>
      <c r="I78" s="40">
        <v>2.0687115609341832E-3</v>
      </c>
      <c r="J78" s="40">
        <v>-3.4482898411416925E-3</v>
      </c>
      <c r="K78" s="40">
        <v>-2.3234210861721193E-2</v>
      </c>
      <c r="L78" s="40">
        <v>-2.5911445375858051E-2</v>
      </c>
      <c r="M78" s="40">
        <v>-7.7939153353944191E-3</v>
      </c>
      <c r="N78" s="40">
        <v>2.8470312701985795E-3</v>
      </c>
      <c r="O78" s="40">
        <v>-7.2543221796664437E-3</v>
      </c>
      <c r="P78" s="40">
        <v>-1.2825408143318846E-2</v>
      </c>
      <c r="Q78" s="40">
        <v>-1.7847093798192513E-2</v>
      </c>
      <c r="R78" s="40">
        <v>-1.3787469027272138E-2</v>
      </c>
    </row>
    <row r="79" spans="1:19" hidden="1" x14ac:dyDescent="0.25">
      <c r="A79" s="4">
        <v>2003</v>
      </c>
      <c r="B79" s="4">
        <v>0.61</v>
      </c>
      <c r="D79" s="40">
        <v>2.3703182423720362E-3</v>
      </c>
      <c r="E79" s="40">
        <v>1.4041603895851325E-2</v>
      </c>
      <c r="F79" s="40">
        <v>-9.177682221213152E-5</v>
      </c>
      <c r="G79" s="40">
        <v>1.9266369763473453E-2</v>
      </c>
      <c r="H79" s="40">
        <v>-4.3014954907880993E-4</v>
      </c>
      <c r="I79" s="40">
        <v>2.0908168258135973E-3</v>
      </c>
      <c r="J79" s="40">
        <v>-3.5131745864857328E-3</v>
      </c>
      <c r="K79" s="40">
        <v>-2.3615763428122133E-2</v>
      </c>
      <c r="L79" s="40">
        <v>-2.633714222886618E-2</v>
      </c>
      <c r="M79" s="40">
        <v>-7.9335131204566547E-3</v>
      </c>
      <c r="N79" s="40">
        <v>2.8716981993571747E-3</v>
      </c>
      <c r="O79" s="40">
        <v>-7.376701871265272E-3</v>
      </c>
      <c r="P79" s="40">
        <v>-1.3040982429598892E-2</v>
      </c>
      <c r="Q79" s="40">
        <v>-1.8144006416350045E-2</v>
      </c>
      <c r="R79" s="40">
        <v>-1.4019766924526679E-2</v>
      </c>
    </row>
    <row r="80" spans="1:19" hidden="1" x14ac:dyDescent="0.25">
      <c r="A80" s="4">
        <v>2004</v>
      </c>
      <c r="B80" s="4">
        <v>0.57999999999999996</v>
      </c>
      <c r="D80" s="40">
        <v>2.2834539047173518E-3</v>
      </c>
      <c r="E80" s="40">
        <v>1.3426567890171695E-2</v>
      </c>
      <c r="F80" s="40">
        <v>-6.2829547304007105E-5</v>
      </c>
      <c r="G80" s="40">
        <v>1.8415220709899087E-2</v>
      </c>
      <c r="H80" s="40">
        <v>-3.8241258348160212E-4</v>
      </c>
      <c r="I80" s="40">
        <v>2.0232880061292536E-3</v>
      </c>
      <c r="J80" s="40">
        <v>-3.3192546023727075E-3</v>
      </c>
      <c r="K80" s="40">
        <v>-2.2470502545000447E-2</v>
      </c>
      <c r="L80" s="40">
        <v>-2.5059389070836473E-2</v>
      </c>
      <c r="M80" s="40">
        <v>-7.5156878020987685E-3</v>
      </c>
      <c r="N80" s="40">
        <v>2.7954658638347936E-3</v>
      </c>
      <c r="O80" s="40">
        <v>-7.0097092318197425E-3</v>
      </c>
      <c r="P80" s="40">
        <v>-1.2394439378186444E-2</v>
      </c>
      <c r="Q80" s="40">
        <v>-1.7253204766601613E-2</v>
      </c>
      <c r="R80" s="40">
        <v>-1.3323122149190698E-2</v>
      </c>
    </row>
    <row r="81" spans="1:18" x14ac:dyDescent="0.25">
      <c r="A81" s="4">
        <v>2005</v>
      </c>
      <c r="B81" s="4">
        <v>0.66</v>
      </c>
      <c r="D81" s="40">
        <v>2.5082926473090762E-3</v>
      </c>
      <c r="E81" s="40">
        <v>1.504976964348444E-2</v>
      </c>
      <c r="F81" s="40">
        <v>-1.4564360897188319E-4</v>
      </c>
      <c r="G81" s="40">
        <v>2.066359926962846E-2</v>
      </c>
      <c r="H81" s="40">
        <v>-5.1583154499999697E-4</v>
      </c>
      <c r="I81" s="40">
        <v>2.1952801422063305E-3</v>
      </c>
      <c r="J81" s="40">
        <v>-3.8412733181426078E-3</v>
      </c>
      <c r="K81" s="40">
        <v>-2.5520479547782752E-2</v>
      </c>
      <c r="L81" s="40">
        <v>-2.8462273815228738E-2</v>
      </c>
      <c r="M81" s="40">
        <v>-8.6363523412869847E-3</v>
      </c>
      <c r="N81" s="40">
        <v>2.983879417035454E-3</v>
      </c>
      <c r="O81" s="40">
        <v>-7.9893334968699527E-3</v>
      </c>
      <c r="P81" s="40">
        <v>-1.4119753617009713E-2</v>
      </c>
      <c r="Q81" s="40">
        <v>-1.9628242963466679E-2</v>
      </c>
      <c r="R81" s="40">
        <v>-1.5182502631446444E-2</v>
      </c>
    </row>
    <row r="82" spans="1:18" hidden="1" x14ac:dyDescent="0.25">
      <c r="A82" s="4">
        <v>2006</v>
      </c>
      <c r="B82" s="4">
        <v>0.61</v>
      </c>
      <c r="D82" s="40">
        <v>2.3703182423720362E-3</v>
      </c>
      <c r="E82" s="40">
        <v>1.4041603895851325E-2</v>
      </c>
      <c r="F82" s="40">
        <v>-9.177682221213152E-5</v>
      </c>
      <c r="G82" s="40">
        <v>1.9266369763473453E-2</v>
      </c>
      <c r="H82" s="40">
        <v>-4.3014954907880993E-4</v>
      </c>
      <c r="I82" s="40">
        <v>2.0908168258135973E-3</v>
      </c>
      <c r="J82" s="40">
        <v>-3.5131745864857328E-3</v>
      </c>
      <c r="K82" s="40">
        <v>-2.3615763428122133E-2</v>
      </c>
      <c r="L82" s="40">
        <v>-2.633714222886618E-2</v>
      </c>
      <c r="M82" s="40">
        <v>-7.9335131204566547E-3</v>
      </c>
      <c r="N82" s="40">
        <v>2.8716981993571747E-3</v>
      </c>
      <c r="O82" s="40">
        <v>-7.376701871265272E-3</v>
      </c>
      <c r="P82" s="40">
        <v>-1.3040982429598892E-2</v>
      </c>
      <c r="Q82" s="40">
        <v>-1.8144006416350045E-2</v>
      </c>
      <c r="R82" s="40">
        <v>-1.4019766924526679E-2</v>
      </c>
    </row>
    <row r="83" spans="1:18" hidden="1" x14ac:dyDescent="0.25">
      <c r="A83" s="4">
        <v>2007</v>
      </c>
      <c r="B83" s="4">
        <v>0.61</v>
      </c>
      <c r="D83" s="40">
        <v>2.3703182423720362E-3</v>
      </c>
      <c r="E83" s="40">
        <v>1.4041603895851325E-2</v>
      </c>
      <c r="F83" s="40">
        <v>-9.177682221213152E-5</v>
      </c>
      <c r="G83" s="40">
        <v>1.9266369763473453E-2</v>
      </c>
      <c r="H83" s="40">
        <v>-4.3014954907880993E-4</v>
      </c>
      <c r="I83" s="40">
        <v>2.0908168258135973E-3</v>
      </c>
      <c r="J83" s="40">
        <v>-3.5131745864857328E-3</v>
      </c>
      <c r="K83" s="40">
        <v>-2.3615763428122133E-2</v>
      </c>
      <c r="L83" s="40">
        <v>-2.633714222886618E-2</v>
      </c>
      <c r="M83" s="40">
        <v>-7.9335131204566547E-3</v>
      </c>
      <c r="N83" s="40">
        <v>2.8716981993571747E-3</v>
      </c>
      <c r="O83" s="40">
        <v>-7.376701871265272E-3</v>
      </c>
      <c r="P83" s="40">
        <v>-1.3040982429598892E-2</v>
      </c>
      <c r="Q83" s="40">
        <v>-1.8144006416350045E-2</v>
      </c>
      <c r="R83" s="40">
        <v>-1.4019766924526679E-2</v>
      </c>
    </row>
    <row r="84" spans="1:18" hidden="1" x14ac:dyDescent="0.25">
      <c r="A84" s="4">
        <v>2008</v>
      </c>
      <c r="B84" s="4">
        <v>0.54</v>
      </c>
      <c r="D84" s="40">
        <v>2.1628718455025623E-3</v>
      </c>
      <c r="E84" s="40">
        <v>1.259463779288534E-2</v>
      </c>
      <c r="F84" s="40">
        <v>-2.8167193368435305E-5</v>
      </c>
      <c r="G84" s="40">
        <v>1.7265312722479095E-2</v>
      </c>
      <c r="H84" s="40">
        <v>-3.2304592496788266E-4</v>
      </c>
      <c r="I84" s="40">
        <v>1.927587231503924E-3</v>
      </c>
      <c r="J84" s="40">
        <v>-3.0641185418543255E-3</v>
      </c>
      <c r="K84" s="40">
        <v>-2.0940694682572793E-2</v>
      </c>
      <c r="L84" s="40">
        <v>-2.3352653767516596E-2</v>
      </c>
      <c r="M84" s="40">
        <v>-6.9630978624228056E-3</v>
      </c>
      <c r="N84" s="40">
        <v>2.6834055603042629E-3</v>
      </c>
      <c r="O84" s="40">
        <v>-6.5210683854074747E-3</v>
      </c>
      <c r="P84" s="40">
        <v>-1.1533220574758073E-2</v>
      </c>
      <c r="Q84" s="40">
        <v>-1.6065176802955158E-2</v>
      </c>
      <c r="R84" s="40">
        <v>-1.2395422913965792E-2</v>
      </c>
    </row>
    <row r="85" spans="1:18" hidden="1" x14ac:dyDescent="0.25">
      <c r="A85" s="4">
        <v>2009</v>
      </c>
      <c r="B85" s="4">
        <v>0.64</v>
      </c>
      <c r="D85" s="40">
        <v>2.454122466073864E-3</v>
      </c>
      <c r="E85" s="40">
        <v>1.4649031543465108E-2</v>
      </c>
      <c r="F85" s="40">
        <v>-1.2325358957517355E-4</v>
      </c>
      <c r="G85" s="40">
        <v>2.0107900136571561E-2</v>
      </c>
      <c r="H85" s="40">
        <v>-4.806405043124205E-4</v>
      </c>
      <c r="I85" s="40">
        <v>2.1547072114359135E-3</v>
      </c>
      <c r="J85" s="40">
        <v>-3.7092984477341815E-3</v>
      </c>
      <c r="K85" s="40">
        <v>-2.4759205525076648E-2</v>
      </c>
      <c r="L85" s="40">
        <v>-2.7612895690155348E-2</v>
      </c>
      <c r="M85" s="40">
        <v>-8.3542455785876654E-3</v>
      </c>
      <c r="N85" s="40">
        <v>2.9412372043700029E-3</v>
      </c>
      <c r="O85" s="40">
        <v>-7.744134113914761E-3</v>
      </c>
      <c r="P85" s="40">
        <v>-1.3688065118932047E-2</v>
      </c>
      <c r="Q85" s="40">
        <v>-1.9034614411258605E-2</v>
      </c>
      <c r="R85" s="40">
        <v>-1.4717158940542027E-2</v>
      </c>
    </row>
    <row r="86" spans="1:18" x14ac:dyDescent="0.25">
      <c r="A86" s="4">
        <v>2010</v>
      </c>
      <c r="B86" s="4">
        <v>0.7</v>
      </c>
      <c r="D86" s="40">
        <v>2.6125566690610611E-3</v>
      </c>
      <c r="E86" s="40">
        <v>1.5841168180786826E-2</v>
      </c>
      <c r="F86" s="40">
        <v>-1.9379755021332933E-4</v>
      </c>
      <c r="G86" s="40">
        <v>2.1762287022731756E-2</v>
      </c>
      <c r="H86" s="40">
        <v>-5.8988776243146376E-4</v>
      </c>
      <c r="I86" s="40">
        <v>2.2715781843687384E-3</v>
      </c>
      <c r="J86" s="40">
        <v>-4.1081679942047691E-3</v>
      </c>
      <c r="K86" s="40">
        <v>-2.7040550097708019E-2</v>
      </c>
      <c r="L86" s="40">
        <v>-3.0158296184108237E-2</v>
      </c>
      <c r="M86" s="40">
        <v>-9.2044593636709544E-3</v>
      </c>
      <c r="N86" s="40">
        <v>3.0602461460203308E-3</v>
      </c>
      <c r="O86" s="40">
        <v>-8.480320087942389E-3</v>
      </c>
      <c r="P86" s="40">
        <v>-1.4983851353179008E-2</v>
      </c>
      <c r="Q86" s="40">
        <v>-2.0815228962577842E-2</v>
      </c>
      <c r="R86" s="40">
        <v>-1.6114189124212804E-2</v>
      </c>
    </row>
    <row r="87" spans="1:18" hidden="1" x14ac:dyDescent="0.25">
      <c r="A87" s="4">
        <v>2011</v>
      </c>
      <c r="B87" s="4">
        <v>0.57999999999999996</v>
      </c>
      <c r="D87" s="40">
        <v>2.2834539047173518E-3</v>
      </c>
      <c r="E87" s="40">
        <v>1.3426567890171695E-2</v>
      </c>
      <c r="F87" s="40">
        <v>-6.2829547304007105E-5</v>
      </c>
      <c r="G87" s="40">
        <v>1.8415220709899087E-2</v>
      </c>
      <c r="H87" s="40">
        <v>-3.8241258348160212E-4</v>
      </c>
      <c r="I87" s="40">
        <v>2.0232880061292536E-3</v>
      </c>
      <c r="J87" s="40">
        <v>-3.3192546023727075E-3</v>
      </c>
      <c r="K87" s="40">
        <v>-2.2470502545000447E-2</v>
      </c>
      <c r="L87" s="40">
        <v>-2.5059389070836473E-2</v>
      </c>
      <c r="M87" s="40">
        <v>-7.5156878020987685E-3</v>
      </c>
      <c r="N87" s="40">
        <v>2.7954658638347936E-3</v>
      </c>
      <c r="O87" s="40">
        <v>-7.0097092318197425E-3</v>
      </c>
      <c r="P87" s="40">
        <v>-1.2394439378186444E-2</v>
      </c>
      <c r="Q87" s="40">
        <v>-1.7253204766601613E-2</v>
      </c>
      <c r="R87" s="40">
        <v>-1.3323122149190698E-2</v>
      </c>
    </row>
    <row r="88" spans="1:18" hidden="1" x14ac:dyDescent="0.25">
      <c r="A88" s="4">
        <v>2012</v>
      </c>
      <c r="B88" s="4">
        <v>0.62</v>
      </c>
      <c r="D88" s="40">
        <v>2.3985929191289628E-3</v>
      </c>
      <c r="E88" s="40">
        <v>1.4244923825155463E-2</v>
      </c>
      <c r="F88" s="40">
        <v>-1.0198800049151902E-4</v>
      </c>
      <c r="G88" s="40">
        <v>1.9547946360070536E-2</v>
      </c>
      <c r="H88" s="40">
        <v>-4.4667382842954379E-4</v>
      </c>
      <c r="I88" s="40">
        <v>2.1125178208983358E-3</v>
      </c>
      <c r="J88" s="40">
        <v>-3.5783042068200884E-3</v>
      </c>
      <c r="K88" s="40">
        <v>-2.399711390755193E-2</v>
      </c>
      <c r="L88" s="40">
        <v>-2.6762616893946323E-2</v>
      </c>
      <c r="M88" s="40">
        <v>-8.0734339205914447E-3</v>
      </c>
      <c r="N88" s="40">
        <v>2.8956214273480898E-3</v>
      </c>
      <c r="O88" s="40">
        <v>-7.4991304076528114E-3</v>
      </c>
      <c r="P88" s="40">
        <v>-1.3256616675645237E-2</v>
      </c>
      <c r="Q88" s="40">
        <v>-1.8440897517433764E-2</v>
      </c>
      <c r="R88" s="40">
        <v>-1.4252147848506027E-2</v>
      </c>
    </row>
    <row r="89" spans="1:18" hidden="1" x14ac:dyDescent="0.25">
      <c r="A89" s="4">
        <v>2013</v>
      </c>
      <c r="B89" s="4">
        <v>0.67</v>
      </c>
      <c r="D89" s="40">
        <v>2.5348681143124163E-3</v>
      </c>
      <c r="E89" s="40">
        <v>1.5248877532294716E-2</v>
      </c>
      <c r="F89" s="40">
        <v>-1.5726032692185983E-4</v>
      </c>
      <c r="G89" s="40">
        <v>2.0939857532642974E-2</v>
      </c>
      <c r="H89" s="40">
        <v>-5.3388628246776578E-4</v>
      </c>
      <c r="I89" s="40">
        <v>2.2149605588919282E-3</v>
      </c>
      <c r="J89" s="40">
        <v>-3.9076287267378485E-3</v>
      </c>
      <c r="K89" s="40">
        <v>-2.5900808031576846E-2</v>
      </c>
      <c r="L89" s="40">
        <v>-2.8886622638063308E-2</v>
      </c>
      <c r="M89" s="40">
        <v>-8.7778920248891765E-3</v>
      </c>
      <c r="N89" s="40">
        <v>3.0040856770935454E-3</v>
      </c>
      <c r="O89" s="40">
        <v>-8.1120066291901945E-3</v>
      </c>
      <c r="P89" s="40">
        <v>-1.4335687931559614E-2</v>
      </c>
      <c r="Q89" s="40">
        <v>-1.9925023636795571E-2</v>
      </c>
      <c r="R89" s="40">
        <v>-1.5415299304109106E-2</v>
      </c>
    </row>
    <row r="90" spans="1:18" hidden="1" x14ac:dyDescent="0.25">
      <c r="A90" s="4">
        <v>2014</v>
      </c>
      <c r="B90" s="4">
        <v>0.74</v>
      </c>
      <c r="D90" s="40">
        <v>2.7113883857124601E-3</v>
      </c>
      <c r="E90" s="40">
        <v>1.6619181075344349E-2</v>
      </c>
      <c r="F90" s="40">
        <v>-2.4645112319082344E-4</v>
      </c>
      <c r="G90" s="40">
        <v>2.2844115218339019E-2</v>
      </c>
      <c r="H90" s="40">
        <v>-6.6884465416161445E-4</v>
      </c>
      <c r="I90" s="40">
        <v>2.3414149099337273E-3</v>
      </c>
      <c r="J90" s="40">
        <v>-4.3789943881424485E-3</v>
      </c>
      <c r="K90" s="40">
        <v>-2.8557276046488025E-2</v>
      </c>
      <c r="L90" s="40">
        <v>-3.1850620124887603E-2</v>
      </c>
      <c r="M90" s="40">
        <v>-9.7777714645573919E-3</v>
      </c>
      <c r="N90" s="40">
        <v>3.1247270754877782E-3</v>
      </c>
      <c r="O90" s="40">
        <v>-8.9720917738651002E-3</v>
      </c>
      <c r="P90" s="40">
        <v>-1.5848911036074689E-2</v>
      </c>
      <c r="Q90" s="40">
        <v>-2.2001843322587089E-2</v>
      </c>
      <c r="R90" s="40">
        <v>-1.7047209959693051E-2</v>
      </c>
    </row>
    <row r="91" spans="1:18" x14ac:dyDescent="0.25">
      <c r="A91" s="4">
        <v>2015</v>
      </c>
      <c r="B91" s="4">
        <v>0.9</v>
      </c>
      <c r="D91" s="40">
        <v>3.0524539963539634E-3</v>
      </c>
      <c r="E91" s="40">
        <v>1.9598567770763714E-2</v>
      </c>
      <c r="F91" s="40">
        <v>-5.0209196983414168E-4</v>
      </c>
      <c r="G91" s="40">
        <v>2.7004876398580759E-2</v>
      </c>
      <c r="H91" s="40">
        <v>-1.0337274890288206E-3</v>
      </c>
      <c r="I91" s="40">
        <v>2.5561991007545409E-3</v>
      </c>
      <c r="J91" s="40">
        <v>-5.5017435601333676E-3</v>
      </c>
      <c r="K91" s="40">
        <v>-3.4589738767229004E-2</v>
      </c>
      <c r="L91" s="40">
        <v>-3.8581646434403809E-2</v>
      </c>
      <c r="M91" s="40">
        <v>-1.2123406466098151E-2</v>
      </c>
      <c r="N91" s="40">
        <v>3.2638722544704019E-3</v>
      </c>
      <c r="O91" s="40">
        <v>-1.0947061485180569E-2</v>
      </c>
      <c r="P91" s="40">
        <v>-1.931879230905624E-2</v>
      </c>
      <c r="Q91" s="40">
        <v>-2.6744338780701468E-2</v>
      </c>
      <c r="R91" s="40">
        <v>-2.0792689621735468E-2</v>
      </c>
    </row>
    <row r="93" spans="1:18" x14ac:dyDescent="0.25">
      <c r="A93" s="1"/>
      <c r="B93" s="1" t="s">
        <v>115</v>
      </c>
      <c r="C93" s="1" t="s">
        <v>116</v>
      </c>
      <c r="D93" s="1"/>
      <c r="E93" s="1" t="s">
        <v>117</v>
      </c>
      <c r="F93" s="1" t="s">
        <v>91</v>
      </c>
      <c r="G93" s="1" t="s">
        <v>116</v>
      </c>
      <c r="H93" s="1"/>
      <c r="I93" s="1"/>
      <c r="J93" s="1" t="s">
        <v>118</v>
      </c>
      <c r="K93" s="1" t="s">
        <v>119</v>
      </c>
    </row>
    <row r="94" spans="1:18" x14ac:dyDescent="0.25">
      <c r="A94" s="44" t="s">
        <v>120</v>
      </c>
      <c r="B94" s="28">
        <v>-9.4365999999999998E-3</v>
      </c>
      <c r="C94" s="28">
        <v>-8.1039999999999997E-4</v>
      </c>
      <c r="D94" s="28"/>
      <c r="E94" s="28">
        <v>2.726E-2</v>
      </c>
      <c r="F94" s="28">
        <v>-0.767069</v>
      </c>
      <c r="G94" s="28">
        <v>-7.456E-3</v>
      </c>
      <c r="H94" s="1"/>
      <c r="I94" s="45" t="s">
        <v>0</v>
      </c>
      <c r="J94" s="1">
        <v>4.9319999999999998E-3</v>
      </c>
      <c r="K94" s="1">
        <v>-1.6999999999999999E-3</v>
      </c>
    </row>
    <row r="95" spans="1:18" x14ac:dyDescent="0.25">
      <c r="A95" s="44" t="s">
        <v>121</v>
      </c>
      <c r="B95" s="28">
        <v>-3.2809999999999999E-2</v>
      </c>
      <c r="C95" s="28">
        <v>1.35E-2</v>
      </c>
      <c r="D95" s="28"/>
      <c r="E95" s="28">
        <v>2.1887E-2</v>
      </c>
      <c r="F95" s="28">
        <v>2.6112959999999998</v>
      </c>
      <c r="G95" s="28">
        <v>3.5560000000000001E-3</v>
      </c>
      <c r="H95" s="1"/>
      <c r="I95" s="45" t="s">
        <v>23</v>
      </c>
      <c r="J95" s="1">
        <v>2.5735000000000001E-2</v>
      </c>
      <c r="K95" s="1">
        <v>-3.9150000000000001E-3</v>
      </c>
    </row>
    <row r="96" spans="1:18" x14ac:dyDescent="0.25">
      <c r="A96" s="44" t="s">
        <v>122</v>
      </c>
      <c r="B96" s="28">
        <v>1.2329999999999999E-3</v>
      </c>
      <c r="C96" s="28">
        <v>-4.7159999999999997E-3</v>
      </c>
      <c r="D96" s="28"/>
      <c r="E96" s="28">
        <v>2.2372E-2</v>
      </c>
      <c r="F96" s="28">
        <v>-1.737171</v>
      </c>
      <c r="G96" s="28">
        <v>-8.7950000000000007E-3</v>
      </c>
      <c r="H96" s="1"/>
      <c r="I96" s="45" t="s">
        <v>39</v>
      </c>
      <c r="J96" s="1">
        <v>7.0600000000000003E-4</v>
      </c>
      <c r="K96" s="1">
        <v>-1.4040000000000001E-3</v>
      </c>
    </row>
    <row r="97" spans="1:11" x14ac:dyDescent="0.25">
      <c r="A97" s="44" t="s">
        <v>123</v>
      </c>
      <c r="B97" s="28">
        <v>-5.1319999999999998E-2</v>
      </c>
      <c r="C97" s="28">
        <v>2.0639999999999999E-2</v>
      </c>
      <c r="D97" s="28"/>
      <c r="E97" s="28">
        <v>4.5405000000000001E-2</v>
      </c>
      <c r="F97" s="28">
        <v>3.359486</v>
      </c>
      <c r="G97" s="28">
        <v>2.5219999999999999E-3</v>
      </c>
      <c r="H97" s="1"/>
      <c r="I97" s="45" t="s">
        <v>24</v>
      </c>
      <c r="J97" s="1">
        <v>3.5078999999999999E-2</v>
      </c>
      <c r="K97" s="1">
        <v>-4.712E-3</v>
      </c>
    </row>
    <row r="98" spans="1:11" x14ac:dyDescent="0.25">
      <c r="A98" s="44" t="s">
        <v>40</v>
      </c>
      <c r="B98" s="28">
        <v>7.9369999999999996E-3</v>
      </c>
      <c r="C98" s="28">
        <v>-6.045E-3</v>
      </c>
      <c r="D98" s="28"/>
      <c r="E98" s="28">
        <v>2.664E-2</v>
      </c>
      <c r="F98" s="28">
        <v>-2.7644099999999998</v>
      </c>
      <c r="G98" s="28">
        <v>-1.059E-2</v>
      </c>
      <c r="H98" s="1"/>
      <c r="I98" s="45" t="s">
        <v>40</v>
      </c>
      <c r="J98" s="1">
        <v>2.2599999999999999E-4</v>
      </c>
      <c r="K98" s="1">
        <v>-1.526E-3</v>
      </c>
    </row>
    <row r="99" spans="1:11" x14ac:dyDescent="0.25">
      <c r="A99" s="44" t="s">
        <v>5</v>
      </c>
      <c r="B99" s="28">
        <v>3.8219999999999999E-3</v>
      </c>
      <c r="C99" s="28">
        <v>-3.0409999999999999E-3</v>
      </c>
      <c r="D99" s="28"/>
      <c r="E99" s="28">
        <v>3.6020000000000003E-2</v>
      </c>
      <c r="F99" s="28">
        <v>-2.80166</v>
      </c>
      <c r="G99" s="28">
        <v>-1.078E-2</v>
      </c>
      <c r="H99" s="1"/>
      <c r="I99" s="45" t="s">
        <v>5</v>
      </c>
      <c r="J99" s="1">
        <v>4.6699999999999997E-3</v>
      </c>
      <c r="K99" s="1">
        <v>-2.0249999999999999E-3</v>
      </c>
    </row>
    <row r="100" spans="1:11" x14ac:dyDescent="0.25">
      <c r="A100" s="44" t="s">
        <v>124</v>
      </c>
      <c r="B100" s="28">
        <v>2.4559999999999998E-2</v>
      </c>
      <c r="C100" s="28">
        <v>-1.123E-2</v>
      </c>
      <c r="D100" s="28"/>
      <c r="E100" s="28">
        <v>3.0880000000000001E-2</v>
      </c>
      <c r="F100" s="28">
        <v>-4.9877399999999996</v>
      </c>
      <c r="G100" s="28">
        <v>-1.487E-2</v>
      </c>
      <c r="H100" s="1"/>
      <c r="I100" s="45" t="s">
        <v>25</v>
      </c>
      <c r="J100" s="1">
        <v>-5.0229999999999997E-3</v>
      </c>
      <c r="K100" s="1">
        <v>-1.1739999999999999E-3</v>
      </c>
    </row>
    <row r="101" spans="1:11" x14ac:dyDescent="0.25">
      <c r="A101" s="44" t="s">
        <v>125</v>
      </c>
      <c r="B101" s="28">
        <v>8.7340000000000001E-2</v>
      </c>
      <c r="C101" s="28">
        <v>-5.21E-2</v>
      </c>
      <c r="D101" s="28"/>
      <c r="E101" s="28">
        <v>2.7169999999999998E-3</v>
      </c>
      <c r="F101" s="28">
        <v>-11.471743</v>
      </c>
      <c r="G101" s="28">
        <v>-3.5961E-2</v>
      </c>
      <c r="H101" s="1"/>
      <c r="I101" s="45" t="s">
        <v>26</v>
      </c>
      <c r="J101" s="33">
        <v>-3.9237000000000001E-2</v>
      </c>
      <c r="K101" s="33">
        <v>2.3210000000000001E-3</v>
      </c>
    </row>
    <row r="102" spans="1:11" x14ac:dyDescent="0.25">
      <c r="A102" s="44" t="s">
        <v>126</v>
      </c>
      <c r="B102" s="28">
        <v>9.1389999999999999E-2</v>
      </c>
      <c r="C102" s="28">
        <v>-4.4299999999999999E-2</v>
      </c>
      <c r="D102" s="28"/>
      <c r="E102" s="28">
        <v>6.7989999999999995E-2</v>
      </c>
      <c r="F102" s="28">
        <v>-15.69941</v>
      </c>
      <c r="G102" s="28">
        <v>-4.5859999999999998E-2</v>
      </c>
      <c r="H102" s="1"/>
      <c r="I102" s="45" t="s">
        <v>41</v>
      </c>
      <c r="J102" s="1">
        <v>-4.3733000000000001E-2</v>
      </c>
      <c r="K102" s="1">
        <v>2.7299999999999998E-3</v>
      </c>
    </row>
    <row r="103" spans="1:11" x14ac:dyDescent="0.25">
      <c r="A103" s="44" t="s">
        <v>127</v>
      </c>
      <c r="B103" s="28">
        <v>7.2910000000000003E-2</v>
      </c>
      <c r="C103" s="28">
        <v>-2.273E-2</v>
      </c>
      <c r="D103" s="28"/>
      <c r="E103" s="28">
        <v>8.0879999999999994E-2</v>
      </c>
      <c r="F103" s="28">
        <v>-13.687709999999999</v>
      </c>
      <c r="G103" s="28">
        <v>-3.3799999999999997E-2</v>
      </c>
      <c r="H103" s="1"/>
      <c r="I103" s="45" t="s">
        <v>42</v>
      </c>
      <c r="J103" s="1">
        <v>-1.205E-2</v>
      </c>
      <c r="K103" s="1">
        <v>-1.3990000000000001E-3</v>
      </c>
    </row>
    <row r="104" spans="1:11" x14ac:dyDescent="0.25">
      <c r="A104" s="44" t="s">
        <v>4</v>
      </c>
      <c r="B104" s="28">
        <v>5.9589999999999997E-2</v>
      </c>
      <c r="C104" s="28">
        <v>-1.009E-2</v>
      </c>
      <c r="D104" s="28"/>
      <c r="E104" s="28">
        <v>0.12114999999999999</v>
      </c>
      <c r="F104" s="28">
        <v>-14.31453</v>
      </c>
      <c r="G104" s="28">
        <v>-3.4689999999999999E-2</v>
      </c>
      <c r="H104" s="1"/>
      <c r="I104" s="45" t="s">
        <v>4</v>
      </c>
      <c r="J104" s="1">
        <v>6.999E-3</v>
      </c>
      <c r="K104" s="1">
        <v>-3.7339999999999999E-3</v>
      </c>
    </row>
    <row r="105" spans="1:11" x14ac:dyDescent="0.25">
      <c r="A105" s="44" t="s">
        <v>43</v>
      </c>
      <c r="B105" s="28">
        <v>1.8089999999999998E-2</v>
      </c>
      <c r="C105" s="28">
        <v>-1.435E-2</v>
      </c>
      <c r="D105" s="28"/>
      <c r="E105" s="28">
        <v>7.8200000000000006E-3</v>
      </c>
      <c r="F105" s="28">
        <v>-2.9820099999999998</v>
      </c>
      <c r="G105" s="28">
        <v>-1.18E-2</v>
      </c>
      <c r="H105" s="1"/>
      <c r="I105" s="45" t="s">
        <v>43</v>
      </c>
      <c r="J105" s="1">
        <v>-1.1946999999999999E-2</v>
      </c>
      <c r="K105" s="29">
        <v>-9.4099999999999997E-5</v>
      </c>
    </row>
    <row r="106" spans="1:11" x14ac:dyDescent="0.25">
      <c r="A106" s="44" t="s">
        <v>1</v>
      </c>
      <c r="B106" s="28">
        <v>5.7880000000000001E-2</v>
      </c>
      <c r="C106" s="28">
        <v>-2.6079999999999999E-2</v>
      </c>
      <c r="D106" s="28"/>
      <c r="E106" s="28">
        <v>3.0970000000000001E-2</v>
      </c>
      <c r="F106" s="28">
        <v>-9.0970899999999997</v>
      </c>
      <c r="G106" s="28">
        <v>-2.469E-2</v>
      </c>
      <c r="H106" s="1"/>
      <c r="I106" s="45" t="s">
        <v>1</v>
      </c>
      <c r="J106" s="1">
        <v>-2.1198000000000002E-2</v>
      </c>
      <c r="K106" s="1">
        <v>1.55E-4</v>
      </c>
    </row>
    <row r="107" spans="1:11" x14ac:dyDescent="0.25">
      <c r="A107" s="44" t="s">
        <v>2</v>
      </c>
      <c r="B107" s="28">
        <v>8.6540000000000006E-2</v>
      </c>
      <c r="C107" s="28">
        <v>-3.4549999999999997E-2</v>
      </c>
      <c r="D107" s="28"/>
      <c r="E107" s="28">
        <v>6.4990000000000006E-2</v>
      </c>
      <c r="F107" s="28">
        <v>-14.5991</v>
      </c>
      <c r="G107" s="28">
        <v>-3.8179999999999999E-2</v>
      </c>
      <c r="H107" s="1"/>
      <c r="I107" s="45" t="s">
        <v>2</v>
      </c>
      <c r="J107" s="1">
        <v>-2.9787000000000001E-2</v>
      </c>
      <c r="K107" s="1">
        <v>9.3899999999999995E-4</v>
      </c>
    </row>
    <row r="108" spans="1:11" x14ac:dyDescent="0.25">
      <c r="A108" s="44" t="s">
        <v>3</v>
      </c>
      <c r="B108" s="28">
        <v>7.4209999999999998E-2</v>
      </c>
      <c r="C108" s="28">
        <v>-2.894E-2</v>
      </c>
      <c r="D108" s="28"/>
      <c r="E108" s="28">
        <v>6.7089999999999997E-2</v>
      </c>
      <c r="F108" s="28">
        <v>-13.208920000000001</v>
      </c>
      <c r="G108" s="28">
        <v>-3.4970000000000001E-2</v>
      </c>
      <c r="H108" s="1"/>
      <c r="I108" s="45" t="s">
        <v>3</v>
      </c>
      <c r="J108" s="1">
        <v>-2.2734999999999998E-2</v>
      </c>
      <c r="K108" s="1">
        <v>1.1400000000000001E-4</v>
      </c>
    </row>
    <row r="109" spans="1:11" x14ac:dyDescent="0.25">
      <c r="I109" s="45" t="s">
        <v>128</v>
      </c>
      <c r="J109" s="33">
        <v>-5.6819000000000001E-2</v>
      </c>
      <c r="K109" s="33">
        <v>4.6779999999999999E-3</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D1:S17"/>
  <sheetViews>
    <sheetView workbookViewId="0">
      <selection activeCell="F3" sqref="F3"/>
    </sheetView>
  </sheetViews>
  <sheetFormatPr defaultRowHeight="13.8" x14ac:dyDescent="0.25"/>
  <cols>
    <col min="5" max="5" width="10" bestFit="1" customWidth="1"/>
    <col min="6" max="6" width="10.44140625" bestFit="1" customWidth="1"/>
    <col min="7" max="7" width="10.44140625" hidden="1" customWidth="1"/>
    <col min="16" max="16" width="10" bestFit="1" customWidth="1"/>
    <col min="17" max="17" width="10.21875" bestFit="1" customWidth="1"/>
    <col min="18" max="18" width="10.44140625" bestFit="1" customWidth="1"/>
  </cols>
  <sheetData>
    <row r="1" spans="4:19" x14ac:dyDescent="0.25">
      <c r="E1" s="27" t="s">
        <v>567</v>
      </c>
      <c r="F1" s="654" t="s">
        <v>811</v>
      </c>
      <c r="G1" s="664" t="s">
        <v>810</v>
      </c>
      <c r="H1" t="s">
        <v>809</v>
      </c>
      <c r="I1" t="s">
        <v>807</v>
      </c>
      <c r="K1" s="654"/>
      <c r="L1" s="664"/>
      <c r="O1" s="647"/>
      <c r="P1" s="647" t="s">
        <v>812</v>
      </c>
      <c r="Q1" s="647" t="s">
        <v>568</v>
      </c>
      <c r="R1" s="274" t="s">
        <v>808</v>
      </c>
      <c r="S1" s="274" t="s">
        <v>572</v>
      </c>
    </row>
    <row r="2" spans="4:19" x14ac:dyDescent="0.25">
      <c r="D2" t="s">
        <v>0</v>
      </c>
      <c r="E2" s="216">
        <v>42.5779648004943</v>
      </c>
      <c r="F2" s="657">
        <v>46.391124650849548</v>
      </c>
      <c r="G2" s="667">
        <v>38.050733624394965</v>
      </c>
      <c r="H2" s="110">
        <v>1.1309264657037854E-2</v>
      </c>
      <c r="I2" s="110">
        <v>7.7710501663283971E-3</v>
      </c>
      <c r="K2" s="455"/>
      <c r="L2" s="666"/>
      <c r="O2" s="647" t="s">
        <v>813</v>
      </c>
      <c r="P2" s="672">
        <v>112.78915666016337</v>
      </c>
      <c r="Q2" s="672">
        <v>121.61485508028049</v>
      </c>
      <c r="R2" s="674">
        <v>4.3228867018125561E-2</v>
      </c>
      <c r="S2" s="674">
        <v>1.9382307828041512E-2</v>
      </c>
    </row>
    <row r="3" spans="4:19" x14ac:dyDescent="0.25">
      <c r="D3" t="s">
        <v>23</v>
      </c>
      <c r="E3" s="216">
        <v>8.1131041959742198</v>
      </c>
      <c r="F3" s="657">
        <v>8.9985646041268552</v>
      </c>
      <c r="G3" s="667">
        <v>9.2886810233228747</v>
      </c>
      <c r="H3" s="110">
        <v>1.048098499261596E-2</v>
      </c>
      <c r="I3" s="110">
        <v>7.7800201662610036E-3</v>
      </c>
      <c r="K3" s="455"/>
      <c r="L3" s="666"/>
      <c r="O3" s="647" t="s">
        <v>814</v>
      </c>
      <c r="P3" s="672">
        <v>96.173074220198146</v>
      </c>
      <c r="Q3" s="672">
        <v>70.138976000438888</v>
      </c>
      <c r="R3" s="674">
        <v>2.9283140025603061E-2</v>
      </c>
      <c r="S3" s="674">
        <v>4.8607762597161486E-3</v>
      </c>
    </row>
    <row r="4" spans="4:19" x14ac:dyDescent="0.25">
      <c r="D4" t="s">
        <v>39</v>
      </c>
      <c r="E4" s="216">
        <v>5.6039131826007784</v>
      </c>
      <c r="F4" s="657">
        <v>6.9085899078212423</v>
      </c>
      <c r="G4" s="667">
        <v>7.08085163079219</v>
      </c>
      <c r="H4" s="110">
        <v>1.7429285929140281E-3</v>
      </c>
      <c r="I4" s="110">
        <v>3.3005286875242845E-4</v>
      </c>
      <c r="K4" s="455"/>
      <c r="L4" s="666"/>
      <c r="O4" s="647" t="s">
        <v>815</v>
      </c>
      <c r="P4" s="672">
        <v>77.940268917352995</v>
      </c>
      <c r="Q4" s="672">
        <v>71.845068747132757</v>
      </c>
      <c r="R4" s="674">
        <v>2.9976843086947591E-2</v>
      </c>
      <c r="S4" s="674">
        <v>1.5501734545945167E-2</v>
      </c>
    </row>
    <row r="5" spans="4:19" x14ac:dyDescent="0.25">
      <c r="D5" t="s">
        <v>24</v>
      </c>
      <c r="E5" s="216">
        <v>4.3010907285975115</v>
      </c>
      <c r="F5" s="657">
        <v>4.9962149991222082</v>
      </c>
      <c r="G5" s="667">
        <v>4.8905955313899128</v>
      </c>
      <c r="H5" s="110">
        <v>1.2816450420803038E-2</v>
      </c>
      <c r="I5" s="110">
        <v>8.3690169397194758E-3</v>
      </c>
      <c r="K5" s="455"/>
      <c r="L5" s="666"/>
      <c r="O5" s="647" t="s">
        <v>816</v>
      </c>
      <c r="P5" s="672">
        <v>71.028050894591729</v>
      </c>
      <c r="Q5" s="672">
        <v>142.73631209538544</v>
      </c>
      <c r="R5" s="674">
        <v>2.8767587716779452E-2</v>
      </c>
      <c r="S5" s="674">
        <v>1.5861846594513285E-2</v>
      </c>
    </row>
    <row r="6" spans="4:19" x14ac:dyDescent="0.25">
      <c r="D6" t="s">
        <v>40</v>
      </c>
      <c r="E6" s="216">
        <v>4.2536163195012584</v>
      </c>
      <c r="F6" s="657">
        <v>5.9383265024746983</v>
      </c>
      <c r="G6" s="667">
        <v>7.3650349311744678</v>
      </c>
      <c r="H6" s="110">
        <v>9.0973179499784784E-3</v>
      </c>
      <c r="I6" s="110">
        <v>6.6341876659876675E-3</v>
      </c>
      <c r="K6" s="455"/>
      <c r="L6" s="666"/>
      <c r="O6" s="647" t="s">
        <v>817</v>
      </c>
      <c r="P6" s="672">
        <v>42.5779648004943</v>
      </c>
      <c r="Q6" s="672">
        <v>46.391124650849548</v>
      </c>
      <c r="R6" s="674">
        <v>1.1309264657037854E-2</v>
      </c>
      <c r="S6" s="674">
        <v>7.7710501663283971E-3</v>
      </c>
    </row>
    <row r="7" spans="4:19" x14ac:dyDescent="0.25">
      <c r="D7" t="s">
        <v>5</v>
      </c>
      <c r="E7" s="216">
        <v>37.657350792299269</v>
      </c>
      <c r="F7" s="657">
        <v>45.943568150152991</v>
      </c>
      <c r="G7" s="667">
        <v>45.683385790400855</v>
      </c>
      <c r="H7" s="110">
        <v>8.859687372558156E-3</v>
      </c>
      <c r="I7" s="110">
        <v>5.7005220136563395E-3</v>
      </c>
      <c r="K7" s="455"/>
      <c r="L7" s="666"/>
      <c r="O7" s="647" t="s">
        <v>818</v>
      </c>
      <c r="P7" s="672">
        <v>37.657350792299269</v>
      </c>
      <c r="Q7" s="672">
        <v>45.943568150152991</v>
      </c>
      <c r="R7" s="674">
        <v>8.859687372558156E-3</v>
      </c>
      <c r="S7" s="674">
        <v>5.7005220136563395E-3</v>
      </c>
    </row>
    <row r="8" spans="4:19" x14ac:dyDescent="0.25">
      <c r="D8" t="s">
        <v>25</v>
      </c>
      <c r="E8" s="216">
        <v>96.173074220198146</v>
      </c>
      <c r="F8" s="657">
        <v>70.138976000438888</v>
      </c>
      <c r="G8" s="667">
        <v>42.681449482610816</v>
      </c>
      <c r="H8" s="110">
        <v>2.9283140025603061E-2</v>
      </c>
      <c r="I8" s="110">
        <v>4.8607762597161486E-3</v>
      </c>
      <c r="K8" s="455"/>
      <c r="L8" s="666"/>
      <c r="O8" s="647" t="s">
        <v>819</v>
      </c>
      <c r="P8" s="672">
        <v>21.528823074609427</v>
      </c>
      <c r="Q8" s="672">
        <v>34.995194341487029</v>
      </c>
      <c r="R8" s="674">
        <v>2.010918480906243E-2</v>
      </c>
      <c r="S8" s="674">
        <v>1.0588427349050189E-2</v>
      </c>
    </row>
    <row r="9" spans="4:19" x14ac:dyDescent="0.25">
      <c r="D9" t="s">
        <v>26</v>
      </c>
      <c r="E9" s="216">
        <v>112.78915666016337</v>
      </c>
      <c r="F9" s="657">
        <v>121.61485508028049</v>
      </c>
      <c r="G9" s="667">
        <v>41.11772084218353</v>
      </c>
      <c r="H9" s="110">
        <v>4.3228867018125561E-2</v>
      </c>
      <c r="I9" s="110">
        <v>1.9382307828041512E-2</v>
      </c>
      <c r="K9" s="455"/>
      <c r="L9" s="666"/>
      <c r="O9" s="647" t="s">
        <v>820</v>
      </c>
      <c r="P9" s="672">
        <v>9.7525801723550352</v>
      </c>
      <c r="Q9" s="672">
        <v>14.662338782384268</v>
      </c>
      <c r="R9" s="674">
        <v>1.7535171355968604E-2</v>
      </c>
      <c r="S9" s="674">
        <v>8.2420488733212505E-3</v>
      </c>
    </row>
    <row r="10" spans="4:19" x14ac:dyDescent="0.25">
      <c r="D10" t="s">
        <v>41</v>
      </c>
      <c r="E10" s="216">
        <v>9.7525801723550352</v>
      </c>
      <c r="F10" s="657">
        <v>14.662338782384268</v>
      </c>
      <c r="G10" s="667">
        <v>8.3120961747541138</v>
      </c>
      <c r="H10" s="110">
        <v>1.7535171355968604E-2</v>
      </c>
      <c r="I10" s="110">
        <v>8.2420488733212505E-3</v>
      </c>
      <c r="K10" s="455"/>
      <c r="L10" s="666"/>
      <c r="O10" s="647" t="s">
        <v>821</v>
      </c>
      <c r="P10" s="672">
        <v>8.1131041959742198</v>
      </c>
      <c r="Q10" s="672">
        <v>8.9985646041268552</v>
      </c>
      <c r="R10" s="674">
        <v>1.048098499261596E-2</v>
      </c>
      <c r="S10" s="674">
        <v>7.7800201662610036E-3</v>
      </c>
    </row>
    <row r="11" spans="4:19" x14ac:dyDescent="0.25">
      <c r="D11" t="s">
        <v>42</v>
      </c>
      <c r="E11" s="216">
        <v>2.6338999397757985</v>
      </c>
      <c r="F11" s="657">
        <v>4.5361099016134752</v>
      </c>
      <c r="G11" s="667">
        <v>2.3374368116460031</v>
      </c>
      <c r="H11" s="110">
        <v>1.891413332167402E-2</v>
      </c>
      <c r="I11" s="110">
        <v>1.1326683157178774E-2</v>
      </c>
      <c r="K11" s="455"/>
      <c r="L11" s="666"/>
      <c r="O11" s="647" t="s">
        <v>4</v>
      </c>
      <c r="P11" s="672">
        <v>6.9317684293315844</v>
      </c>
      <c r="Q11" s="672">
        <v>9.0646265350096638</v>
      </c>
      <c r="R11" s="674">
        <v>2.1583194343389733E-2</v>
      </c>
      <c r="S11" s="674">
        <v>9.2340271550601649E-3</v>
      </c>
    </row>
    <row r="12" spans="4:19" x14ac:dyDescent="0.25">
      <c r="D12" t="s">
        <v>4</v>
      </c>
      <c r="E12" s="216">
        <v>6.9317684293315844</v>
      </c>
      <c r="F12" s="657">
        <v>9.0646265350096638</v>
      </c>
      <c r="G12" s="667">
        <v>11.776674200331165</v>
      </c>
      <c r="H12" s="110">
        <v>2.1583194343389733E-2</v>
      </c>
      <c r="I12" s="110">
        <v>9.2340271550601649E-3</v>
      </c>
      <c r="K12" s="455"/>
      <c r="L12" s="666"/>
      <c r="O12" s="647" t="s">
        <v>822</v>
      </c>
      <c r="P12" s="672">
        <v>5.8714431522798183</v>
      </c>
      <c r="Q12" s="672">
        <v>6.4836783197219559</v>
      </c>
      <c r="R12" s="674">
        <v>2.6372865401194989E-2</v>
      </c>
      <c r="S12" s="674">
        <v>8.7326653378305696E-3</v>
      </c>
    </row>
    <row r="13" spans="4:19" x14ac:dyDescent="0.25">
      <c r="D13" t="s">
        <v>43</v>
      </c>
      <c r="E13" s="216">
        <v>5.8714431522798183</v>
      </c>
      <c r="F13" s="657">
        <v>6.4836783197219559</v>
      </c>
      <c r="G13" s="667">
        <v>5.4388944812704185</v>
      </c>
      <c r="H13" s="110">
        <v>2.6372865401194989E-2</v>
      </c>
      <c r="I13" s="110">
        <v>8.7326653378305696E-3</v>
      </c>
      <c r="K13" s="455"/>
      <c r="L13" s="666"/>
      <c r="O13" s="647" t="s">
        <v>823</v>
      </c>
      <c r="P13" s="672">
        <v>5.6039131826007784</v>
      </c>
      <c r="Q13" s="672">
        <v>6.9085899078212423</v>
      </c>
      <c r="R13" s="674">
        <v>1.7429285929140281E-3</v>
      </c>
      <c r="S13" s="674">
        <v>3.3005286875242845E-4</v>
      </c>
    </row>
    <row r="14" spans="4:19" x14ac:dyDescent="0.25">
      <c r="D14" t="s">
        <v>1</v>
      </c>
      <c r="E14" s="216">
        <v>77.940268917352995</v>
      </c>
      <c r="F14" s="657">
        <v>71.845068747132757</v>
      </c>
      <c r="G14" s="667">
        <v>44.805232393081681</v>
      </c>
      <c r="H14" s="110">
        <v>2.9976843086947591E-2</v>
      </c>
      <c r="I14" s="110">
        <v>1.5501734545945167E-2</v>
      </c>
      <c r="K14" s="455"/>
      <c r="L14" s="666"/>
      <c r="O14" s="647" t="s">
        <v>824</v>
      </c>
      <c r="P14" s="672">
        <v>4.3010907285975115</v>
      </c>
      <c r="Q14" s="672">
        <v>4.9962149991222082</v>
      </c>
      <c r="R14" s="674">
        <v>1.2816450420803038E-2</v>
      </c>
      <c r="S14" s="674">
        <v>8.3690169397194758E-3</v>
      </c>
    </row>
    <row r="15" spans="4:19" x14ac:dyDescent="0.25">
      <c r="D15" t="s">
        <v>2</v>
      </c>
      <c r="E15" s="216">
        <v>71.028050894591729</v>
      </c>
      <c r="F15" s="657">
        <v>142.73631209538544</v>
      </c>
      <c r="G15" s="667">
        <v>82.667951533343924</v>
      </c>
      <c r="H15" s="110">
        <v>2.8767587716779452E-2</v>
      </c>
      <c r="I15" s="110">
        <v>1.5861846594513285E-2</v>
      </c>
      <c r="K15" s="455"/>
      <c r="L15" s="666"/>
      <c r="O15" s="673" t="s">
        <v>825</v>
      </c>
      <c r="P15" s="672">
        <v>4.2536163195012584</v>
      </c>
      <c r="Q15" s="672">
        <v>5.9383265024746983</v>
      </c>
      <c r="R15" s="674">
        <v>9.0973179499784784E-3</v>
      </c>
      <c r="S15" s="674">
        <v>6.6341876659876675E-3</v>
      </c>
    </row>
    <row r="16" spans="4:19" x14ac:dyDescent="0.25">
      <c r="D16" t="s">
        <v>3</v>
      </c>
      <c r="E16" s="216">
        <v>21.528823074609427</v>
      </c>
      <c r="F16" s="657">
        <v>34.995194341487029</v>
      </c>
      <c r="G16" s="670">
        <v>21.646003939478579</v>
      </c>
      <c r="H16" s="110">
        <v>2.010918480906243E-2</v>
      </c>
      <c r="I16" s="110">
        <v>1.0588427349050189E-2</v>
      </c>
      <c r="K16" s="455"/>
      <c r="L16" s="666"/>
      <c r="O16" s="647" t="s">
        <v>826</v>
      </c>
      <c r="P16" s="672">
        <v>2.6338999397757985</v>
      </c>
      <c r="Q16" s="672">
        <v>4.5361099016134752</v>
      </c>
      <c r="R16" s="674">
        <v>1.891413332167402E-2</v>
      </c>
      <c r="S16" s="674">
        <v>1.1326683157178774E-2</v>
      </c>
    </row>
    <row r="17" spans="9:19" x14ac:dyDescent="0.25">
      <c r="I17" s="663">
        <v>595.25354861800156</v>
      </c>
      <c r="J17" s="383"/>
      <c r="K17" s="383"/>
      <c r="L17" s="663"/>
      <c r="S17">
        <v>595.25354861800156</v>
      </c>
    </row>
  </sheetData>
  <sortState ref="O2:S17">
    <sortCondition descending="1" ref="P2:P17"/>
  </sortState>
  <phoneticPr fontId="1" type="noConversion"/>
  <conditionalFormatting sqref="K2:K16">
    <cfRule type="cellIs" dxfId="53" priority="1" operator="lessThan">
      <formula>-0.4</formula>
    </cfRule>
    <cfRule type="cellIs" dxfId="52" priority="2" operator="greaterThan">
      <formula>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A1:AG165"/>
  <sheetViews>
    <sheetView zoomScale="75" zoomScaleNormal="75" workbookViewId="0">
      <selection activeCell="L1" sqref="L1"/>
    </sheetView>
  </sheetViews>
  <sheetFormatPr defaultRowHeight="13.8" x14ac:dyDescent="0.25"/>
  <cols>
    <col min="2" max="3" width="9.21875" bestFit="1" customWidth="1"/>
    <col min="4" max="9" width="9.21875" customWidth="1"/>
    <col min="10" max="12" width="9.21875" bestFit="1" customWidth="1"/>
    <col min="13" max="13" width="10.21875" customWidth="1"/>
    <col min="14" max="16" width="9.21875" bestFit="1" customWidth="1"/>
    <col min="17" max="17" width="10.33203125" bestFit="1" customWidth="1"/>
    <col min="18" max="23" width="10.21875" bestFit="1" customWidth="1"/>
    <col min="24" max="27" width="9.21875" bestFit="1" customWidth="1"/>
    <col min="28" max="28" width="10.21875" bestFit="1" customWidth="1"/>
    <col min="29" max="32" width="9.21875" bestFit="1" customWidth="1"/>
  </cols>
  <sheetData>
    <row r="1" spans="1:24" s="65" customFormat="1" x14ac:dyDescent="0.25">
      <c r="A1" s="222"/>
      <c r="B1" s="223" t="s">
        <v>11</v>
      </c>
      <c r="C1" s="223" t="s">
        <v>27</v>
      </c>
      <c r="D1" s="223" t="s">
        <v>34</v>
      </c>
      <c r="E1" s="223" t="s">
        <v>32</v>
      </c>
      <c r="F1" s="223" t="s">
        <v>35</v>
      </c>
      <c r="G1" s="223" t="s">
        <v>28</v>
      </c>
      <c r="H1" s="223" t="s">
        <v>33</v>
      </c>
      <c r="I1" s="223" t="s">
        <v>17</v>
      </c>
      <c r="J1" s="223" t="s">
        <v>36</v>
      </c>
      <c r="K1" s="223" t="s">
        <v>37</v>
      </c>
      <c r="L1" s="223" t="s">
        <v>957</v>
      </c>
      <c r="M1" s="223" t="s">
        <v>29</v>
      </c>
      <c r="N1" s="223" t="s">
        <v>30</v>
      </c>
      <c r="O1" s="223" t="s">
        <v>31</v>
      </c>
      <c r="P1" s="223" t="s">
        <v>86</v>
      </c>
    </row>
    <row r="2" spans="1:24" s="198" customFormat="1" x14ac:dyDescent="0.25">
      <c r="A2" s="224" t="s">
        <v>152</v>
      </c>
      <c r="B2" s="6">
        <f t="shared" ref="B2:P2" si="0">B87</f>
        <v>16.940130859375</v>
      </c>
      <c r="C2" s="6">
        <f t="shared" si="0"/>
        <v>3.3625983886718749</v>
      </c>
      <c r="D2" s="6">
        <f t="shared" si="0"/>
        <v>4.5680913085937496</v>
      </c>
      <c r="E2" s="6">
        <f t="shared" si="0"/>
        <v>1.5375948486328126</v>
      </c>
      <c r="F2" s="6">
        <v>2.4304264755249023</v>
      </c>
      <c r="G2" s="6">
        <f t="shared" si="0"/>
        <v>18.053825327873231</v>
      </c>
      <c r="H2" s="6">
        <f t="shared" si="0"/>
        <v>18.333923828124998</v>
      </c>
      <c r="I2" s="6">
        <f t="shared" si="0"/>
        <v>7.6940390624999999</v>
      </c>
      <c r="J2" s="6">
        <f t="shared" si="0"/>
        <v>2.9925419921874998</v>
      </c>
      <c r="K2" s="6">
        <f t="shared" si="0"/>
        <v>0.66434271240234377</v>
      </c>
      <c r="L2" s="6">
        <f t="shared" si="0"/>
        <v>1.6912967176437379</v>
      </c>
      <c r="M2" s="6">
        <f t="shared" si="0"/>
        <v>1.1904044570922852</v>
      </c>
      <c r="N2" s="6">
        <f t="shared" si="0"/>
        <v>10.880641102790833</v>
      </c>
      <c r="O2" s="6">
        <f t="shared" si="0"/>
        <v>10.224757209062576</v>
      </c>
      <c r="P2" s="6">
        <f t="shared" si="0"/>
        <v>5.7850290397405626</v>
      </c>
      <c r="Q2" s="199" t="s">
        <v>869</v>
      </c>
      <c r="R2" s="200" t="s">
        <v>387</v>
      </c>
      <c r="W2" s="198" t="s">
        <v>371</v>
      </c>
      <c r="X2" s="198" t="s">
        <v>374</v>
      </c>
    </row>
    <row r="3" spans="1:24" s="198" customFormat="1" x14ac:dyDescent="0.25">
      <c r="A3" s="224" t="s">
        <v>65</v>
      </c>
      <c r="B3" s="6">
        <v>32.956833007812499</v>
      </c>
      <c r="C3" s="6">
        <v>5.6189132556915284</v>
      </c>
      <c r="D3" s="6">
        <v>12.776739257812499</v>
      </c>
      <c r="E3" s="6">
        <v>3.2903196411132813</v>
      </c>
      <c r="F3" s="6">
        <v>4.9248981813192367</v>
      </c>
      <c r="G3" s="6">
        <v>40.772619310323151</v>
      </c>
      <c r="H3" s="6">
        <v>49.471291076660158</v>
      </c>
      <c r="I3" s="6">
        <v>14.153087158203125</v>
      </c>
      <c r="J3" s="6">
        <v>7.1635597229003904</v>
      </c>
      <c r="K3" s="6">
        <v>1.3538667182922364</v>
      </c>
      <c r="L3" s="6">
        <v>2.8420624467283488</v>
      </c>
      <c r="M3" s="6">
        <v>1.1231887929178774</v>
      </c>
      <c r="N3" s="6">
        <v>22.655595730688422</v>
      </c>
      <c r="O3" s="6">
        <v>18.082293506161367</v>
      </c>
      <c r="P3" s="6">
        <v>10.963565261222422</v>
      </c>
      <c r="Q3" s="199" t="s">
        <v>870</v>
      </c>
      <c r="R3" s="200" t="s">
        <v>388</v>
      </c>
      <c r="W3" s="198" t="s">
        <v>373</v>
      </c>
      <c r="X3" s="198" t="s">
        <v>370</v>
      </c>
    </row>
    <row r="4" spans="1:24" s="198" customFormat="1" x14ac:dyDescent="0.25">
      <c r="A4" s="224" t="s">
        <v>82</v>
      </c>
      <c r="B4" s="183">
        <v>0.9</v>
      </c>
      <c r="C4" s="183">
        <v>0.6</v>
      </c>
      <c r="D4" s="183">
        <v>1.4</v>
      </c>
      <c r="E4" s="183">
        <v>1.1000000000000001</v>
      </c>
      <c r="F4" s="183">
        <v>1.1000000000000001</v>
      </c>
      <c r="G4" s="183">
        <v>1.4</v>
      </c>
      <c r="H4" s="183">
        <v>0.7</v>
      </c>
      <c r="I4" s="183">
        <v>1.1000000000000001</v>
      </c>
      <c r="J4" s="183">
        <v>1.3</v>
      </c>
      <c r="K4" s="183">
        <v>1.1000000000000001</v>
      </c>
      <c r="L4" s="183">
        <v>1.4</v>
      </c>
      <c r="M4" s="183">
        <v>0.6</v>
      </c>
      <c r="N4" s="183">
        <v>1.2</v>
      </c>
      <c r="O4" s="183">
        <v>1</v>
      </c>
      <c r="P4" s="183">
        <v>1.3</v>
      </c>
      <c r="Q4" s="199" t="s">
        <v>390</v>
      </c>
    </row>
    <row r="5" spans="1:24" s="186" customFormat="1" x14ac:dyDescent="0.25">
      <c r="A5" s="185" t="s">
        <v>184</v>
      </c>
      <c r="B5">
        <v>4.8659578935206574E-2</v>
      </c>
      <c r="C5">
        <v>1.5736468449519359E-2</v>
      </c>
      <c r="D5">
        <v>1.3935742012828154E-2</v>
      </c>
      <c r="E5">
        <v>1.1577673851181762E-2</v>
      </c>
      <c r="F5">
        <v>1.2024363668888888E-2</v>
      </c>
      <c r="G5">
        <v>3.3061312421873996E-2</v>
      </c>
      <c r="H5">
        <v>3.0961870648715594E-2</v>
      </c>
      <c r="I5">
        <v>2.2241709527745231E-2</v>
      </c>
      <c r="J5">
        <v>1.5085342325764554E-2</v>
      </c>
      <c r="K5">
        <v>6.3942684773694615E-3</v>
      </c>
      <c r="L5">
        <v>8.0044646515531181E-3</v>
      </c>
      <c r="M5">
        <v>1.0156785551356911E-2</v>
      </c>
      <c r="N5">
        <v>2.8593562368006007E-2</v>
      </c>
      <c r="O5">
        <v>5.3925780115380399E-2</v>
      </c>
      <c r="P5">
        <v>1.7245908294353424E-2</v>
      </c>
      <c r="Q5" s="199" t="s">
        <v>848</v>
      </c>
    </row>
    <row r="6" spans="1:24" s="186" customFormat="1" x14ac:dyDescent="0.25">
      <c r="A6" s="185"/>
      <c r="Q6" s="199"/>
    </row>
    <row r="7" spans="1:24" s="189" customFormat="1" x14ac:dyDescent="0.25">
      <c r="A7" s="724" t="s">
        <v>153</v>
      </c>
      <c r="B7" s="725">
        <v>0</v>
      </c>
      <c r="C7" s="726">
        <v>0</v>
      </c>
      <c r="D7" s="726">
        <v>0</v>
      </c>
      <c r="E7" s="725">
        <v>0</v>
      </c>
      <c r="F7" s="726">
        <v>0</v>
      </c>
      <c r="G7" s="727">
        <v>0</v>
      </c>
      <c r="H7" s="726">
        <v>7.8458281280446962E-2</v>
      </c>
      <c r="I7" s="726">
        <v>0.43852128250463729</v>
      </c>
      <c r="J7" s="726">
        <v>0.34097373142773563</v>
      </c>
      <c r="K7" s="726">
        <v>6.0898590598525759E-2</v>
      </c>
      <c r="L7" s="726">
        <v>0</v>
      </c>
      <c r="M7" s="726">
        <v>0</v>
      </c>
      <c r="N7" s="726">
        <v>0.17551222871918021</v>
      </c>
      <c r="O7" s="726">
        <v>0.34097373142773563</v>
      </c>
      <c r="P7" s="726">
        <v>6.0898590598525759E-2</v>
      </c>
      <c r="Q7" s="728" t="s">
        <v>154</v>
      </c>
    </row>
    <row r="8" spans="1:24" s="193" customFormat="1" x14ac:dyDescent="0.25">
      <c r="A8" s="729" t="s">
        <v>155</v>
      </c>
      <c r="B8" s="730">
        <v>0.14141261070848823</v>
      </c>
      <c r="C8" s="731">
        <v>0.11505844305760014</v>
      </c>
      <c r="D8" s="731">
        <v>0.16172343907608619</v>
      </c>
      <c r="E8" s="730">
        <v>0.14141261070848823</v>
      </c>
      <c r="F8" s="731">
        <v>0.15639150161867468</v>
      </c>
      <c r="G8" s="732">
        <v>0.15910847073502937</v>
      </c>
      <c r="H8" s="731">
        <v>0.12589302830091467</v>
      </c>
      <c r="I8" s="731">
        <v>0.16887308347047958</v>
      </c>
      <c r="J8" s="731">
        <v>0.19832036751008103</v>
      </c>
      <c r="K8" s="731">
        <v>0.13454323082344966</v>
      </c>
      <c r="L8" s="731">
        <v>0.15639150161867468</v>
      </c>
      <c r="M8" s="731">
        <v>0.13047243886221116</v>
      </c>
      <c r="N8" s="731">
        <v>0.17344211485103003</v>
      </c>
      <c r="O8" s="731">
        <v>0.19832036751008103</v>
      </c>
      <c r="P8" s="731">
        <v>0.13454323082344966</v>
      </c>
      <c r="Q8" s="733" t="s">
        <v>393</v>
      </c>
    </row>
    <row r="9" spans="1:24" s="189" customFormat="1" x14ac:dyDescent="0.25">
      <c r="A9" s="201" t="s">
        <v>377</v>
      </c>
      <c r="B9" s="187">
        <v>8.1460000000000005E-3</v>
      </c>
      <c r="C9" s="188">
        <v>2.2116E-2</v>
      </c>
      <c r="D9" s="188">
        <v>2.3040000000000001E-3</v>
      </c>
      <c r="E9" s="187">
        <v>4.7925000000000002E-2</v>
      </c>
      <c r="F9" s="188">
        <v>1.2049999999999999E-3</v>
      </c>
      <c r="G9" s="189">
        <v>2.2070000000000002E-3</v>
      </c>
      <c r="H9" s="188">
        <v>-6.7949999999999998E-3</v>
      </c>
      <c r="I9" s="188">
        <v>-4.6035E-2</v>
      </c>
      <c r="J9" s="188">
        <v>-3.8001E-2</v>
      </c>
      <c r="K9" s="188">
        <v>-2.1933000000000001E-2</v>
      </c>
      <c r="L9" s="188">
        <v>-5.1749999999999999E-3</v>
      </c>
      <c r="M9" s="188">
        <v>-8.9800000000000001E-3</v>
      </c>
      <c r="N9" s="188">
        <v>-2.4038E-2</v>
      </c>
      <c r="O9" s="188">
        <v>-3.2877999999999998E-2</v>
      </c>
      <c r="P9" s="188">
        <v>-2.6404E-2</v>
      </c>
      <c r="Q9" s="190" t="s">
        <v>378</v>
      </c>
    </row>
    <row r="10" spans="1:24" s="193" customFormat="1" x14ac:dyDescent="0.25">
      <c r="A10" s="202" t="s">
        <v>379</v>
      </c>
      <c r="B10" s="191">
        <v>-2.405E-3</v>
      </c>
      <c r="C10" s="192">
        <v>-3.9579999999999997E-3</v>
      </c>
      <c r="D10" s="192">
        <v>-1.833E-3</v>
      </c>
      <c r="E10" s="191">
        <v>-7.5310000000000004E-3</v>
      </c>
      <c r="F10" s="192">
        <v>-1.82E-3</v>
      </c>
      <c r="G10" s="193">
        <v>-1.6949999999999999E-3</v>
      </c>
      <c r="H10" s="192">
        <v>-9.41E-4</v>
      </c>
      <c r="I10" s="192">
        <v>3.5400000000000002E-3</v>
      </c>
      <c r="J10" s="192">
        <v>2.7009999999999998E-3</v>
      </c>
      <c r="K10" s="192">
        <v>6.9499999999999998E-4</v>
      </c>
      <c r="L10" s="192">
        <v>-1.322E-3</v>
      </c>
      <c r="M10" s="192">
        <v>-6.2399999999999999E-4</v>
      </c>
      <c r="N10" s="192">
        <v>9.5500000000000001E-4</v>
      </c>
      <c r="O10" s="192">
        <v>1.98E-3</v>
      </c>
      <c r="P10" s="192">
        <v>1.243E-3</v>
      </c>
      <c r="Q10" s="194" t="s">
        <v>160</v>
      </c>
    </row>
    <row r="11" spans="1:24" s="189" customFormat="1" x14ac:dyDescent="0.25">
      <c r="A11" s="201" t="s">
        <v>375</v>
      </c>
      <c r="B11" s="187">
        <v>4.9319999999999998E-3</v>
      </c>
      <c r="C11" s="188">
        <v>2.5735000000000001E-2</v>
      </c>
      <c r="D11" s="188">
        <v>7.0600000000000003E-4</v>
      </c>
      <c r="E11" s="187">
        <v>3.5078999999999999E-2</v>
      </c>
      <c r="F11" s="188">
        <v>2.2599999999999999E-4</v>
      </c>
      <c r="G11" s="189">
        <v>4.6699999999999997E-3</v>
      </c>
      <c r="H11" s="188">
        <v>-5.0229999999999997E-3</v>
      </c>
      <c r="I11" s="188">
        <v>-3.9237000000000001E-2</v>
      </c>
      <c r="J11" s="188">
        <v>-4.3733000000000001E-2</v>
      </c>
      <c r="K11" s="188">
        <v>-1.205E-2</v>
      </c>
      <c r="L11" s="188">
        <v>6.999E-3</v>
      </c>
      <c r="M11" s="188">
        <v>-1.1946999999999999E-2</v>
      </c>
      <c r="N11" s="188">
        <v>-2.1198000000000002E-2</v>
      </c>
      <c r="O11" s="188">
        <v>-2.9787000000000001E-2</v>
      </c>
      <c r="P11" s="188">
        <v>-2.2734999999999998E-2</v>
      </c>
      <c r="Q11" s="195" t="s">
        <v>376</v>
      </c>
    </row>
    <row r="12" spans="1:24" s="193" customFormat="1" x14ac:dyDescent="0.25">
      <c r="A12" s="202" t="s">
        <v>380</v>
      </c>
      <c r="B12" s="191">
        <v>-1.6999999999999999E-3</v>
      </c>
      <c r="C12" s="192">
        <v>-3.9150000000000001E-3</v>
      </c>
      <c r="D12" s="192">
        <v>-1.4040000000000001E-3</v>
      </c>
      <c r="E12" s="191">
        <v>-4.712E-3</v>
      </c>
      <c r="F12" s="192">
        <v>-1.526E-3</v>
      </c>
      <c r="G12" s="193">
        <v>-2.0249999999999999E-3</v>
      </c>
      <c r="H12" s="192">
        <v>-1.1739999999999999E-3</v>
      </c>
      <c r="I12" s="192">
        <v>2.3210000000000001E-3</v>
      </c>
      <c r="J12" s="192">
        <v>2.7299999999999998E-3</v>
      </c>
      <c r="K12" s="192">
        <v>-1.3990000000000001E-3</v>
      </c>
      <c r="L12" s="192">
        <v>-3.7339999999999999E-3</v>
      </c>
      <c r="M12" s="192">
        <v>-9.4099999999999997E-5</v>
      </c>
      <c r="N12" s="192">
        <v>1.55E-4</v>
      </c>
      <c r="O12" s="192">
        <v>9.3899999999999995E-4</v>
      </c>
      <c r="P12" s="192">
        <v>1.1400000000000001E-4</v>
      </c>
      <c r="Q12" s="196" t="s">
        <v>376</v>
      </c>
    </row>
    <row r="13" spans="1:24" s="189" customFormat="1" x14ac:dyDescent="0.25">
      <c r="A13" s="724" t="s">
        <v>937</v>
      </c>
      <c r="B13" s="725">
        <v>-9.4365999999999998E-3</v>
      </c>
      <c r="C13" s="726">
        <v>-3.2809999999999999E-2</v>
      </c>
      <c r="D13" s="726">
        <v>1.2329999999999999E-3</v>
      </c>
      <c r="E13" s="725">
        <v>-5.1319999999999998E-2</v>
      </c>
      <c r="F13" s="726">
        <v>7.9369999999999996E-3</v>
      </c>
      <c r="G13" s="727">
        <v>3.8219999999999999E-3</v>
      </c>
      <c r="H13" s="726">
        <v>2.4559999999999998E-2</v>
      </c>
      <c r="I13" s="726">
        <v>8.7340000000000001E-2</v>
      </c>
      <c r="J13" s="726">
        <v>9.1389999999999999E-2</v>
      </c>
      <c r="K13" s="726">
        <v>7.2910000000000003E-2</v>
      </c>
      <c r="L13" s="726">
        <v>5.9589999999999997E-2</v>
      </c>
      <c r="M13" s="726">
        <v>1.8089999999999998E-2</v>
      </c>
      <c r="N13" s="726">
        <v>5.7880000000000001E-2</v>
      </c>
      <c r="O13" s="726">
        <v>8.6540000000000006E-2</v>
      </c>
      <c r="P13" s="726">
        <v>7.4209999999999998E-2</v>
      </c>
      <c r="Q13" s="728" t="s">
        <v>381</v>
      </c>
      <c r="S13" s="189" t="s">
        <v>936</v>
      </c>
    </row>
    <row r="14" spans="1:24" s="193" customFormat="1" x14ac:dyDescent="0.25">
      <c r="A14" s="729" t="s">
        <v>938</v>
      </c>
      <c r="B14" s="730">
        <v>-8.1039999999999997E-4</v>
      </c>
      <c r="C14" s="731">
        <v>1.35E-2</v>
      </c>
      <c r="D14" s="731">
        <v>-4.7159999999999997E-3</v>
      </c>
      <c r="E14" s="730">
        <v>2.0639999999999999E-2</v>
      </c>
      <c r="F14" s="731">
        <v>-6.045E-3</v>
      </c>
      <c r="G14" s="732">
        <v>-3.0409999999999999E-3</v>
      </c>
      <c r="H14" s="731">
        <v>-1.123E-2</v>
      </c>
      <c r="I14" s="731">
        <v>-5.21E-2</v>
      </c>
      <c r="J14" s="731">
        <v>-4.4299999999999999E-2</v>
      </c>
      <c r="K14" s="731">
        <v>-2.273E-2</v>
      </c>
      <c r="L14" s="731">
        <v>-1.009E-2</v>
      </c>
      <c r="M14" s="731">
        <v>-1.435E-2</v>
      </c>
      <c r="N14" s="731">
        <v>-2.6079999999999999E-2</v>
      </c>
      <c r="O14" s="731">
        <v>-3.4549999999999997E-2</v>
      </c>
      <c r="P14" s="731">
        <v>-2.894E-2</v>
      </c>
      <c r="Q14" s="733" t="s">
        <v>939</v>
      </c>
    </row>
    <row r="15" spans="1:24" s="189" customFormat="1" x14ac:dyDescent="0.25">
      <c r="A15" s="201" t="s">
        <v>382</v>
      </c>
      <c r="B15" s="189">
        <v>-0.767069</v>
      </c>
      <c r="C15" s="189">
        <v>2.6112959999999998</v>
      </c>
      <c r="D15" s="189">
        <v>-1.737171</v>
      </c>
      <c r="E15" s="189">
        <v>3.359486</v>
      </c>
      <c r="F15" s="189">
        <v>-2.7644099999999998</v>
      </c>
      <c r="G15" s="189">
        <v>-2.80166</v>
      </c>
      <c r="H15" s="189">
        <v>-4.9877399999999996</v>
      </c>
      <c r="I15" s="189">
        <v>-11.471743</v>
      </c>
      <c r="J15" s="189">
        <v>-15.69941</v>
      </c>
      <c r="K15" s="189">
        <v>-13.687709999999999</v>
      </c>
      <c r="L15" s="189">
        <v>-14.31453</v>
      </c>
      <c r="M15" s="189">
        <v>-2.9820099999999998</v>
      </c>
      <c r="N15" s="189">
        <v>-9.0970899999999997</v>
      </c>
      <c r="O15" s="189">
        <v>-14.5991</v>
      </c>
      <c r="P15" s="189">
        <v>-13.208920000000001</v>
      </c>
      <c r="Q15" s="190" t="s">
        <v>383</v>
      </c>
    </row>
    <row r="16" spans="1:24" s="197" customFormat="1" x14ac:dyDescent="0.25">
      <c r="A16" s="203" t="s">
        <v>384</v>
      </c>
      <c r="B16" s="197">
        <v>-7.456E-3</v>
      </c>
      <c r="C16" s="197">
        <v>3.5560000000000001E-3</v>
      </c>
      <c r="D16" s="197">
        <v>-8.7950000000000007E-3</v>
      </c>
      <c r="E16" s="197">
        <v>2.5219999999999999E-3</v>
      </c>
      <c r="F16" s="197">
        <v>-1.059E-2</v>
      </c>
      <c r="G16" s="197">
        <v>-1.078E-2</v>
      </c>
      <c r="H16" s="197">
        <v>-1.487E-2</v>
      </c>
      <c r="I16" s="197">
        <v>-3.5961E-2</v>
      </c>
      <c r="J16" s="197">
        <v>-4.5859999999999998E-2</v>
      </c>
      <c r="K16" s="197">
        <v>-3.3799999999999997E-2</v>
      </c>
      <c r="L16" s="197">
        <v>-3.4689999999999999E-2</v>
      </c>
      <c r="M16" s="197">
        <v>-1.18E-2</v>
      </c>
      <c r="N16" s="197">
        <v>-2.469E-2</v>
      </c>
      <c r="O16" s="197">
        <v>-3.8179999999999999E-2</v>
      </c>
      <c r="P16" s="197">
        <v>-3.4970000000000001E-2</v>
      </c>
      <c r="Q16" s="204" t="s">
        <v>383</v>
      </c>
    </row>
    <row r="17" spans="1:32" s="193" customFormat="1" x14ac:dyDescent="0.25">
      <c r="A17" s="202" t="s">
        <v>385</v>
      </c>
      <c r="B17" s="193">
        <v>2.726E-2</v>
      </c>
      <c r="C17" s="193">
        <v>2.1887E-2</v>
      </c>
      <c r="D17" s="193">
        <v>2.2372E-2</v>
      </c>
      <c r="E17" s="193">
        <v>4.5405000000000001E-2</v>
      </c>
      <c r="F17" s="193">
        <v>2.664E-2</v>
      </c>
      <c r="G17" s="193">
        <v>3.6020000000000003E-2</v>
      </c>
      <c r="H17" s="193">
        <v>3.0880000000000001E-2</v>
      </c>
      <c r="I17" s="193">
        <v>2.7169999999999998E-3</v>
      </c>
      <c r="J17" s="193">
        <v>6.7989999999999995E-2</v>
      </c>
      <c r="K17" s="193">
        <v>8.0879999999999994E-2</v>
      </c>
      <c r="L17" s="193">
        <v>0.12114999999999999</v>
      </c>
      <c r="M17" s="193">
        <v>7.8200000000000006E-3</v>
      </c>
      <c r="N17" s="193">
        <v>3.0970000000000001E-2</v>
      </c>
      <c r="O17" s="193">
        <v>6.4990000000000006E-2</v>
      </c>
      <c r="P17" s="193">
        <v>6.7089999999999997E-2</v>
      </c>
      <c r="Q17" s="194" t="s">
        <v>383</v>
      </c>
    </row>
    <row r="18" spans="1:32" s="189" customFormat="1" x14ac:dyDescent="0.25">
      <c r="A18" s="724" t="s">
        <v>947</v>
      </c>
      <c r="B18" s="736">
        <v>5.0199600000000004E-3</v>
      </c>
      <c r="C18" s="737">
        <v>2.5198106000000001E-2</v>
      </c>
      <c r="D18" s="737">
        <v>8.6900599999999997E-4</v>
      </c>
      <c r="E18" s="736">
        <v>3.4243045E-2</v>
      </c>
      <c r="F18" s="737">
        <v>4.8495999999999999E-4</v>
      </c>
      <c r="G18" s="738">
        <v>4.8807809999999998E-3</v>
      </c>
      <c r="H18" s="737">
        <v>-4.5744089999999998E-3</v>
      </c>
      <c r="I18" s="737">
        <v>-5.8466799999999999E-2</v>
      </c>
      <c r="J18" s="737">
        <v>-4.2533643000000003E-2</v>
      </c>
      <c r="K18" s="737">
        <v>-9.9360839999999995E-3</v>
      </c>
      <c r="L18" s="737">
        <v>8.6590580000000007E-3</v>
      </c>
      <c r="M18" s="737">
        <v>-1.1757574E-2</v>
      </c>
      <c r="N18" s="737">
        <v>-2.0092552E-2</v>
      </c>
      <c r="O18" s="737">
        <v>-2.8148827000000001E-2</v>
      </c>
      <c r="P18" s="737">
        <v>-2.0960706999999999E-2</v>
      </c>
      <c r="Q18" s="728" t="s">
        <v>950</v>
      </c>
    </row>
    <row r="19" spans="1:32" s="193" customFormat="1" x14ac:dyDescent="0.25">
      <c r="A19" s="729" t="s">
        <v>948</v>
      </c>
      <c r="B19" s="739">
        <v>-1.7336039999999999E-3</v>
      </c>
      <c r="C19" s="740">
        <v>-3.8500420000000001E-3</v>
      </c>
      <c r="D19" s="740">
        <v>-1.480622E-3</v>
      </c>
      <c r="E19" s="739">
        <v>-4.7101829999999997E-3</v>
      </c>
      <c r="F19" s="740">
        <v>-1.642847E-3</v>
      </c>
      <c r="G19" s="741">
        <v>-2.1066679999999999E-3</v>
      </c>
      <c r="H19" s="740">
        <v>-1.407279E-3</v>
      </c>
      <c r="I19" s="740">
        <v>3.5596540000000002E-3</v>
      </c>
      <c r="J19" s="740">
        <v>1.2506419999999999E-3</v>
      </c>
      <c r="K19" s="740">
        <v>-2.3523160000000001E-3</v>
      </c>
      <c r="L19" s="740">
        <v>-4.3373459999999997E-3</v>
      </c>
      <c r="M19" s="740">
        <v>-3.0806300000000002E-4</v>
      </c>
      <c r="N19" s="740">
        <v>-6.1047399999999996E-4</v>
      </c>
      <c r="O19" s="740">
        <v>-2.4822199999999998E-4</v>
      </c>
      <c r="P19" s="740">
        <v>-9.2007000000000005E-4</v>
      </c>
      <c r="Q19" s="733"/>
    </row>
    <row r="20" spans="1:32" s="189" customFormat="1" x14ac:dyDescent="0.25">
      <c r="A20" s="734" t="s">
        <v>946</v>
      </c>
      <c r="B20" s="742">
        <v>-5.3014399999999997E-4</v>
      </c>
      <c r="C20" s="743">
        <v>2.1908040000000002E-3</v>
      </c>
      <c r="D20" s="743">
        <v>-1.2722860000000001E-3</v>
      </c>
      <c r="E20" s="742">
        <v>3.4990400000000001E-3</v>
      </c>
      <c r="F20" s="743">
        <v>-1.5265789999999999E-3</v>
      </c>
      <c r="G20" s="744">
        <v>-9.3657400000000002E-4</v>
      </c>
      <c r="H20" s="743">
        <v>-2.503913E-3</v>
      </c>
      <c r="I20" s="743">
        <v>-1.0456811999999999E-2</v>
      </c>
      <c r="J20" s="743">
        <v>-8.9461060000000005E-3</v>
      </c>
      <c r="K20" s="743">
        <v>-4.7343250000000002E-3</v>
      </c>
      <c r="L20" s="743">
        <v>-2.2614699999999998E-3</v>
      </c>
      <c r="M20" s="743">
        <v>-3.1267460000000001E-3</v>
      </c>
      <c r="N20" s="743">
        <v>-5.4273330000000003E-3</v>
      </c>
      <c r="O20" s="743">
        <v>-6.9964429999999998E-3</v>
      </c>
      <c r="P20" s="743">
        <v>-5.9450559999999998E-3</v>
      </c>
      <c r="Q20" s="735" t="s">
        <v>951</v>
      </c>
    </row>
    <row r="21" spans="1:32" s="750" customFormat="1" x14ac:dyDescent="0.25">
      <c r="A21" s="745" t="s">
        <v>949</v>
      </c>
      <c r="B21" s="746">
        <v>-1.204987E-3</v>
      </c>
      <c r="C21" s="747">
        <v>1.1373535000000001E-2</v>
      </c>
      <c r="D21" s="747">
        <v>-4.4475419999999996E-3</v>
      </c>
      <c r="E21" s="746">
        <v>1.7329909000000001E-2</v>
      </c>
      <c r="F21" s="747">
        <v>-5.4140969999999997E-3</v>
      </c>
      <c r="G21" s="748">
        <v>-2.6837499999999999E-3</v>
      </c>
      <c r="H21" s="747">
        <v>-9.6275969999999999E-3</v>
      </c>
      <c r="I21" s="747">
        <v>-4.5684909000000003E-2</v>
      </c>
      <c r="J21" s="747">
        <v>-3.8042867000000001E-2</v>
      </c>
      <c r="K21" s="747">
        <v>-1.8382676000000001E-2</v>
      </c>
      <c r="L21" s="747">
        <v>-6.9153069999999999E-3</v>
      </c>
      <c r="M21" s="747">
        <v>-1.2863739000000001E-2</v>
      </c>
      <c r="N21" s="747">
        <v>-2.2284604E-2</v>
      </c>
      <c r="O21" s="747">
        <v>-2.9040118E-2</v>
      </c>
      <c r="P21" s="747">
        <v>-2.4264444999999999E-2</v>
      </c>
      <c r="Q21" s="749" t="s">
        <v>952</v>
      </c>
    </row>
    <row r="22" spans="1:32" s="189" customFormat="1" x14ac:dyDescent="0.25">
      <c r="A22" s="724" t="s">
        <v>940</v>
      </c>
      <c r="B22" s="736">
        <v>4.4522579999999997E-3</v>
      </c>
      <c r="C22" s="737">
        <v>3.9503170999999997E-2</v>
      </c>
      <c r="D22" s="737">
        <v>-5.0399340000000003E-3</v>
      </c>
      <c r="E22" s="736">
        <v>5.8794806999999998E-2</v>
      </c>
      <c r="F22" s="737">
        <v>-7.116987E-3</v>
      </c>
      <c r="G22" s="738">
        <v>1.6571579999999999E-3</v>
      </c>
      <c r="H22" s="737">
        <v>-1.8233864999999998E-2</v>
      </c>
      <c r="I22" s="737">
        <v>-0.12314715399999999</v>
      </c>
      <c r="J22" s="737">
        <v>-9.364372E-2</v>
      </c>
      <c r="K22" s="737">
        <v>-3.5951517000000002E-2</v>
      </c>
      <c r="L22" s="737">
        <v>1.0851809999999999E-3</v>
      </c>
      <c r="M22" s="737">
        <v>-3.0427229E-2</v>
      </c>
      <c r="N22" s="737">
        <v>-5.3317815999999997E-2</v>
      </c>
      <c r="O22" s="737">
        <v>-6.8154001000000006E-2</v>
      </c>
      <c r="P22" s="737">
        <v>-5.4483876000000001E-2</v>
      </c>
      <c r="Q22" s="728" t="s">
        <v>953</v>
      </c>
    </row>
    <row r="23" spans="1:32" s="193" customFormat="1" x14ac:dyDescent="0.25">
      <c r="A23" s="729" t="s">
        <v>941</v>
      </c>
      <c r="B23" s="739">
        <v>-1.13906E-4</v>
      </c>
      <c r="C23" s="740">
        <v>-1.13855E-4</v>
      </c>
      <c r="D23" s="740">
        <v>-1.2911199999999999E-4</v>
      </c>
      <c r="E23" s="739">
        <v>-9.0799999999999998E-5</v>
      </c>
      <c r="F23" s="740">
        <v>-1.4118299999999999E-4</v>
      </c>
      <c r="G23" s="741">
        <v>-1.3961099999999999E-4</v>
      </c>
      <c r="H23" s="740">
        <v>-1.6398899999999999E-4</v>
      </c>
      <c r="I23" s="740">
        <v>-1.7946600000000001E-4</v>
      </c>
      <c r="J23" s="740">
        <v>-2.09404E-4</v>
      </c>
      <c r="K23" s="740">
        <v>-2.4509599999999999E-4</v>
      </c>
      <c r="L23" s="740">
        <v>-2.4909500000000001E-4</v>
      </c>
      <c r="M23" s="740">
        <v>-1.3831999999999999E-4</v>
      </c>
      <c r="N23" s="740">
        <v>-2.0197600000000001E-4</v>
      </c>
      <c r="O23" s="740">
        <v>-2.3402300000000001E-4</v>
      </c>
      <c r="P23" s="740">
        <v>-2.2524399999999999E-4</v>
      </c>
      <c r="Q23" s="733"/>
    </row>
    <row r="24" spans="1:32" s="189" customFormat="1" x14ac:dyDescent="0.25">
      <c r="A24" s="724" t="s">
        <v>942</v>
      </c>
      <c r="B24" s="725">
        <v>3.32269E-4</v>
      </c>
      <c r="C24" s="726">
        <v>6.3412340000000003E-3</v>
      </c>
      <c r="D24" s="726">
        <v>-9.5909800000000003E-4</v>
      </c>
      <c r="E24" s="725">
        <v>8.4462589999999994E-3</v>
      </c>
      <c r="F24" s="726">
        <v>-1.3597080000000001E-3</v>
      </c>
      <c r="G24" s="727">
        <v>-2.0991099999999999E-4</v>
      </c>
      <c r="H24" s="726">
        <v>-3.1331390000000001E-3</v>
      </c>
      <c r="I24" s="726">
        <v>-2.0108062999999999E-2</v>
      </c>
      <c r="J24" s="726">
        <v>-1.7075914000000001E-2</v>
      </c>
      <c r="K24" s="726">
        <v>-7.2745309999999999E-3</v>
      </c>
      <c r="L24" s="726">
        <v>-2.232333E-3</v>
      </c>
      <c r="M24" s="726">
        <v>-4.6932470000000002E-3</v>
      </c>
      <c r="N24" s="726">
        <v>-8.9698690000000001E-3</v>
      </c>
      <c r="O24" s="726">
        <v>-1.2224126E-2</v>
      </c>
      <c r="P24" s="726">
        <v>-1.0119583E-2</v>
      </c>
      <c r="Q24" s="728" t="s">
        <v>955</v>
      </c>
    </row>
    <row r="25" spans="1:32" s="193" customFormat="1" x14ac:dyDescent="0.25">
      <c r="A25" s="729" t="s">
        <v>943</v>
      </c>
      <c r="B25" s="751">
        <v>-1.1599999999999999E-6</v>
      </c>
      <c r="C25" s="751">
        <v>-5.5600000000000001E-6</v>
      </c>
      <c r="D25" s="751">
        <v>-4.2E-7</v>
      </c>
      <c r="E25" s="751">
        <v>-6.63E-6</v>
      </c>
      <c r="F25" s="751">
        <v>-2.2399999999999999E-7</v>
      </c>
      <c r="G25" s="751">
        <v>-9.7399999999999991E-7</v>
      </c>
      <c r="H25" s="751">
        <v>8.4399999999999999E-7</v>
      </c>
      <c r="I25" s="751">
        <v>1.29E-5</v>
      </c>
      <c r="J25" s="751">
        <v>1.0900000000000001E-5</v>
      </c>
      <c r="K25" s="751">
        <v>3.41E-6</v>
      </c>
      <c r="L25" s="751">
        <v>-3.9099999999999999E-8</v>
      </c>
      <c r="M25" s="751">
        <v>2.0999999999999998E-6</v>
      </c>
      <c r="N25" s="751">
        <v>4.7500000000000003E-6</v>
      </c>
      <c r="O25" s="751">
        <v>7.0099999999999998E-6</v>
      </c>
      <c r="P25" s="751">
        <v>5.5999999999999997E-6</v>
      </c>
      <c r="Q25" s="733"/>
      <c r="R25" s="751">
        <v>-1.1599999999999999E-6</v>
      </c>
      <c r="S25" s="751">
        <v>-5.5600000000000001E-6</v>
      </c>
      <c r="T25" s="751">
        <v>-4.2E-7</v>
      </c>
      <c r="U25" s="751">
        <v>-6.63E-6</v>
      </c>
      <c r="V25" s="751">
        <v>-2.2399999999999999E-7</v>
      </c>
      <c r="W25" s="751">
        <v>-9.7399999999999991E-7</v>
      </c>
      <c r="X25" s="751">
        <v>8.4399999999999999E-7</v>
      </c>
      <c r="Y25" s="751">
        <v>1.29E-5</v>
      </c>
      <c r="Z25" s="751">
        <v>1.0900000000000001E-5</v>
      </c>
      <c r="AA25" s="751">
        <v>3.41E-6</v>
      </c>
      <c r="AB25" s="751">
        <v>-3.9099999999999999E-8</v>
      </c>
      <c r="AC25" s="751">
        <v>2.0999999999999998E-6</v>
      </c>
      <c r="AD25" s="751">
        <v>4.7500000000000003E-6</v>
      </c>
      <c r="AE25" s="751">
        <v>7.0099999999999998E-6</v>
      </c>
      <c r="AF25" s="751">
        <v>5.5999999999999997E-6</v>
      </c>
    </row>
    <row r="26" spans="1:32" s="189" customFormat="1" x14ac:dyDescent="0.25">
      <c r="A26" s="724" t="s">
        <v>944</v>
      </c>
      <c r="B26" s="725">
        <v>2.7470400000000002E-4</v>
      </c>
      <c r="C26" s="726">
        <v>6.0217860000000003E-3</v>
      </c>
      <c r="D26" s="726">
        <v>-9.6849399999999997E-4</v>
      </c>
      <c r="E26" s="725">
        <v>8.0342609999999991E-3</v>
      </c>
      <c r="F26" s="726">
        <v>-1.3588739999999999E-3</v>
      </c>
      <c r="G26" s="727">
        <v>-2.5766999999999999E-4</v>
      </c>
      <c r="H26" s="726">
        <v>-3.0625460000000002E-3</v>
      </c>
      <c r="I26" s="726">
        <v>-1.9364359000000001E-2</v>
      </c>
      <c r="J26" s="726">
        <v>-1.6478908E-2</v>
      </c>
      <c r="K26" s="726">
        <v>-7.0839240000000001E-3</v>
      </c>
      <c r="L26" s="726">
        <v>-2.2490629999999999E-3</v>
      </c>
      <c r="M26" s="726">
        <v>-4.5537559999999999E-3</v>
      </c>
      <c r="N26" s="726">
        <v>-8.6944710000000005E-3</v>
      </c>
      <c r="O26" s="726">
        <v>-1.1816366E-2</v>
      </c>
      <c r="P26" s="726">
        <v>-9.8015800000000007E-3</v>
      </c>
      <c r="Q26" s="728" t="s">
        <v>954</v>
      </c>
    </row>
    <row r="27" spans="1:32" s="193" customFormat="1" x14ac:dyDescent="0.25">
      <c r="A27" s="729" t="s">
        <v>945</v>
      </c>
      <c r="B27" s="751">
        <v>-1.8799999999999999E-7</v>
      </c>
      <c r="C27" s="751">
        <v>-8.9700000000000005E-7</v>
      </c>
      <c r="D27" s="751">
        <v>-7.1099999999999995E-8</v>
      </c>
      <c r="E27" s="751">
        <v>-1.06E-6</v>
      </c>
      <c r="F27" s="751">
        <v>-3.92E-8</v>
      </c>
      <c r="G27" s="751">
        <v>-1.5900000000000001E-7</v>
      </c>
      <c r="H27" s="751">
        <v>1.31E-7</v>
      </c>
      <c r="I27" s="751">
        <v>2.08E-6</v>
      </c>
      <c r="J27" s="751">
        <v>1.7600000000000001E-6</v>
      </c>
      <c r="K27" s="751">
        <v>5.5000000000000003E-7</v>
      </c>
      <c r="L27" s="751">
        <v>-2.8999999999999999E-9</v>
      </c>
      <c r="M27" s="751">
        <v>3.34E-7</v>
      </c>
      <c r="N27" s="751">
        <v>7.6499999999999998E-7</v>
      </c>
      <c r="O27" s="751">
        <v>1.13E-6</v>
      </c>
      <c r="P27" s="751">
        <v>9.0299999999999997E-7</v>
      </c>
      <c r="Q27" s="733"/>
      <c r="R27" s="751">
        <v>-1.8799999999999999E-7</v>
      </c>
      <c r="S27" s="751">
        <v>-8.9700000000000005E-7</v>
      </c>
      <c r="T27" s="751">
        <v>-7.1099999999999995E-8</v>
      </c>
      <c r="U27" s="751">
        <v>-1.06E-6</v>
      </c>
      <c r="V27" s="751">
        <v>-3.92E-8</v>
      </c>
      <c r="W27" s="751">
        <v>-1.5900000000000001E-7</v>
      </c>
      <c r="X27" s="751">
        <v>1.31E-7</v>
      </c>
      <c r="Y27" s="751">
        <v>2.08E-6</v>
      </c>
      <c r="Z27" s="751">
        <v>1.7600000000000001E-6</v>
      </c>
      <c r="AA27" s="751">
        <v>5.5000000000000003E-7</v>
      </c>
      <c r="AB27" s="751">
        <v>-2.8999999999999999E-9</v>
      </c>
      <c r="AC27" s="751">
        <v>3.34E-7</v>
      </c>
      <c r="AD27" s="751">
        <v>7.6499999999999998E-7</v>
      </c>
      <c r="AE27" s="751">
        <v>1.13E-6</v>
      </c>
      <c r="AF27" s="751">
        <v>9.0299999999999997E-7</v>
      </c>
    </row>
    <row r="28" spans="1:32" s="213" customFormat="1" x14ac:dyDescent="0.25">
      <c r="A28" s="225" t="s">
        <v>416</v>
      </c>
      <c r="B28" s="28">
        <v>0</v>
      </c>
      <c r="C28" s="28">
        <v>0</v>
      </c>
      <c r="D28" s="28">
        <v>0</v>
      </c>
      <c r="E28" s="28">
        <v>0</v>
      </c>
      <c r="F28" s="28">
        <v>0</v>
      </c>
      <c r="G28" s="28">
        <v>0</v>
      </c>
      <c r="H28" s="28">
        <v>0</v>
      </c>
      <c r="I28" s="28">
        <v>0</v>
      </c>
      <c r="J28" s="28">
        <v>0</v>
      </c>
      <c r="K28" s="28">
        <v>0</v>
      </c>
      <c r="L28" s="28">
        <v>0</v>
      </c>
      <c r="M28" s="28">
        <v>0</v>
      </c>
      <c r="N28" s="28">
        <v>0</v>
      </c>
      <c r="O28" s="28">
        <v>0</v>
      </c>
      <c r="P28" s="28">
        <v>0</v>
      </c>
    </row>
    <row r="29" spans="1:32" s="213" customFormat="1" x14ac:dyDescent="0.25">
      <c r="A29" s="226" t="s">
        <v>426</v>
      </c>
      <c r="B29" s="28">
        <v>0.60948770818101528</v>
      </c>
      <c r="C29" s="28">
        <v>0.12519095242603642</v>
      </c>
      <c r="D29" s="28">
        <v>0.25424489095679514</v>
      </c>
      <c r="E29" s="28">
        <v>0.60948770818101528</v>
      </c>
      <c r="F29" s="28">
        <v>2.1237806416721337</v>
      </c>
      <c r="G29" s="28">
        <v>1.5465010549898972</v>
      </c>
      <c r="H29" s="28">
        <v>6.0627981695477855</v>
      </c>
      <c r="I29" s="28">
        <v>0.57989891440512997</v>
      </c>
      <c r="J29" s="28">
        <v>0.21439102447126562</v>
      </c>
      <c r="K29" s="28">
        <v>1.372798196419305</v>
      </c>
      <c r="L29" s="28">
        <v>2.1237806416721337</v>
      </c>
      <c r="M29" s="28">
        <v>6.054625671541998E-2</v>
      </c>
      <c r="N29" s="28">
        <v>3.2910481980616728</v>
      </c>
      <c r="O29" s="28">
        <v>1.372798196419305</v>
      </c>
      <c r="P29" s="28">
        <v>0.21439102447126562</v>
      </c>
      <c r="Q29" s="214"/>
    </row>
    <row r="30" spans="1:32" s="213" customFormat="1" x14ac:dyDescent="0.25">
      <c r="A30" s="225"/>
      <c r="B30" s="66"/>
      <c r="C30" s="66"/>
      <c r="D30" s="66"/>
      <c r="E30" s="66"/>
      <c r="F30" s="66"/>
      <c r="G30" s="66"/>
      <c r="H30" s="66"/>
      <c r="I30" s="66"/>
      <c r="J30" s="66"/>
      <c r="K30" s="66"/>
      <c r="L30" s="66"/>
      <c r="M30" s="66"/>
      <c r="N30" s="66"/>
      <c r="O30" s="66"/>
      <c r="P30" s="66"/>
      <c r="Q30" s="214"/>
    </row>
    <row r="31" spans="1:32" s="198" customFormat="1" x14ac:dyDescent="0.25">
      <c r="A31" s="224" t="s">
        <v>65</v>
      </c>
      <c r="B31" s="183">
        <v>29.413162109375001</v>
      </c>
      <c r="C31" s="183">
        <v>5.1717736978530882</v>
      </c>
      <c r="D31" s="183">
        <v>13.91467333984375</v>
      </c>
      <c r="E31" s="183">
        <v>2.5660392456054688</v>
      </c>
      <c r="F31" s="183">
        <v>3.116492841809988</v>
      </c>
      <c r="G31" s="183">
        <v>38.483631742447614</v>
      </c>
      <c r="H31" s="183">
        <v>17.223336090087891</v>
      </c>
      <c r="I31" s="183">
        <v>5.9920470428466794</v>
      </c>
      <c r="J31" s="183">
        <v>5.5447915802001955</v>
      </c>
      <c r="K31" s="183">
        <v>0.94513907337188718</v>
      </c>
      <c r="L31" s="183">
        <v>1.8391757166348397</v>
      </c>
      <c r="M31" s="183">
        <v>0.74143090611696238</v>
      </c>
      <c r="N31" s="183">
        <v>15.418529173083604</v>
      </c>
      <c r="O31" s="183">
        <v>10.619138329912472</v>
      </c>
      <c r="P31" s="183">
        <v>7.8846299382345748</v>
      </c>
      <c r="Q31" s="199" t="s">
        <v>389</v>
      </c>
      <c r="R31" s="200" t="s">
        <v>387</v>
      </c>
      <c r="W31" s="198" t="s">
        <v>373</v>
      </c>
      <c r="X31" s="198" t="s">
        <v>370</v>
      </c>
    </row>
    <row r="32" spans="1:32" s="213" customFormat="1" x14ac:dyDescent="0.25">
      <c r="A32" s="211"/>
      <c r="B32" s="212"/>
      <c r="C32" s="212"/>
      <c r="D32" s="212"/>
      <c r="E32" s="212"/>
      <c r="F32" s="212"/>
      <c r="G32" s="212"/>
      <c r="H32" s="212"/>
      <c r="I32" s="212"/>
      <c r="J32" s="212"/>
      <c r="K32" s="212"/>
      <c r="L32" s="212"/>
      <c r="M32" s="212"/>
      <c r="N32" s="212"/>
      <c r="O32" s="212"/>
      <c r="P32" s="212"/>
    </row>
    <row r="33" spans="1:33" s="56" customFormat="1" ht="14.4" x14ac:dyDescent="0.3">
      <c r="C33" s="184"/>
      <c r="D33" s="184"/>
      <c r="E33" s="17" t="s">
        <v>69</v>
      </c>
      <c r="F33" s="17" t="s">
        <v>70</v>
      </c>
      <c r="G33" s="17"/>
      <c r="H33" s="17"/>
      <c r="I33" s="17"/>
      <c r="J33" s="17" t="s">
        <v>71</v>
      </c>
      <c r="K33" s="17" t="s">
        <v>72</v>
      </c>
      <c r="L33" s="17" t="s">
        <v>73</v>
      </c>
      <c r="M33" s="17" t="s">
        <v>66</v>
      </c>
      <c r="N33" s="17" t="s">
        <v>74</v>
      </c>
      <c r="O33" s="17" t="s">
        <v>67</v>
      </c>
      <c r="P33" s="17" t="s">
        <v>68</v>
      </c>
    </row>
    <row r="34" spans="1:33" s="124" customFormat="1" x14ac:dyDescent="0.25">
      <c r="A34" s="122" t="s">
        <v>137</v>
      </c>
      <c r="B34" s="123">
        <f t="shared" ref="B34:P34" si="1">1.36*B4</f>
        <v>1.2240000000000002</v>
      </c>
      <c r="C34" s="123">
        <f t="shared" si="1"/>
        <v>0.81600000000000006</v>
      </c>
      <c r="D34" s="123">
        <f t="shared" si="1"/>
        <v>1.9039999999999999</v>
      </c>
      <c r="E34" s="123">
        <f t="shared" si="1"/>
        <v>1.4960000000000002</v>
      </c>
      <c r="F34" s="123">
        <f t="shared" si="1"/>
        <v>1.4960000000000002</v>
      </c>
      <c r="G34" s="123">
        <f t="shared" si="1"/>
        <v>1.9039999999999999</v>
      </c>
      <c r="H34" s="123">
        <f t="shared" si="1"/>
        <v>0.95199999999999996</v>
      </c>
      <c r="I34" s="123">
        <f t="shared" si="1"/>
        <v>1.4960000000000002</v>
      </c>
      <c r="J34" s="123">
        <f t="shared" si="1"/>
        <v>1.7680000000000002</v>
      </c>
      <c r="K34" s="123">
        <f t="shared" si="1"/>
        <v>1.4960000000000002</v>
      </c>
      <c r="L34" s="123">
        <f t="shared" si="1"/>
        <v>1.9039999999999999</v>
      </c>
      <c r="M34" s="123">
        <f t="shared" si="1"/>
        <v>0.81600000000000006</v>
      </c>
      <c r="N34" s="123">
        <f t="shared" si="1"/>
        <v>1.6320000000000001</v>
      </c>
      <c r="O34" s="123">
        <f t="shared" si="1"/>
        <v>1.36</v>
      </c>
      <c r="P34" s="123">
        <f t="shared" si="1"/>
        <v>1.7680000000000002</v>
      </c>
      <c r="Q34" s="123"/>
    </row>
    <row r="35" spans="1:33" s="125" customFormat="1" ht="14.25" customHeight="1" x14ac:dyDescent="0.25">
      <c r="A35" s="124"/>
      <c r="B35" s="124">
        <f t="shared" ref="B35:B40" si="2">0.316*$B$34+(B34-0.316*$B$34)*0.975</f>
        <v>1.2030696000000003</v>
      </c>
      <c r="C35" s="124"/>
      <c r="D35" s="124"/>
      <c r="E35" s="124"/>
      <c r="F35" s="124"/>
      <c r="G35" s="124"/>
      <c r="H35" s="124"/>
      <c r="I35" s="124"/>
      <c r="J35" s="124"/>
      <c r="K35" s="124"/>
      <c r="L35" s="124"/>
      <c r="M35" s="124"/>
      <c r="N35" s="124"/>
      <c r="O35" s="124"/>
      <c r="P35" s="124"/>
      <c r="Q35" s="124"/>
      <c r="R35" t="s">
        <v>369</v>
      </c>
    </row>
    <row r="36" spans="1:33" s="125" customFormat="1" ht="14.25" customHeight="1" x14ac:dyDescent="0.25">
      <c r="A36" s="124"/>
      <c r="B36" s="124">
        <f t="shared" si="2"/>
        <v>1.1826624600000004</v>
      </c>
      <c r="C36" s="124"/>
      <c r="D36" s="124"/>
      <c r="E36" s="124"/>
      <c r="F36" s="124"/>
      <c r="G36" s="124"/>
      <c r="H36" s="124"/>
      <c r="I36" s="124"/>
      <c r="J36" s="124"/>
      <c r="K36" s="124"/>
      <c r="L36" s="124"/>
      <c r="M36" s="124"/>
      <c r="N36" s="124"/>
      <c r="O36" s="124"/>
      <c r="P36" s="124"/>
      <c r="Q36" s="124"/>
      <c r="R36" s="124" t="s">
        <v>372</v>
      </c>
    </row>
    <row r="37" spans="1:33" s="125" customFormat="1" ht="14.25" customHeight="1" x14ac:dyDescent="0.25">
      <c r="A37" s="124"/>
      <c r="B37" s="124">
        <f t="shared" si="2"/>
        <v>1.1627654985000004</v>
      </c>
      <c r="C37" s="124"/>
      <c r="D37" s="124"/>
      <c r="E37" s="124"/>
      <c r="F37" s="124"/>
      <c r="G37" s="124"/>
      <c r="H37" s="124"/>
      <c r="I37" s="124"/>
      <c r="J37" s="124"/>
      <c r="K37" s="124"/>
      <c r="L37" s="124"/>
      <c r="M37" s="124"/>
      <c r="N37" s="124"/>
      <c r="O37" s="124"/>
      <c r="P37" s="124"/>
      <c r="Q37" s="124"/>
    </row>
    <row r="38" spans="1:33" s="125" customFormat="1" x14ac:dyDescent="0.25">
      <c r="A38" s="124"/>
      <c r="B38" s="124">
        <f t="shared" si="2"/>
        <v>1.1433659610375004</v>
      </c>
      <c r="C38" s="124"/>
      <c r="D38" s="124"/>
      <c r="E38" s="124"/>
      <c r="F38" s="124"/>
      <c r="G38" s="124"/>
      <c r="H38" s="124"/>
      <c r="I38" s="124"/>
      <c r="J38" s="124"/>
      <c r="K38" s="124"/>
      <c r="L38" s="124"/>
      <c r="M38" s="124"/>
      <c r="N38" s="124"/>
      <c r="O38" s="124"/>
      <c r="P38" s="124"/>
      <c r="Q38" s="124"/>
      <c r="R38" s="124" t="s">
        <v>933</v>
      </c>
      <c r="S38" s="125" t="s">
        <v>0</v>
      </c>
      <c r="T38" s="125" t="s">
        <v>23</v>
      </c>
      <c r="U38" s="125" t="s">
        <v>39</v>
      </c>
      <c r="V38" s="125" t="s">
        <v>24</v>
      </c>
      <c r="W38" s="125" t="s">
        <v>40</v>
      </c>
      <c r="X38" s="125" t="s">
        <v>5</v>
      </c>
      <c r="Y38" s="125" t="s">
        <v>25</v>
      </c>
      <c r="Z38" s="125" t="s">
        <v>26</v>
      </c>
      <c r="AA38" s="125" t="s">
        <v>41</v>
      </c>
      <c r="AB38" s="125" t="s">
        <v>42</v>
      </c>
      <c r="AC38" s="125" t="s">
        <v>4</v>
      </c>
      <c r="AD38" s="125" t="s">
        <v>43</v>
      </c>
      <c r="AE38" s="125" t="s">
        <v>1</v>
      </c>
      <c r="AF38" s="125" t="s">
        <v>2</v>
      </c>
      <c r="AG38" s="125" t="s">
        <v>3</v>
      </c>
    </row>
    <row r="39" spans="1:33" s="124" customFormat="1" x14ac:dyDescent="0.25">
      <c r="B39" s="124">
        <f t="shared" si="2"/>
        <v>1.124451412011563</v>
      </c>
      <c r="R39" s="124" t="s">
        <v>934</v>
      </c>
      <c r="S39" s="124">
        <v>-9.4365999999999998E-3</v>
      </c>
      <c r="T39" s="124">
        <v>-3.2809999999999999E-2</v>
      </c>
      <c r="U39" s="124">
        <v>1.2329999999999999E-3</v>
      </c>
      <c r="V39" s="124">
        <v>-5.1319999999999998E-2</v>
      </c>
      <c r="W39" s="124">
        <v>7.9369999999999996E-3</v>
      </c>
      <c r="X39" s="124">
        <v>3.8219999999999999E-3</v>
      </c>
      <c r="Y39" s="124">
        <v>2.4559999999999998E-2</v>
      </c>
      <c r="Z39" s="124">
        <v>8.7340000000000001E-2</v>
      </c>
      <c r="AA39" s="124">
        <v>9.1389999999999999E-2</v>
      </c>
      <c r="AB39" s="124">
        <v>7.2910000000000003E-2</v>
      </c>
      <c r="AC39" s="124">
        <v>5.9589999999999997E-2</v>
      </c>
      <c r="AD39" s="124">
        <v>1.8089999999999998E-2</v>
      </c>
      <c r="AE39" s="124">
        <v>5.7880000000000001E-2</v>
      </c>
      <c r="AF39" s="124">
        <v>8.6540000000000006E-2</v>
      </c>
      <c r="AG39" s="124">
        <v>7.4209999999999998E-2</v>
      </c>
    </row>
    <row r="40" spans="1:33" s="124" customFormat="1" x14ac:dyDescent="0.25">
      <c r="B40" s="124">
        <f t="shared" si="2"/>
        <v>1.1060097267112738</v>
      </c>
      <c r="R40" s="124" t="s">
        <v>935</v>
      </c>
      <c r="S40" s="124">
        <v>-8.1039999999999997E-4</v>
      </c>
      <c r="T40" s="124">
        <v>1.35E-2</v>
      </c>
      <c r="U40" s="124">
        <v>-4.7159999999999997E-3</v>
      </c>
      <c r="V40" s="124">
        <v>2.0639999999999999E-2</v>
      </c>
      <c r="W40" s="124">
        <v>-6.045E-3</v>
      </c>
      <c r="X40" s="124">
        <v>-3.0409999999999999E-3</v>
      </c>
      <c r="Y40" s="124">
        <v>-1.123E-2</v>
      </c>
      <c r="Z40" s="124">
        <v>-5.21E-2</v>
      </c>
      <c r="AA40" s="124">
        <v>-4.4299999999999999E-2</v>
      </c>
      <c r="AB40" s="124">
        <v>-2.273E-2</v>
      </c>
      <c r="AC40" s="124">
        <v>-1.009E-2</v>
      </c>
      <c r="AD40" s="124">
        <v>-1.435E-2</v>
      </c>
      <c r="AE40" s="124">
        <v>-2.6079999999999999E-2</v>
      </c>
      <c r="AF40" s="124">
        <v>-3.4549999999999997E-2</v>
      </c>
      <c r="AG40" s="124">
        <v>-2.894E-2</v>
      </c>
    </row>
    <row r="41" spans="1:33" s="124" customFormat="1" ht="14.4" hidden="1" x14ac:dyDescent="0.3">
      <c r="A41" s="200" t="s">
        <v>392</v>
      </c>
      <c r="B41" s="129">
        <v>32.104178596084608</v>
      </c>
      <c r="C41" s="129">
        <v>4.5279728834403574</v>
      </c>
      <c r="D41" s="129">
        <v>10.243073471123187</v>
      </c>
      <c r="E41" s="129">
        <v>2.8992529572359595</v>
      </c>
      <c r="F41" s="129">
        <v>3.3188802611173447</v>
      </c>
      <c r="G41" s="129">
        <v>35.803029219140953</v>
      </c>
      <c r="H41" s="129">
        <v>10.6437709651807</v>
      </c>
      <c r="I41" s="129">
        <v>5.6837065617621239</v>
      </c>
      <c r="J41" s="129">
        <v>4.9415049646874509</v>
      </c>
      <c r="K41" s="129">
        <v>1.0737874023462242</v>
      </c>
      <c r="L41" s="129">
        <v>2.1222527832188063</v>
      </c>
      <c r="M41" s="129">
        <v>0.94490579392382756</v>
      </c>
      <c r="N41" s="129">
        <v>12.534457647744674</v>
      </c>
      <c r="O41" s="129">
        <v>14.024033926887302</v>
      </c>
      <c r="P41" s="129">
        <v>8.6392596688311905</v>
      </c>
    </row>
    <row r="42" spans="1:33" s="128" customFormat="1" ht="14.4" hidden="1" x14ac:dyDescent="0.3">
      <c r="A42" s="200" t="s">
        <v>391</v>
      </c>
      <c r="B42" s="129">
        <v>29.413162109375001</v>
      </c>
      <c r="C42" s="129">
        <v>5.1717736978530882</v>
      </c>
      <c r="D42" s="129">
        <v>13.91467333984375</v>
      </c>
      <c r="E42" s="129">
        <v>2.5660392456054688</v>
      </c>
      <c r="F42" s="129">
        <v>0.68911384534835818</v>
      </c>
      <c r="G42" s="129">
        <v>38.483631742447614</v>
      </c>
      <c r="H42" s="129">
        <v>17.223336090087891</v>
      </c>
      <c r="I42" s="129">
        <v>5.9920470428466794</v>
      </c>
      <c r="J42" s="129">
        <v>5.5447915802001955</v>
      </c>
      <c r="K42" s="129">
        <v>0.94513907337188718</v>
      </c>
      <c r="L42" s="129">
        <v>1.8391757166348397</v>
      </c>
      <c r="M42" s="129">
        <v>0.74143090611696238</v>
      </c>
      <c r="N42" s="129">
        <v>15.418529173083604</v>
      </c>
      <c r="O42" s="129">
        <v>10.619138329912472</v>
      </c>
      <c r="P42" s="129">
        <v>7.8846299382345748</v>
      </c>
      <c r="Q42" s="129"/>
      <c r="R42" s="129"/>
      <c r="S42" s="129"/>
      <c r="T42" s="129"/>
      <c r="U42" s="129"/>
      <c r="V42" s="129"/>
      <c r="W42" s="129"/>
    </row>
    <row r="43" spans="1:33" s="127" customFormat="1" ht="14.4" hidden="1" x14ac:dyDescent="0.3">
      <c r="A43" s="126" t="s">
        <v>83</v>
      </c>
      <c r="B43" s="126"/>
    </row>
    <row r="44" spans="1:33" s="128" customFormat="1" hidden="1" x14ac:dyDescent="0.25">
      <c r="A44" s="128">
        <v>1990</v>
      </c>
      <c r="B44" s="128">
        <v>1995</v>
      </c>
      <c r="C44" s="128">
        <v>2000</v>
      </c>
      <c r="D44" s="128">
        <v>2005</v>
      </c>
      <c r="E44" s="128">
        <v>2010</v>
      </c>
      <c r="F44" s="128">
        <v>2015</v>
      </c>
      <c r="G44" s="128">
        <v>2020</v>
      </c>
      <c r="H44" s="128">
        <v>2025</v>
      </c>
      <c r="I44" s="128">
        <v>2030</v>
      </c>
      <c r="J44" s="128">
        <v>2035</v>
      </c>
      <c r="K44" s="128">
        <v>2040</v>
      </c>
      <c r="L44" s="128">
        <v>2045</v>
      </c>
      <c r="M44" s="128">
        <v>2050</v>
      </c>
      <c r="N44" s="128">
        <v>2055</v>
      </c>
      <c r="O44" s="128">
        <v>2060</v>
      </c>
      <c r="P44" s="128">
        <v>2065</v>
      </c>
      <c r="Q44" s="128">
        <v>2070</v>
      </c>
      <c r="R44" s="128">
        <v>2075</v>
      </c>
      <c r="S44" s="128">
        <v>2080</v>
      </c>
      <c r="T44" s="128">
        <v>2085</v>
      </c>
      <c r="U44" s="128">
        <v>2090</v>
      </c>
      <c r="V44" s="128">
        <v>2095</v>
      </c>
      <c r="W44" s="128">
        <v>2100</v>
      </c>
    </row>
    <row r="45" spans="1:33" s="128" customFormat="1" ht="14.4" hidden="1" x14ac:dyDescent="0.3">
      <c r="A45" s="129">
        <f>1.025*B45</f>
        <v>1.3568821874999994</v>
      </c>
      <c r="B45" s="129">
        <f>1.025*C45</f>
        <v>1.3237874999999997</v>
      </c>
      <c r="C45" s="129">
        <f>1.025*D45</f>
        <v>1.2914999999999999</v>
      </c>
      <c r="D45" s="129">
        <v>1.26</v>
      </c>
      <c r="E45" s="129">
        <f>D45*0.975</f>
        <v>1.2284999999999999</v>
      </c>
      <c r="F45" s="129">
        <f t="shared" ref="F45:W45" si="3">E45*0.975</f>
        <v>1.1977875</v>
      </c>
      <c r="G45" s="129">
        <f t="shared" si="3"/>
        <v>1.1678428125</v>
      </c>
      <c r="H45" s="129">
        <f t="shared" si="3"/>
        <v>1.1386467421874999</v>
      </c>
      <c r="I45" s="129">
        <f t="shared" si="3"/>
        <v>1.1101805736328125</v>
      </c>
      <c r="J45" s="129">
        <f t="shared" si="3"/>
        <v>1.0824260592919921</v>
      </c>
      <c r="K45" s="129">
        <f t="shared" si="3"/>
        <v>1.0553654078096923</v>
      </c>
      <c r="L45" s="129">
        <f t="shared" si="3"/>
        <v>1.02898127261445</v>
      </c>
      <c r="M45" s="129">
        <f t="shared" si="3"/>
        <v>1.0032567407990887</v>
      </c>
      <c r="N45" s="129">
        <f t="shared" si="3"/>
        <v>0.97817532227911141</v>
      </c>
      <c r="O45" s="129">
        <f t="shared" si="3"/>
        <v>0.95372093922213363</v>
      </c>
      <c r="P45" s="129">
        <f t="shared" si="3"/>
        <v>0.9298779157415803</v>
      </c>
      <c r="Q45" s="129">
        <f t="shared" si="3"/>
        <v>0.90663096784804076</v>
      </c>
      <c r="R45" s="129">
        <f t="shared" si="3"/>
        <v>0.88396519365183968</v>
      </c>
      <c r="S45" s="129">
        <f t="shared" si="3"/>
        <v>0.86186606381054365</v>
      </c>
      <c r="T45" s="129">
        <f t="shared" si="3"/>
        <v>0.84031941221528006</v>
      </c>
      <c r="U45" s="129">
        <f t="shared" si="3"/>
        <v>0.819311426909898</v>
      </c>
      <c r="V45" s="129">
        <f t="shared" si="3"/>
        <v>0.79882864123715058</v>
      </c>
      <c r="W45" s="129">
        <f t="shared" si="3"/>
        <v>0.77885792520622177</v>
      </c>
    </row>
    <row r="46" spans="1:33" s="128" customFormat="1" hidden="1" x14ac:dyDescent="0.25">
      <c r="D46" s="128">
        <v>550</v>
      </c>
    </row>
    <row r="47" spans="1:33" s="51" customFormat="1" hidden="1" x14ac:dyDescent="0.25">
      <c r="A47" s="53" t="s">
        <v>129</v>
      </c>
    </row>
    <row r="48" spans="1:33" s="51" customFormat="1" hidden="1" x14ac:dyDescent="0.25">
      <c r="B48" s="51">
        <v>0</v>
      </c>
      <c r="D48" s="51">
        <v>1</v>
      </c>
      <c r="F48" s="51">
        <v>2</v>
      </c>
      <c r="H48" s="51">
        <v>3</v>
      </c>
      <c r="J48" s="51">
        <v>4</v>
      </c>
      <c r="L48" s="51">
        <v>5</v>
      </c>
      <c r="N48" s="51">
        <v>6</v>
      </c>
      <c r="P48" s="51">
        <v>7</v>
      </c>
      <c r="R48" s="51">
        <v>8</v>
      </c>
      <c r="T48" s="51">
        <v>9</v>
      </c>
      <c r="V48" s="51">
        <v>10</v>
      </c>
    </row>
    <row r="49" spans="1:23" s="51" customFormat="1" hidden="1" x14ac:dyDescent="0.25">
      <c r="B49" s="51">
        <f>0.585*(EXP(-0.05*(B48-1))+1)</f>
        <v>1.1999935913799742</v>
      </c>
      <c r="D49" s="51">
        <f>0.585*(EXP(-0.05*(D48-1))+1)</f>
        <v>1.17</v>
      </c>
      <c r="F49" s="51">
        <f>0.585*(EXP(-0.05*(F48-1))+1)</f>
        <v>1.1414692133329176</v>
      </c>
      <c r="H49" s="51">
        <f>0.585*(EXP(-0.05*(H48-1))+1)</f>
        <v>1.1143298895510363</v>
      </c>
      <c r="J49" s="51">
        <f>0.585*(EXP(-0.05*(J48-1))+1)</f>
        <v>1.0885141662086588</v>
      </c>
      <c r="L49" s="51">
        <f>0.585*(EXP(-0.05*(L48-1))+1)</f>
        <v>1.0639574905506193</v>
      </c>
      <c r="N49" s="51">
        <f>0.585*(EXP(-0.05*(N48-1))+1)</f>
        <v>1.0405984580967718</v>
      </c>
      <c r="P49" s="51">
        <f>0.585*(EXP(-0.05*(P48-1))+1)</f>
        <v>1.0183786590988049</v>
      </c>
      <c r="R49" s="51">
        <f>0.585*(EXP(-0.05*(R48-1))+1)</f>
        <v>0.99724253248544725</v>
      </c>
      <c r="T49" s="51">
        <f>0.585*(EXP(-0.05*(T48-1))+1)</f>
        <v>0.97713722693084892</v>
      </c>
      <c r="V49" s="51">
        <f>0.585*(EXP(-0.05*(V48-1))+1)</f>
        <v>0.95801246869873724</v>
      </c>
    </row>
    <row r="50" spans="1:23" s="51" customFormat="1" hidden="1" x14ac:dyDescent="0.25">
      <c r="A50" s="53" t="s">
        <v>138</v>
      </c>
    </row>
    <row r="51" spans="1:23" s="51" customFormat="1" hidden="1" x14ac:dyDescent="0.25">
      <c r="A51" s="51">
        <v>-3</v>
      </c>
      <c r="B51" s="51">
        <v>-2</v>
      </c>
      <c r="C51" s="51">
        <v>-1</v>
      </c>
      <c r="D51" s="51">
        <v>0</v>
      </c>
      <c r="E51" s="51">
        <v>1</v>
      </c>
      <c r="F51" s="51">
        <v>2</v>
      </c>
      <c r="G51" s="51">
        <v>3</v>
      </c>
      <c r="H51" s="51">
        <v>4</v>
      </c>
      <c r="I51" s="51">
        <v>5</v>
      </c>
      <c r="J51" s="51">
        <v>6</v>
      </c>
      <c r="K51" s="51">
        <v>7</v>
      </c>
      <c r="L51" s="51">
        <v>8</v>
      </c>
      <c r="M51" s="51">
        <v>9</v>
      </c>
      <c r="N51" s="51">
        <v>10</v>
      </c>
      <c r="O51" s="51">
        <v>11</v>
      </c>
      <c r="P51" s="51">
        <v>12</v>
      </c>
      <c r="Q51" s="51">
        <v>13</v>
      </c>
      <c r="R51" s="51">
        <v>14</v>
      </c>
      <c r="S51" s="51">
        <v>15</v>
      </c>
      <c r="T51" s="51">
        <v>16</v>
      </c>
      <c r="U51" s="51">
        <v>17</v>
      </c>
      <c r="V51" s="51">
        <v>18</v>
      </c>
      <c r="W51" s="51">
        <v>19</v>
      </c>
    </row>
    <row r="52" spans="1:23" s="51" customFormat="1" hidden="1" x14ac:dyDescent="0.25">
      <c r="A52" s="51">
        <v>0.34399999999999997</v>
      </c>
      <c r="B52" s="51">
        <v>0.34399999999999997</v>
      </c>
      <c r="C52" s="51">
        <v>0.34399999999999997</v>
      </c>
      <c r="D52" s="51">
        <v>0.34399999999999997</v>
      </c>
      <c r="E52" s="51">
        <v>0.34399999999999997</v>
      </c>
      <c r="F52" s="51">
        <f>$E$52*0.975^(F51-1)</f>
        <v>0.33539999999999998</v>
      </c>
      <c r="G52" s="51">
        <f t="shared" ref="G52:W52" si="4">$E$52*0.975^(G51-1)</f>
        <v>0.32701499999999994</v>
      </c>
      <c r="H52" s="51">
        <f t="shared" si="4"/>
        <v>0.31883962499999996</v>
      </c>
      <c r="I52" s="51">
        <f t="shared" si="4"/>
        <v>0.31086863437499995</v>
      </c>
      <c r="J52" s="51">
        <f t="shared" si="4"/>
        <v>0.30309691851562492</v>
      </c>
      <c r="K52" s="51">
        <f t="shared" si="4"/>
        <v>0.29551949555273427</v>
      </c>
      <c r="L52" s="51">
        <f t="shared" si="4"/>
        <v>0.28813150816391592</v>
      </c>
      <c r="M52" s="51">
        <f t="shared" si="4"/>
        <v>0.28092822045981802</v>
      </c>
      <c r="N52" s="51">
        <f t="shared" si="4"/>
        <v>0.27390501494832259</v>
      </c>
      <c r="O52" s="51">
        <f t="shared" si="4"/>
        <v>0.2670573895746145</v>
      </c>
      <c r="P52" s="51">
        <f t="shared" si="4"/>
        <v>0.26038095483524909</v>
      </c>
      <c r="Q52" s="51">
        <f t="shared" si="4"/>
        <v>0.25387143096436787</v>
      </c>
      <c r="R52" s="51">
        <f t="shared" si="4"/>
        <v>0.24752464519025869</v>
      </c>
      <c r="S52" s="51">
        <f t="shared" si="4"/>
        <v>0.24133652906050221</v>
      </c>
      <c r="T52" s="51">
        <f t="shared" si="4"/>
        <v>0.23530311583398961</v>
      </c>
      <c r="U52" s="51">
        <f t="shared" si="4"/>
        <v>0.22942053793813991</v>
      </c>
      <c r="V52" s="51">
        <f t="shared" si="4"/>
        <v>0.22368502448968638</v>
      </c>
      <c r="W52" s="51">
        <f t="shared" si="4"/>
        <v>0.21809289887744424</v>
      </c>
    </row>
    <row r="53" spans="1:23" s="51" customFormat="1" hidden="1" x14ac:dyDescent="0.25">
      <c r="A53" s="53" t="s">
        <v>139</v>
      </c>
    </row>
    <row r="54" spans="1:23" s="51" customFormat="1" hidden="1" x14ac:dyDescent="0.25">
      <c r="A54" s="51">
        <v>-4</v>
      </c>
      <c r="B54" s="51">
        <v>-3</v>
      </c>
      <c r="C54" s="51">
        <v>-2</v>
      </c>
      <c r="D54" s="51">
        <v>-1</v>
      </c>
      <c r="E54" s="51">
        <v>0</v>
      </c>
      <c r="F54" s="51">
        <v>1</v>
      </c>
      <c r="G54" s="51">
        <v>2</v>
      </c>
      <c r="H54" s="51">
        <v>3</v>
      </c>
      <c r="I54" s="51">
        <v>4</v>
      </c>
      <c r="J54" s="51">
        <v>5</v>
      </c>
      <c r="K54" s="51">
        <v>6</v>
      </c>
      <c r="L54" s="51">
        <v>7</v>
      </c>
      <c r="M54" s="51">
        <v>8</v>
      </c>
      <c r="N54" s="51">
        <v>9</v>
      </c>
      <c r="O54" s="51">
        <v>10</v>
      </c>
      <c r="P54" s="51">
        <v>11</v>
      </c>
      <c r="Q54" s="51">
        <v>12</v>
      </c>
      <c r="R54" s="51">
        <v>13</v>
      </c>
      <c r="S54" s="51">
        <v>14</v>
      </c>
      <c r="T54" s="51">
        <v>15</v>
      </c>
      <c r="U54" s="51">
        <v>16</v>
      </c>
      <c r="V54" s="51">
        <v>17</v>
      </c>
      <c r="W54" s="51">
        <v>18</v>
      </c>
    </row>
    <row r="55" spans="1:23" s="51" customFormat="1" hidden="1" x14ac:dyDescent="0.25">
      <c r="A55" s="51">
        <f>$F$55*0.975^(A54-1)</f>
        <v>0.62422277641943946</v>
      </c>
      <c r="B55" s="51">
        <f>$F$55*0.975^(B54-1)</f>
        <v>0.6086172070089535</v>
      </c>
      <c r="C55" s="51">
        <f>$F$55*0.975^(C54-1)</f>
        <v>0.59340177683372952</v>
      </c>
      <c r="D55" s="51">
        <f>$F$55*0.975^(D54-1)</f>
        <v>0.57856673241288625</v>
      </c>
      <c r="E55" s="51">
        <f>$F$55*0.975^(E54-1)</f>
        <v>0.56410256410256421</v>
      </c>
      <c r="F55" s="51">
        <v>0.55000000000000004</v>
      </c>
      <c r="G55" s="51">
        <f>$F$55*0.975^(G54-1)</f>
        <v>0.53625</v>
      </c>
      <c r="H55" s="51">
        <f t="shared" ref="H55:W55" si="5">$F$55*0.975^(H54-1)</f>
        <v>0.52284375000000005</v>
      </c>
      <c r="I55" s="51">
        <f t="shared" si="5"/>
        <v>0.50977265625000001</v>
      </c>
      <c r="J55" s="51">
        <f t="shared" si="5"/>
        <v>0.49702833984375</v>
      </c>
      <c r="K55" s="51">
        <f t="shared" si="5"/>
        <v>0.48460263134765624</v>
      </c>
      <c r="L55" s="51">
        <f t="shared" si="5"/>
        <v>0.47248756556396476</v>
      </c>
      <c r="M55" s="51">
        <f t="shared" si="5"/>
        <v>0.46067537642486567</v>
      </c>
      <c r="N55" s="51">
        <f t="shared" si="5"/>
        <v>0.44915849201424402</v>
      </c>
      <c r="O55" s="51">
        <f t="shared" si="5"/>
        <v>0.43792952971388793</v>
      </c>
      <c r="P55" s="51">
        <f t="shared" si="5"/>
        <v>0.42698129147104069</v>
      </c>
      <c r="Q55" s="51">
        <f t="shared" si="5"/>
        <v>0.41630675918426463</v>
      </c>
      <c r="R55" s="51">
        <f t="shared" si="5"/>
        <v>0.40589909020465803</v>
      </c>
      <c r="S55" s="51">
        <f t="shared" si="5"/>
        <v>0.39575161294954153</v>
      </c>
      <c r="T55" s="51">
        <f t="shared" si="5"/>
        <v>0.38585782262580304</v>
      </c>
      <c r="U55" s="51">
        <f t="shared" si="5"/>
        <v>0.37621137706015789</v>
      </c>
      <c r="V55" s="51">
        <f t="shared" si="5"/>
        <v>0.36680609263365399</v>
      </c>
      <c r="W55" s="51">
        <f t="shared" si="5"/>
        <v>0.3576359403178126</v>
      </c>
    </row>
    <row r="56" spans="1:23" s="51" customFormat="1" hidden="1" x14ac:dyDescent="0.25"/>
    <row r="57" spans="1:23" s="51" customFormat="1" hidden="1" x14ac:dyDescent="0.25">
      <c r="A57" s="53" t="s">
        <v>140</v>
      </c>
    </row>
    <row r="58" spans="1:23" s="51" customFormat="1" hidden="1" x14ac:dyDescent="0.25">
      <c r="A58" s="51" t="s">
        <v>130</v>
      </c>
      <c r="B58" s="52">
        <v>0.9</v>
      </c>
      <c r="D58" s="54">
        <v>1.1340000000000001</v>
      </c>
      <c r="E58" s="51">
        <f>(D58-0.316*$D$58)*0.975+0.316*$D$58</f>
        <v>1.1146086000000002</v>
      </c>
      <c r="F58" s="51">
        <f>(D58-0.1*$D$58)*0.95+0.1*$D$58</f>
        <v>1.0829700000000002</v>
      </c>
      <c r="G58" s="51">
        <f>(F58-0.316*$D$58)*0.975+0.316*$D$58</f>
        <v>1.0648543500000003</v>
      </c>
      <c r="H58" s="51">
        <f>(F58-0.1*$D$58)*0.95+0.1*$D$58</f>
        <v>1.0344915000000001</v>
      </c>
      <c r="J58" s="51">
        <f>(H58-0.1*$D$58)*0.95+0.1*$D$58</f>
        <v>0.98843692500000002</v>
      </c>
      <c r="L58" s="51">
        <f>(J58-0.1*$D$58)*0.95+0.1*$D$58</f>
        <v>0.94468507874999996</v>
      </c>
      <c r="N58" s="51">
        <f>(L58-0.1*$D$58)*0.95+0.1*$D$58</f>
        <v>0.90312082481249989</v>
      </c>
      <c r="P58" s="51">
        <f>(N58-0.1*$D$58)*0.95+0.1*$D$58</f>
        <v>0.86363478357187484</v>
      </c>
      <c r="R58" s="51">
        <f>(P58-0.1*$D$58)*0.95+0.1*$D$58</f>
        <v>0.8261230443932811</v>
      </c>
      <c r="T58" s="51">
        <f>(R58-0.1*$D$58)*0.95+0.1*$D$58</f>
        <v>0.79048689217361701</v>
      </c>
      <c r="V58" s="51">
        <f>(T58-0.1*$D$58)*0.95+0.1*$D$58</f>
        <v>0.75663254756493614</v>
      </c>
    </row>
    <row r="59" spans="1:23" s="51" customFormat="1" hidden="1" x14ac:dyDescent="0.25">
      <c r="A59" s="51" t="s">
        <v>5</v>
      </c>
      <c r="B59" s="52">
        <v>1.4</v>
      </c>
      <c r="D59" s="54">
        <v>1.7639999999999998</v>
      </c>
      <c r="F59" s="51">
        <f t="shared" ref="F59:V69" si="6">(D59-0.1*$D$58)*0.95+0.1*$D$58</f>
        <v>1.6814699999999998</v>
      </c>
      <c r="H59" s="51">
        <f t="shared" si="6"/>
        <v>1.6030664999999997</v>
      </c>
      <c r="J59" s="51">
        <f t="shared" si="6"/>
        <v>1.5285831749999996</v>
      </c>
      <c r="L59" s="51">
        <f t="shared" si="6"/>
        <v>1.4578240162499996</v>
      </c>
      <c r="N59" s="51">
        <f t="shared" si="6"/>
        <v>1.3906028154374996</v>
      </c>
      <c r="P59" s="51">
        <f t="shared" si="6"/>
        <v>1.3267426746656246</v>
      </c>
      <c r="R59" s="51">
        <f t="shared" si="6"/>
        <v>1.2660755409323432</v>
      </c>
      <c r="T59" s="51">
        <f t="shared" si="6"/>
        <v>1.2084417638857259</v>
      </c>
      <c r="V59" s="51">
        <f t="shared" si="6"/>
        <v>1.1536896756914394</v>
      </c>
    </row>
    <row r="60" spans="1:23" s="51" customFormat="1" hidden="1" x14ac:dyDescent="0.25">
      <c r="A60" s="51" t="s">
        <v>122</v>
      </c>
      <c r="B60" s="52">
        <v>1.4</v>
      </c>
      <c r="D60" s="54">
        <v>1.7639999999999998</v>
      </c>
      <c r="F60" s="51">
        <f t="shared" si="6"/>
        <v>1.6814699999999998</v>
      </c>
      <c r="H60" s="51">
        <f t="shared" si="6"/>
        <v>1.6030664999999997</v>
      </c>
      <c r="J60" s="51">
        <f t="shared" si="6"/>
        <v>1.5285831749999996</v>
      </c>
      <c r="L60" s="51">
        <f t="shared" si="6"/>
        <v>1.4578240162499996</v>
      </c>
      <c r="N60" s="51">
        <f t="shared" si="6"/>
        <v>1.3906028154374996</v>
      </c>
      <c r="P60" s="51">
        <f t="shared" si="6"/>
        <v>1.3267426746656246</v>
      </c>
      <c r="R60" s="51">
        <f t="shared" si="6"/>
        <v>1.2660755409323432</v>
      </c>
      <c r="T60" s="51">
        <f t="shared" si="6"/>
        <v>1.2084417638857259</v>
      </c>
      <c r="V60" s="51">
        <f t="shared" si="6"/>
        <v>1.1536896756914394</v>
      </c>
    </row>
    <row r="61" spans="1:23" s="51" customFormat="1" hidden="1" x14ac:dyDescent="0.25">
      <c r="A61" s="51" t="s">
        <v>121</v>
      </c>
      <c r="B61" s="52">
        <v>0.6</v>
      </c>
      <c r="D61" s="54">
        <v>0.75600000000000001</v>
      </c>
      <c r="F61" s="51">
        <f t="shared" si="6"/>
        <v>0.72387000000000001</v>
      </c>
      <c r="H61" s="51">
        <f t="shared" si="6"/>
        <v>0.69334649999999998</v>
      </c>
      <c r="J61" s="51">
        <f t="shared" si="6"/>
        <v>0.6643491749999999</v>
      </c>
      <c r="L61" s="51">
        <f t="shared" si="6"/>
        <v>0.63680171624999993</v>
      </c>
      <c r="N61" s="51">
        <f t="shared" si="6"/>
        <v>0.61063163043749991</v>
      </c>
      <c r="P61" s="51">
        <f t="shared" si="6"/>
        <v>0.5857700489156249</v>
      </c>
      <c r="R61" s="51">
        <f t="shared" si="6"/>
        <v>0.56215154646984367</v>
      </c>
      <c r="T61" s="51">
        <f t="shared" si="6"/>
        <v>0.5397139691463515</v>
      </c>
      <c r="V61" s="51">
        <f t="shared" si="6"/>
        <v>0.51839827068903399</v>
      </c>
    </row>
    <row r="62" spans="1:23" s="51" customFormat="1" hidden="1" x14ac:dyDescent="0.25">
      <c r="A62" s="51" t="s">
        <v>66</v>
      </c>
      <c r="B62" s="52">
        <v>0.6</v>
      </c>
      <c r="D62" s="54">
        <v>0.75600000000000001</v>
      </c>
      <c r="F62" s="51">
        <f t="shared" si="6"/>
        <v>0.72387000000000001</v>
      </c>
      <c r="H62" s="51">
        <f t="shared" si="6"/>
        <v>0.69334649999999998</v>
      </c>
      <c r="J62" s="51">
        <f t="shared" si="6"/>
        <v>0.6643491749999999</v>
      </c>
      <c r="L62" s="51">
        <f t="shared" si="6"/>
        <v>0.63680171624999993</v>
      </c>
      <c r="N62" s="51">
        <f t="shared" si="6"/>
        <v>0.61063163043749991</v>
      </c>
      <c r="P62" s="51">
        <f t="shared" si="6"/>
        <v>0.5857700489156249</v>
      </c>
      <c r="R62" s="51">
        <f t="shared" si="6"/>
        <v>0.56215154646984367</v>
      </c>
      <c r="T62" s="51">
        <f t="shared" si="6"/>
        <v>0.5397139691463515</v>
      </c>
      <c r="V62" s="51">
        <f t="shared" si="6"/>
        <v>0.51839827068903399</v>
      </c>
    </row>
    <row r="63" spans="1:23" s="51" customFormat="1" hidden="1" x14ac:dyDescent="0.25">
      <c r="A63" s="51" t="s">
        <v>124</v>
      </c>
      <c r="B63" s="52">
        <v>0.7</v>
      </c>
      <c r="D63" s="54">
        <v>0.8819999999999999</v>
      </c>
      <c r="F63" s="51">
        <f t="shared" si="6"/>
        <v>0.84356999999999982</v>
      </c>
      <c r="H63" s="51">
        <f t="shared" si="6"/>
        <v>0.80706149999999977</v>
      </c>
      <c r="J63" s="51">
        <f t="shared" si="6"/>
        <v>0.77237842499999976</v>
      </c>
      <c r="L63" s="51">
        <f t="shared" si="6"/>
        <v>0.73942950374999972</v>
      </c>
      <c r="N63" s="51">
        <f t="shared" si="6"/>
        <v>0.70812802856249968</v>
      </c>
      <c r="P63" s="51">
        <f t="shared" si="6"/>
        <v>0.67839162713437462</v>
      </c>
      <c r="R63" s="51">
        <f t="shared" si="6"/>
        <v>0.65014204577765589</v>
      </c>
      <c r="T63" s="51">
        <f t="shared" si="6"/>
        <v>0.62330494348877308</v>
      </c>
      <c r="V63" s="51">
        <f t="shared" si="6"/>
        <v>0.59780969631433434</v>
      </c>
    </row>
    <row r="64" spans="1:23" s="51" customFormat="1" hidden="1" x14ac:dyDescent="0.25">
      <c r="A64" s="51" t="s">
        <v>125</v>
      </c>
      <c r="B64" s="52">
        <v>1.1000000000000001</v>
      </c>
      <c r="D64" s="54">
        <v>1.3860000000000001</v>
      </c>
      <c r="F64" s="51">
        <f t="shared" si="6"/>
        <v>1.32237</v>
      </c>
      <c r="H64" s="51">
        <f t="shared" si="6"/>
        <v>1.2619214999999999</v>
      </c>
      <c r="J64" s="51">
        <f t="shared" si="6"/>
        <v>1.204495425</v>
      </c>
      <c r="L64" s="51">
        <f t="shared" si="6"/>
        <v>1.1499406537499999</v>
      </c>
      <c r="N64" s="51">
        <f t="shared" si="6"/>
        <v>1.0981136210625</v>
      </c>
      <c r="P64" s="51">
        <f t="shared" si="6"/>
        <v>1.0488779400093748</v>
      </c>
      <c r="R64" s="51">
        <f t="shared" si="6"/>
        <v>1.0021040430089061</v>
      </c>
      <c r="T64" s="51">
        <f t="shared" si="6"/>
        <v>0.95766884085846071</v>
      </c>
      <c r="V64" s="51">
        <f t="shared" si="6"/>
        <v>0.91545539881553761</v>
      </c>
    </row>
    <row r="65" spans="1:25" s="51" customFormat="1" hidden="1" x14ac:dyDescent="0.25">
      <c r="A65" s="51" t="s">
        <v>67</v>
      </c>
      <c r="B65" s="52">
        <v>1</v>
      </c>
      <c r="D65" s="54">
        <v>1.26</v>
      </c>
      <c r="F65" s="51">
        <f t="shared" si="6"/>
        <v>1.2026699999999999</v>
      </c>
      <c r="H65" s="51">
        <f t="shared" si="6"/>
        <v>1.1482064999999999</v>
      </c>
      <c r="J65" s="51">
        <f t="shared" si="6"/>
        <v>1.096466175</v>
      </c>
      <c r="L65" s="51">
        <f t="shared" si="6"/>
        <v>1.04731286625</v>
      </c>
      <c r="N65" s="51">
        <f t="shared" si="6"/>
        <v>1.0006172229374999</v>
      </c>
      <c r="P65" s="51">
        <f t="shared" si="6"/>
        <v>0.9562563617906249</v>
      </c>
      <c r="R65" s="51">
        <f t="shared" si="6"/>
        <v>0.91411354370109366</v>
      </c>
      <c r="T65" s="51">
        <f t="shared" si="6"/>
        <v>0.87407786651603891</v>
      </c>
      <c r="V65" s="51">
        <f t="shared" si="6"/>
        <v>0.83604397319023693</v>
      </c>
    </row>
    <row r="66" spans="1:25" s="51" customFormat="1" hidden="1" x14ac:dyDescent="0.25">
      <c r="A66" s="51" t="s">
        <v>131</v>
      </c>
      <c r="B66" s="52">
        <v>1.1000000000000001</v>
      </c>
      <c r="D66" s="54">
        <v>1.3860000000000001</v>
      </c>
      <c r="F66" s="51">
        <f t="shared" si="6"/>
        <v>1.32237</v>
      </c>
      <c r="H66" s="51">
        <f t="shared" si="6"/>
        <v>1.2619214999999999</v>
      </c>
      <c r="J66" s="51">
        <f t="shared" si="6"/>
        <v>1.204495425</v>
      </c>
      <c r="L66" s="51">
        <f t="shared" si="6"/>
        <v>1.1499406537499999</v>
      </c>
      <c r="N66" s="51">
        <f t="shared" si="6"/>
        <v>1.0981136210625</v>
      </c>
      <c r="P66" s="51">
        <f t="shared" si="6"/>
        <v>1.0488779400093748</v>
      </c>
      <c r="R66" s="51">
        <f t="shared" si="6"/>
        <v>1.0021040430089061</v>
      </c>
      <c r="T66" s="51">
        <f t="shared" si="6"/>
        <v>0.95766884085846071</v>
      </c>
      <c r="V66" s="51">
        <f t="shared" si="6"/>
        <v>0.91545539881553761</v>
      </c>
    </row>
    <row r="67" spans="1:25" s="51" customFormat="1" hidden="1" x14ac:dyDescent="0.25">
      <c r="A67" s="51" t="s">
        <v>68</v>
      </c>
      <c r="B67" s="52">
        <v>1.3</v>
      </c>
      <c r="D67" s="54">
        <v>1.6380000000000001</v>
      </c>
      <c r="F67" s="51">
        <f t="shared" si="6"/>
        <v>1.5617700000000001</v>
      </c>
      <c r="H67" s="51">
        <f t="shared" si="6"/>
        <v>1.4893514999999999</v>
      </c>
      <c r="J67" s="51">
        <f t="shared" si="6"/>
        <v>1.4205539249999999</v>
      </c>
      <c r="L67" s="51">
        <f t="shared" si="6"/>
        <v>1.3551962287499999</v>
      </c>
      <c r="N67" s="51">
        <f t="shared" si="6"/>
        <v>1.2931064173124998</v>
      </c>
      <c r="P67" s="51">
        <f t="shared" si="6"/>
        <v>1.2341210964468747</v>
      </c>
      <c r="R67" s="51">
        <f t="shared" si="6"/>
        <v>1.178085041624531</v>
      </c>
      <c r="T67" s="51">
        <f t="shared" si="6"/>
        <v>1.1248507895433044</v>
      </c>
      <c r="V67" s="51">
        <f t="shared" si="6"/>
        <v>1.0742782500661392</v>
      </c>
    </row>
    <row r="68" spans="1:25" s="51" customFormat="1" hidden="1" x14ac:dyDescent="0.25">
      <c r="A68" s="51" t="s">
        <v>132</v>
      </c>
      <c r="B68" s="52">
        <v>1.1000000000000001</v>
      </c>
      <c r="D68" s="54">
        <v>1.3860000000000001</v>
      </c>
      <c r="F68" s="51">
        <f t="shared" si="6"/>
        <v>1.32237</v>
      </c>
      <c r="H68" s="51">
        <f t="shared" si="6"/>
        <v>1.2619214999999999</v>
      </c>
      <c r="J68" s="51">
        <f t="shared" si="6"/>
        <v>1.204495425</v>
      </c>
      <c r="L68" s="51">
        <f t="shared" si="6"/>
        <v>1.1499406537499999</v>
      </c>
      <c r="N68" s="51">
        <f t="shared" si="6"/>
        <v>1.0981136210625</v>
      </c>
      <c r="P68" s="51">
        <f t="shared" si="6"/>
        <v>1.0488779400093748</v>
      </c>
      <c r="R68" s="51">
        <f t="shared" si="6"/>
        <v>1.0021040430089061</v>
      </c>
      <c r="T68" s="51">
        <f t="shared" si="6"/>
        <v>0.95766884085846071</v>
      </c>
      <c r="V68" s="51">
        <f t="shared" si="6"/>
        <v>0.91545539881553761</v>
      </c>
    </row>
    <row r="69" spans="1:25" s="51" customFormat="1" hidden="1" x14ac:dyDescent="0.25">
      <c r="A69" s="51" t="s">
        <v>133</v>
      </c>
      <c r="B69" s="52">
        <v>1.2</v>
      </c>
      <c r="D69" s="54">
        <v>1.512</v>
      </c>
      <c r="F69" s="51">
        <f t="shared" si="6"/>
        <v>1.44207</v>
      </c>
      <c r="H69" s="51">
        <f t="shared" si="6"/>
        <v>1.3756364999999999</v>
      </c>
      <c r="J69" s="51">
        <f t="shared" si="6"/>
        <v>1.3125246749999999</v>
      </c>
      <c r="L69" s="51">
        <f t="shared" si="6"/>
        <v>1.2525684412499998</v>
      </c>
      <c r="N69" s="51">
        <f t="shared" si="6"/>
        <v>1.1956100191874997</v>
      </c>
      <c r="P69" s="51">
        <f t="shared" si="6"/>
        <v>1.1414995182281247</v>
      </c>
      <c r="R69" s="51">
        <f t="shared" si="6"/>
        <v>1.0900945423167185</v>
      </c>
      <c r="T69" s="51">
        <f t="shared" si="6"/>
        <v>1.0412598152008825</v>
      </c>
      <c r="V69" s="51">
        <f t="shared" si="6"/>
        <v>0.99486682444083829</v>
      </c>
    </row>
    <row r="70" spans="1:25" s="51" customFormat="1" hidden="1" x14ac:dyDescent="0.25"/>
    <row r="71" spans="1:25" s="52" customFormat="1" hidden="1" x14ac:dyDescent="0.25">
      <c r="A71" s="53" t="s">
        <v>134</v>
      </c>
    </row>
    <row r="72" spans="1:25" s="51" customFormat="1" ht="14.4" hidden="1" x14ac:dyDescent="0.3">
      <c r="B72" s="55">
        <v>1990</v>
      </c>
      <c r="C72" s="51">
        <v>1995</v>
      </c>
      <c r="D72" s="51">
        <v>2000</v>
      </c>
      <c r="E72" s="51">
        <v>2005</v>
      </c>
      <c r="F72" s="51">
        <v>2010</v>
      </c>
      <c r="G72" s="51">
        <v>2015</v>
      </c>
    </row>
    <row r="73" spans="1:25" s="51" customFormat="1" hidden="1" x14ac:dyDescent="0.25">
      <c r="A73" s="51" t="s">
        <v>135</v>
      </c>
      <c r="C73" s="51">
        <v>11.28</v>
      </c>
      <c r="E73" s="51">
        <v>11</v>
      </c>
      <c r="F73" s="51">
        <v>3.3</v>
      </c>
      <c r="G73" s="51">
        <v>2.6</v>
      </c>
    </row>
    <row r="74" spans="1:25" s="51" customFormat="1" hidden="1" x14ac:dyDescent="0.25">
      <c r="A74" s="51" t="s">
        <v>136</v>
      </c>
      <c r="B74" s="51">
        <f>C74/0.985</f>
        <v>2.8040915938905</v>
      </c>
      <c r="C74" s="51">
        <f>D74/0.985</f>
        <v>2.7620302199821425</v>
      </c>
      <c r="D74" s="51">
        <f>E74/0.985</f>
        <v>2.7205997666824104</v>
      </c>
      <c r="E74" s="51">
        <f>F74/0.985</f>
        <v>2.6797907701821742</v>
      </c>
      <c r="F74" s="51">
        <f>G74/0.985</f>
        <v>2.6395939086294415</v>
      </c>
      <c r="G74" s="51">
        <v>2.6</v>
      </c>
    </row>
    <row r="75" spans="1:25" hidden="1" x14ac:dyDescent="0.25"/>
    <row r="76" spans="1:25" hidden="1" x14ac:dyDescent="0.25"/>
    <row r="77" spans="1:25" hidden="1" x14ac:dyDescent="0.25"/>
    <row r="79" spans="1:25" x14ac:dyDescent="0.25">
      <c r="A79" s="677" t="s">
        <v>830</v>
      </c>
      <c r="B79" s="6" t="s">
        <v>11</v>
      </c>
      <c r="C79" s="6" t="s">
        <v>12</v>
      </c>
      <c r="D79" s="6" t="s">
        <v>34</v>
      </c>
      <c r="E79" s="6" t="s">
        <v>32</v>
      </c>
      <c r="F79" s="6" t="s">
        <v>8</v>
      </c>
      <c r="G79" s="6" t="s">
        <v>15</v>
      </c>
      <c r="H79" s="6" t="s">
        <v>16</v>
      </c>
      <c r="I79" s="6" t="s">
        <v>17</v>
      </c>
      <c r="J79" s="6" t="s">
        <v>18</v>
      </c>
      <c r="K79" s="6" t="s">
        <v>37</v>
      </c>
      <c r="L79" s="6" t="s">
        <v>102</v>
      </c>
      <c r="M79" s="6" t="s">
        <v>10</v>
      </c>
      <c r="N79" s="6" t="s">
        <v>30</v>
      </c>
      <c r="O79" s="6" t="s">
        <v>31</v>
      </c>
      <c r="P79" s="6" t="s">
        <v>22</v>
      </c>
      <c r="T79">
        <f>U79*1.26</f>
        <v>1.1340000000000001</v>
      </c>
      <c r="U79" s="723">
        <v>0.9</v>
      </c>
      <c r="V79" t="s">
        <v>918</v>
      </c>
      <c r="W79" s="223" t="s">
        <v>11</v>
      </c>
      <c r="X79" s="187">
        <v>0</v>
      </c>
      <c r="Y79" s="191">
        <v>0.14141261070848823</v>
      </c>
    </row>
    <row r="80" spans="1:25" x14ac:dyDescent="0.25">
      <c r="A80" s="677">
        <v>2005</v>
      </c>
      <c r="B80" s="290">
        <v>29.413162109375001</v>
      </c>
      <c r="C80" s="290">
        <v>5.1717736978530882</v>
      </c>
      <c r="D80" s="290">
        <v>13.91467333984375</v>
      </c>
      <c r="E80" s="290">
        <v>2.5660392456054688</v>
      </c>
      <c r="F80" s="290">
        <v>4.1984934216439722</v>
      </c>
      <c r="G80" s="290">
        <v>38.483631742447614</v>
      </c>
      <c r="H80" s="290">
        <v>17.223336090087891</v>
      </c>
      <c r="I80" s="290">
        <v>5.9920470428466794</v>
      </c>
      <c r="J80" s="290">
        <v>5.5447915802001955</v>
      </c>
      <c r="K80" s="290">
        <v>0.94513907337188718</v>
      </c>
      <c r="L80" s="290">
        <v>1.8391757166348397</v>
      </c>
      <c r="M80" s="290">
        <v>0.74143090611696238</v>
      </c>
      <c r="N80" s="290">
        <v>15.418529173083604</v>
      </c>
      <c r="O80" s="290">
        <v>10.619138329912472</v>
      </c>
      <c r="P80" s="290">
        <v>7.8846299382345748</v>
      </c>
      <c r="T80">
        <f t="shared" ref="T80:T93" si="7">U80*1.26</f>
        <v>0.75600000000000001</v>
      </c>
      <c r="U80" s="723">
        <v>0.6</v>
      </c>
      <c r="V80" t="s">
        <v>919</v>
      </c>
      <c r="W80" s="223" t="s">
        <v>12</v>
      </c>
      <c r="X80" s="188">
        <v>0</v>
      </c>
      <c r="Y80" s="192">
        <v>0.11505844305760014</v>
      </c>
    </row>
    <row r="81" spans="1:25" x14ac:dyDescent="0.25">
      <c r="A81" s="677">
        <v>2010</v>
      </c>
      <c r="B81" s="290">
        <v>32.2649775390625</v>
      </c>
      <c r="C81" s="290">
        <v>5.271816987037659</v>
      </c>
      <c r="D81" s="290">
        <v>13.591504882812499</v>
      </c>
      <c r="E81" s="290">
        <v>2.9608673706054689</v>
      </c>
      <c r="F81" s="290">
        <v>4.627166111290455</v>
      </c>
      <c r="G81" s="290">
        <v>41.302271695774046</v>
      </c>
      <c r="H81" s="290">
        <v>29.317464614868165</v>
      </c>
      <c r="I81" s="290">
        <v>9.4035311279296874</v>
      </c>
      <c r="J81" s="290">
        <v>6.040864791870117</v>
      </c>
      <c r="K81" s="290">
        <v>1.1564745368957519</v>
      </c>
      <c r="L81" s="290">
        <v>2.3176348401010038</v>
      </c>
      <c r="M81" s="290">
        <v>0.89824434369080697</v>
      </c>
      <c r="N81" s="290">
        <v>18.633786260180177</v>
      </c>
      <c r="O81" s="290">
        <v>13.886694993553625</v>
      </c>
      <c r="P81" s="290">
        <v>9.279808112621307</v>
      </c>
      <c r="T81">
        <f t="shared" si="7"/>
        <v>1.7639999999999998</v>
      </c>
      <c r="U81" s="723">
        <v>1.4</v>
      </c>
      <c r="V81" t="s">
        <v>920</v>
      </c>
      <c r="W81" s="223" t="s">
        <v>34</v>
      </c>
      <c r="X81" s="188">
        <v>0</v>
      </c>
      <c r="Y81" s="192">
        <v>0.16172343907608619</v>
      </c>
    </row>
    <row r="82" spans="1:25" x14ac:dyDescent="0.25">
      <c r="A82" s="677">
        <v>2015</v>
      </c>
      <c r="B82" s="290">
        <v>32.956833007812499</v>
      </c>
      <c r="C82" s="290">
        <v>5.6189132556915284</v>
      </c>
      <c r="D82" s="290">
        <v>12.776739257812499</v>
      </c>
      <c r="E82" s="290">
        <v>3.2903196411132813</v>
      </c>
      <c r="F82" s="290">
        <v>4.9248981813192367</v>
      </c>
      <c r="G82" s="290">
        <v>40.772619310323151</v>
      </c>
      <c r="H82" s="290">
        <v>49.471291076660158</v>
      </c>
      <c r="I82" s="290">
        <v>14.153087158203125</v>
      </c>
      <c r="J82" s="290">
        <v>7.1635597229003904</v>
      </c>
      <c r="K82" s="290">
        <v>1.3538667182922364</v>
      </c>
      <c r="L82" s="290">
        <v>2.8420624467283488</v>
      </c>
      <c r="M82" s="290">
        <v>1.1231887929178774</v>
      </c>
      <c r="N82" s="290">
        <v>22.655595730688422</v>
      </c>
      <c r="O82" s="290">
        <v>18.082293506161367</v>
      </c>
      <c r="P82" s="290">
        <v>10.963565261222422</v>
      </c>
      <c r="T82">
        <f t="shared" si="7"/>
        <v>1.3860000000000001</v>
      </c>
      <c r="U82" s="723">
        <v>1.1000000000000001</v>
      </c>
      <c r="V82" t="s">
        <v>921</v>
      </c>
      <c r="W82" s="223" t="s">
        <v>14</v>
      </c>
      <c r="X82" s="187">
        <v>0</v>
      </c>
      <c r="Y82" s="191">
        <v>0.14141261070848823</v>
      </c>
    </row>
    <row r="83" spans="1:25" x14ac:dyDescent="0.25">
      <c r="T83">
        <f t="shared" si="7"/>
        <v>1.3860000000000001</v>
      </c>
      <c r="U83" s="723">
        <v>1.1000000000000001</v>
      </c>
      <c r="V83" t="s">
        <v>922</v>
      </c>
      <c r="W83" s="223" t="s">
        <v>8</v>
      </c>
      <c r="X83" s="188">
        <v>0</v>
      </c>
      <c r="Y83" s="192">
        <v>0.15639150161867468</v>
      </c>
    </row>
    <row r="84" spans="1:25" x14ac:dyDescent="0.25">
      <c r="A84" s="677" t="s">
        <v>896</v>
      </c>
      <c r="B84" s="6" t="s">
        <v>831</v>
      </c>
      <c r="C84" s="6" t="s">
        <v>832</v>
      </c>
      <c r="D84" s="6" t="s">
        <v>833</v>
      </c>
      <c r="E84" s="6" t="s">
        <v>834</v>
      </c>
      <c r="F84" s="6" t="s">
        <v>835</v>
      </c>
      <c r="G84" s="6" t="s">
        <v>836</v>
      </c>
      <c r="H84" s="6" t="s">
        <v>837</v>
      </c>
      <c r="I84" s="6" t="s">
        <v>838</v>
      </c>
      <c r="J84" s="6" t="s">
        <v>839</v>
      </c>
      <c r="K84" s="6" t="s">
        <v>840</v>
      </c>
      <c r="L84" s="6" t="s">
        <v>841</v>
      </c>
      <c r="M84" s="6" t="s">
        <v>842</v>
      </c>
      <c r="N84" s="6" t="s">
        <v>30</v>
      </c>
      <c r="O84" s="6" t="s">
        <v>31</v>
      </c>
      <c r="P84" s="6" t="s">
        <v>843</v>
      </c>
      <c r="T84">
        <f t="shared" si="7"/>
        <v>1.7639999999999998</v>
      </c>
      <c r="U84" s="723">
        <v>1.4</v>
      </c>
      <c r="V84" t="s">
        <v>923</v>
      </c>
      <c r="W84" s="223" t="s">
        <v>15</v>
      </c>
      <c r="X84" s="189">
        <v>0</v>
      </c>
      <c r="Y84" s="193">
        <v>0.15910847073502937</v>
      </c>
    </row>
    <row r="85" spans="1:25" x14ac:dyDescent="0.25">
      <c r="A85" s="677">
        <v>2005</v>
      </c>
      <c r="B85" s="290">
        <v>14.705563476562499</v>
      </c>
      <c r="C85" s="290">
        <v>2.6695236816406251</v>
      </c>
      <c r="D85" s="290">
        <v>4.3519638671875001</v>
      </c>
      <c r="E85" s="290">
        <v>1.3076057128906251</v>
      </c>
      <c r="F85" s="290">
        <v>2.0561840085983278</v>
      </c>
      <c r="G85" s="290">
        <v>16.299821559906007</v>
      </c>
      <c r="H85" s="290">
        <v>8.2678300781249998</v>
      </c>
      <c r="I85" s="290">
        <v>3.7412988281250001</v>
      </c>
      <c r="J85" s="290">
        <v>2.3027133789062502</v>
      </c>
      <c r="K85" s="290">
        <v>0.5143272094726562</v>
      </c>
      <c r="L85" s="290">
        <v>1.1877592844963074</v>
      </c>
      <c r="M85" s="290">
        <v>0.65250360488891601</v>
      </c>
      <c r="N85" s="290">
        <v>6.8507966909408573</v>
      </c>
      <c r="O85" s="290">
        <v>6.7837956838011744</v>
      </c>
      <c r="P85" s="290">
        <v>4.1398269444704052</v>
      </c>
      <c r="T85">
        <f t="shared" si="7"/>
        <v>0.8819999999999999</v>
      </c>
      <c r="U85" s="723">
        <v>0.7</v>
      </c>
      <c r="V85" t="s">
        <v>924</v>
      </c>
      <c r="W85" s="223" t="s">
        <v>16</v>
      </c>
      <c r="X85" s="188">
        <v>7.8458281280446962E-2</v>
      </c>
      <c r="Y85" s="192">
        <v>0.12589302830091467</v>
      </c>
    </row>
    <row r="86" spans="1:25" x14ac:dyDescent="0.25">
      <c r="A86" s="677">
        <v>2010</v>
      </c>
      <c r="B86" s="290">
        <v>15.273309570312501</v>
      </c>
      <c r="C86" s="290">
        <v>3.17703662109375</v>
      </c>
      <c r="D86" s="290">
        <v>4.4273896484374999</v>
      </c>
      <c r="E86" s="290">
        <v>1.3838846435546874</v>
      </c>
      <c r="F86" s="290">
        <v>2.2678546762466429</v>
      </c>
      <c r="G86" s="290">
        <v>17.117491644859314</v>
      </c>
      <c r="H86" s="290">
        <v>12.779162109374999</v>
      </c>
      <c r="I86" s="290">
        <v>5.5776528320312497</v>
      </c>
      <c r="J86" s="290">
        <v>2.86227392578125</v>
      </c>
      <c r="K86" s="290">
        <v>0.59911657714843747</v>
      </c>
      <c r="L86" s="290">
        <v>1.3907543601989747</v>
      </c>
      <c r="M86" s="290">
        <v>0.95673977661132814</v>
      </c>
      <c r="N86" s="290">
        <v>8.7219870505332953</v>
      </c>
      <c r="O86" s="290">
        <v>8.6440170032978063</v>
      </c>
      <c r="P86" s="290">
        <v>4.9534108893871309</v>
      </c>
      <c r="T86">
        <f t="shared" si="7"/>
        <v>1.3860000000000001</v>
      </c>
      <c r="U86" s="723">
        <v>1.1000000000000001</v>
      </c>
      <c r="V86" t="s">
        <v>925</v>
      </c>
      <c r="W86" s="223" t="s">
        <v>17</v>
      </c>
      <c r="X86" s="188">
        <v>0.43852128250463729</v>
      </c>
      <c r="Y86" s="192">
        <v>0.16887308347047958</v>
      </c>
    </row>
    <row r="87" spans="1:25" x14ac:dyDescent="0.25">
      <c r="A87" s="677">
        <v>2015</v>
      </c>
      <c r="B87" s="290">
        <v>16.940130859375</v>
      </c>
      <c r="C87" s="290">
        <v>3.3625983886718749</v>
      </c>
      <c r="D87" s="290">
        <v>4.5680913085937496</v>
      </c>
      <c r="E87" s="290">
        <v>1.5375948486328126</v>
      </c>
      <c r="F87" s="290">
        <v>2.4304264755249023</v>
      </c>
      <c r="G87" s="290">
        <v>18.053825327873231</v>
      </c>
      <c r="H87" s="290">
        <v>18.333923828124998</v>
      </c>
      <c r="I87" s="290">
        <v>7.6940390624999999</v>
      </c>
      <c r="J87" s="290">
        <v>2.9925419921874998</v>
      </c>
      <c r="K87" s="290">
        <v>0.66434271240234377</v>
      </c>
      <c r="L87" s="290">
        <v>1.6912967176437379</v>
      </c>
      <c r="M87" s="290">
        <v>1.1904044570922852</v>
      </c>
      <c r="N87" s="290">
        <v>10.880641102790833</v>
      </c>
      <c r="O87" s="290">
        <v>10.224757209062576</v>
      </c>
      <c r="P87" s="290">
        <v>5.7850290397405626</v>
      </c>
      <c r="T87">
        <f t="shared" si="7"/>
        <v>1.6380000000000001</v>
      </c>
      <c r="U87" s="723">
        <v>1.3</v>
      </c>
      <c r="V87" t="s">
        <v>926</v>
      </c>
      <c r="W87" s="223" t="s">
        <v>18</v>
      </c>
      <c r="X87" s="188">
        <v>0.34097373142773563</v>
      </c>
      <c r="Y87" s="192">
        <v>0.19832036751008103</v>
      </c>
    </row>
    <row r="88" spans="1:25" x14ac:dyDescent="0.25">
      <c r="T88">
        <f t="shared" si="7"/>
        <v>1.3860000000000001</v>
      </c>
      <c r="U88" s="723">
        <v>1.1000000000000001</v>
      </c>
      <c r="V88" t="s">
        <v>927</v>
      </c>
      <c r="W88" s="223" t="s">
        <v>9</v>
      </c>
      <c r="X88" s="188">
        <v>6.0898590598525759E-2</v>
      </c>
      <c r="Y88" s="192">
        <v>0.13454323082344966</v>
      </c>
    </row>
    <row r="89" spans="1:25" x14ac:dyDescent="0.25">
      <c r="A89" t="s">
        <v>847</v>
      </c>
      <c r="B89" s="61" t="s">
        <v>0</v>
      </c>
      <c r="C89" s="61" t="s">
        <v>23</v>
      </c>
      <c r="D89" s="61" t="s">
        <v>39</v>
      </c>
      <c r="E89" s="61" t="s">
        <v>24</v>
      </c>
      <c r="F89" s="61" t="s">
        <v>40</v>
      </c>
      <c r="G89" s="61" t="s">
        <v>5</v>
      </c>
      <c r="H89" s="61" t="s">
        <v>25</v>
      </c>
      <c r="I89" s="61" t="s">
        <v>26</v>
      </c>
      <c r="J89" s="61" t="s">
        <v>41</v>
      </c>
      <c r="K89" s="61" t="s">
        <v>42</v>
      </c>
      <c r="L89" s="61" t="s">
        <v>4</v>
      </c>
      <c r="M89" s="61" t="s">
        <v>43</v>
      </c>
      <c r="N89" s="61" t="s">
        <v>1</v>
      </c>
      <c r="O89" s="61" t="s">
        <v>2</v>
      </c>
      <c r="P89" s="61" t="s">
        <v>3</v>
      </c>
      <c r="T89">
        <f t="shared" si="7"/>
        <v>1.7639999999999998</v>
      </c>
      <c r="U89" s="723">
        <v>1.4</v>
      </c>
      <c r="V89" t="s">
        <v>928</v>
      </c>
      <c r="W89" s="223" t="s">
        <v>38</v>
      </c>
      <c r="X89" s="188">
        <v>0</v>
      </c>
      <c r="Y89" s="192">
        <v>0.15639150161867468</v>
      </c>
    </row>
    <row r="90" spans="1:25" x14ac:dyDescent="0.25">
      <c r="A90" s="61" t="s">
        <v>844</v>
      </c>
      <c r="B90">
        <v>3.2911079334557176E-2</v>
      </c>
      <c r="C90">
        <v>7.7728487734393245E-3</v>
      </c>
      <c r="D90">
        <v>1.0134361491789616E-2</v>
      </c>
      <c r="E90">
        <v>7.8723294508875191E-3</v>
      </c>
      <c r="F90">
        <v>1.1264985495495657E-2</v>
      </c>
      <c r="G90">
        <v>3.252771613082249E-2</v>
      </c>
      <c r="H90">
        <v>3.5890734614247584E-2</v>
      </c>
      <c r="I90">
        <v>1.4127434445827257E-2</v>
      </c>
      <c r="J90">
        <v>1.1145128069406207E-2</v>
      </c>
      <c r="K90">
        <v>5.9236267530784811E-3</v>
      </c>
      <c r="L90">
        <v>8.1542710896023978E-3</v>
      </c>
      <c r="M90">
        <v>3.6757799807994903E-3</v>
      </c>
      <c r="N90">
        <v>3.693267927538095E-2</v>
      </c>
      <c r="O90">
        <v>5.0432458788830244E-2</v>
      </c>
      <c r="P90">
        <v>1.1312379253026672E-2</v>
      </c>
      <c r="T90">
        <f t="shared" si="7"/>
        <v>0.75600000000000001</v>
      </c>
      <c r="U90" s="723">
        <v>0.6</v>
      </c>
      <c r="V90" t="s">
        <v>929</v>
      </c>
      <c r="W90" s="223" t="s">
        <v>10</v>
      </c>
      <c r="X90" s="188">
        <v>0</v>
      </c>
      <c r="Y90" s="192">
        <v>0.13047243886221116</v>
      </c>
    </row>
    <row r="91" spans="1:25" x14ac:dyDescent="0.25">
      <c r="A91" s="61" t="s">
        <v>845</v>
      </c>
      <c r="B91">
        <v>4.510503979190509E-2</v>
      </c>
      <c r="C91">
        <v>1.4055569795294827E-2</v>
      </c>
      <c r="D91">
        <v>1.3171229203206188E-2</v>
      </c>
      <c r="E91">
        <v>1.0709495889725586E-2</v>
      </c>
      <c r="F91">
        <v>1.1038026384842064E-2</v>
      </c>
      <c r="G91">
        <v>3.0602450197087835E-2</v>
      </c>
      <c r="H91">
        <v>2.3651804213556362E-2</v>
      </c>
      <c r="I91">
        <v>1.8320665359203802E-2</v>
      </c>
      <c r="J91">
        <v>1.3857768860318576E-2</v>
      </c>
      <c r="K91">
        <v>5.834808420688258E-3</v>
      </c>
      <c r="L91">
        <v>7.0259390269696229E-3</v>
      </c>
      <c r="M91">
        <v>8.3176959899751764E-3</v>
      </c>
      <c r="N91">
        <v>2.4825422861735277E-2</v>
      </c>
      <c r="O91">
        <v>4.872566455444164E-2</v>
      </c>
      <c r="P91">
        <v>1.5649750774030264E-2</v>
      </c>
      <c r="T91">
        <f t="shared" si="7"/>
        <v>1.512</v>
      </c>
      <c r="U91" s="723">
        <v>1.2</v>
      </c>
      <c r="V91" t="s">
        <v>930</v>
      </c>
      <c r="W91" s="223" t="s">
        <v>30</v>
      </c>
      <c r="X91" s="188">
        <v>0.17551222871918021</v>
      </c>
      <c r="Y91" s="192">
        <v>0.17344211485103003</v>
      </c>
    </row>
    <row r="92" spans="1:25" x14ac:dyDescent="0.25">
      <c r="A92" s="61" t="s">
        <v>846</v>
      </c>
      <c r="B92">
        <v>4.8659578935206574E-2</v>
      </c>
      <c r="C92">
        <v>1.5736468449519359E-2</v>
      </c>
      <c r="D92">
        <v>1.3935742012828154E-2</v>
      </c>
      <c r="E92">
        <v>1.1577673851181762E-2</v>
      </c>
      <c r="F92">
        <v>1.2024363668888888E-2</v>
      </c>
      <c r="G92">
        <v>3.3061312421873996E-2</v>
      </c>
      <c r="H92">
        <v>3.0961870648715594E-2</v>
      </c>
      <c r="I92">
        <v>2.2241709527745231E-2</v>
      </c>
      <c r="J92">
        <v>1.5085342325764554E-2</v>
      </c>
      <c r="K92">
        <v>6.3942684773694615E-3</v>
      </c>
      <c r="L92">
        <v>8.0044646515531181E-3</v>
      </c>
      <c r="M92">
        <v>1.0156785551356911E-2</v>
      </c>
      <c r="N92">
        <v>2.8593562368006007E-2</v>
      </c>
      <c r="O92">
        <v>5.3925780115380399E-2</v>
      </c>
      <c r="P92">
        <v>1.7245908294353424E-2</v>
      </c>
      <c r="T92">
        <f t="shared" si="7"/>
        <v>1.26</v>
      </c>
      <c r="U92" s="723">
        <v>1</v>
      </c>
      <c r="V92" t="s">
        <v>931</v>
      </c>
      <c r="W92" s="223" t="s">
        <v>21</v>
      </c>
      <c r="X92" s="188">
        <v>0.34097373142773563</v>
      </c>
      <c r="Y92" s="192">
        <v>0.19832036751008103</v>
      </c>
    </row>
    <row r="93" spans="1:25" x14ac:dyDescent="0.25">
      <c r="T93">
        <f t="shared" si="7"/>
        <v>1.6380000000000001</v>
      </c>
      <c r="U93" s="723">
        <v>1.3</v>
      </c>
      <c r="V93" t="s">
        <v>932</v>
      </c>
      <c r="W93" s="223" t="s">
        <v>86</v>
      </c>
      <c r="X93" s="188">
        <v>6.0898590598525759E-2</v>
      </c>
      <c r="Y93" s="192">
        <v>0.13454323082344966</v>
      </c>
    </row>
    <row r="95" spans="1:25" x14ac:dyDescent="0.25">
      <c r="S95" t="s">
        <v>898</v>
      </c>
      <c r="T95" t="s">
        <v>899</v>
      </c>
    </row>
    <row r="96" spans="1:25" x14ac:dyDescent="0.25">
      <c r="A96" s="678" t="s">
        <v>849</v>
      </c>
      <c r="B96" s="679" t="s">
        <v>6</v>
      </c>
      <c r="C96" s="680" t="s">
        <v>850</v>
      </c>
      <c r="D96" s="680" t="s">
        <v>851</v>
      </c>
      <c r="L96" s="714" t="s">
        <v>855</v>
      </c>
      <c r="M96" s="714">
        <v>2005</v>
      </c>
      <c r="N96" s="714">
        <v>2010</v>
      </c>
      <c r="O96" s="714">
        <v>2015</v>
      </c>
      <c r="S96" t="s">
        <v>897</v>
      </c>
    </row>
    <row r="97" spans="1:20" ht="15.6" x14ac:dyDescent="0.25">
      <c r="A97" s="681" t="s">
        <v>852</v>
      </c>
      <c r="B97" s="290">
        <v>2005</v>
      </c>
      <c r="C97" s="290">
        <v>29.413162109375001</v>
      </c>
      <c r="D97" s="290">
        <v>14.705563476562499</v>
      </c>
      <c r="E97" s="290">
        <v>2010</v>
      </c>
      <c r="F97" s="290">
        <v>32.2649775390625</v>
      </c>
      <c r="G97" s="290">
        <v>15.273309570312501</v>
      </c>
      <c r="H97" s="290">
        <v>2015</v>
      </c>
      <c r="I97" s="290">
        <v>32.956833007812499</v>
      </c>
      <c r="J97" s="290">
        <v>16.940130859375</v>
      </c>
      <c r="L97" s="241" t="s">
        <v>856</v>
      </c>
      <c r="M97" s="241">
        <v>5.7946349999999995</v>
      </c>
      <c r="N97" s="241">
        <v>5.4083773333333331</v>
      </c>
      <c r="O97" s="241">
        <v>5.0965572730323938</v>
      </c>
      <c r="P97">
        <v>1</v>
      </c>
      <c r="Q97" s="181">
        <v>0.31992916199999999</v>
      </c>
      <c r="R97" s="210">
        <v>1.9712000000000004E-4</v>
      </c>
      <c r="S97" s="181">
        <f>R97*1000</f>
        <v>0.19712000000000005</v>
      </c>
      <c r="T97" s="241">
        <v>5.0965572730323938</v>
      </c>
    </row>
    <row r="98" spans="1:20" ht="15.6" x14ac:dyDescent="0.25">
      <c r="A98" s="681" t="s">
        <v>121</v>
      </c>
      <c r="B98" s="290">
        <v>2005</v>
      </c>
      <c r="C98" s="290">
        <v>5.1717736978530882</v>
      </c>
      <c r="D98" s="290">
        <v>2.6695236816406251</v>
      </c>
      <c r="E98" s="290">
        <v>2010</v>
      </c>
      <c r="F98" s="290">
        <v>5.271816987037659</v>
      </c>
      <c r="G98" s="290">
        <v>3.17703662109375</v>
      </c>
      <c r="H98" s="290">
        <v>2015</v>
      </c>
      <c r="I98" s="290">
        <v>5.6189132556915284</v>
      </c>
      <c r="J98" s="290">
        <v>3.3625983886718749</v>
      </c>
      <c r="L98" s="241" t="s">
        <v>857</v>
      </c>
      <c r="M98" s="241">
        <v>1.6149430000000002</v>
      </c>
      <c r="N98" s="241">
        <v>1.6748746666666665</v>
      </c>
      <c r="O98" s="241">
        <v>1.7285871019137506</v>
      </c>
      <c r="P98">
        <v>3</v>
      </c>
      <c r="Q98" s="181">
        <v>0.14388800399999999</v>
      </c>
      <c r="R98" s="210">
        <v>-1.895666666666667E-4</v>
      </c>
      <c r="S98" s="181">
        <f t="shared" ref="S98:S111" si="8">R98*1000</f>
        <v>-0.18956666666666672</v>
      </c>
      <c r="T98" s="241">
        <v>1.7285871019137506</v>
      </c>
    </row>
    <row r="99" spans="1:20" ht="15.6" x14ac:dyDescent="0.25">
      <c r="A99" s="681" t="s">
        <v>853</v>
      </c>
      <c r="B99" s="290">
        <v>2005</v>
      </c>
      <c r="C99" s="290">
        <v>13.91467333984375</v>
      </c>
      <c r="D99" s="290">
        <v>4.3519638671875001</v>
      </c>
      <c r="E99" s="290">
        <v>2010</v>
      </c>
      <c r="F99" s="290">
        <v>13.591504882812499</v>
      </c>
      <c r="G99" s="290">
        <v>4.4273896484374999</v>
      </c>
      <c r="H99" s="290">
        <v>2015</v>
      </c>
      <c r="I99" s="290">
        <v>12.776739257812499</v>
      </c>
      <c r="J99" s="290">
        <v>4.5680913085937496</v>
      </c>
      <c r="L99" s="241" t="s">
        <v>858</v>
      </c>
      <c r="M99" s="241">
        <v>1.2391426666666665</v>
      </c>
      <c r="N99" s="241">
        <v>1.1717346666666668</v>
      </c>
      <c r="O99" s="241">
        <v>1.184861469570168</v>
      </c>
      <c r="P99">
        <v>4</v>
      </c>
      <c r="Q99" s="181">
        <v>0.127974958</v>
      </c>
      <c r="R99" s="210">
        <v>-4.338400000000001E-5</v>
      </c>
      <c r="S99" s="181">
        <f t="shared" si="8"/>
        <v>-4.3384000000000013E-2</v>
      </c>
      <c r="T99" s="241">
        <v>1.184861469570168</v>
      </c>
    </row>
    <row r="100" spans="1:20" ht="15.6" x14ac:dyDescent="0.25">
      <c r="A100" s="681" t="s">
        <v>123</v>
      </c>
      <c r="B100" s="290">
        <v>2005</v>
      </c>
      <c r="C100" s="290">
        <v>2.5660392456054688</v>
      </c>
      <c r="D100" s="290">
        <v>1.3076057128906251</v>
      </c>
      <c r="E100" s="290">
        <v>2010</v>
      </c>
      <c r="F100" s="290">
        <v>2.9608673706054689</v>
      </c>
      <c r="G100" s="290">
        <v>1.3838846435546874</v>
      </c>
      <c r="H100" s="290">
        <v>2015</v>
      </c>
      <c r="I100" s="290">
        <v>3.2903196411132813</v>
      </c>
      <c r="J100" s="290">
        <v>1.5375948486328126</v>
      </c>
      <c r="L100" s="241" t="s">
        <v>859</v>
      </c>
      <c r="M100" s="241">
        <v>0.55170866666666674</v>
      </c>
      <c r="N100" s="241">
        <v>0.49254333333333333</v>
      </c>
      <c r="O100" s="241">
        <v>0.46355445386512489</v>
      </c>
      <c r="P100">
        <v>6</v>
      </c>
      <c r="Q100" s="181">
        <v>3.5949709000000003E-2</v>
      </c>
      <c r="R100" s="210">
        <v>1.5586266666666666E-4</v>
      </c>
      <c r="S100" s="181">
        <f t="shared" si="8"/>
        <v>0.15586266666666665</v>
      </c>
      <c r="T100" s="241">
        <v>0.46355445386512489</v>
      </c>
    </row>
    <row r="101" spans="1:20" ht="15.6" x14ac:dyDescent="0.25">
      <c r="A101" s="503" t="s">
        <v>8</v>
      </c>
      <c r="B101" s="503">
        <v>2005</v>
      </c>
      <c r="C101" s="503">
        <v>3.116492841809988</v>
      </c>
      <c r="D101" s="503">
        <v>1.6862299995422363</v>
      </c>
      <c r="E101" s="503">
        <v>2010</v>
      </c>
      <c r="F101" s="503">
        <v>3.4988298447728159</v>
      </c>
      <c r="G101" s="503">
        <v>1.8552521848678589</v>
      </c>
      <c r="H101" s="503">
        <v>2015</v>
      </c>
      <c r="I101" s="503">
        <v>3.7680607351064683</v>
      </c>
      <c r="J101" s="503">
        <v>1.9862470054626464</v>
      </c>
      <c r="K101" t="s">
        <v>894</v>
      </c>
      <c r="L101" s="241" t="s">
        <v>789</v>
      </c>
      <c r="M101" s="241">
        <v>0.80412199999999989</v>
      </c>
      <c r="N101" s="241">
        <v>0.81021600000000005</v>
      </c>
      <c r="O101" s="241">
        <v>0.70403530727209107</v>
      </c>
      <c r="P101">
        <v>5</v>
      </c>
      <c r="Q101" s="181">
        <v>8.6921640000000008E-2</v>
      </c>
      <c r="R101" s="210">
        <v>-8.417200000000002E-5</v>
      </c>
      <c r="S101" s="181">
        <f t="shared" si="8"/>
        <v>-8.4172000000000025E-2</v>
      </c>
      <c r="T101" s="241">
        <v>0.70403530727209107</v>
      </c>
    </row>
    <row r="102" spans="1:20" ht="15.6" x14ac:dyDescent="0.25">
      <c r="A102" s="681" t="s">
        <v>15</v>
      </c>
      <c r="B102" s="290">
        <v>2005</v>
      </c>
      <c r="C102" s="290">
        <v>38.483631742447614</v>
      </c>
      <c r="D102" s="290">
        <v>16.299821559906007</v>
      </c>
      <c r="E102" s="290">
        <v>2010</v>
      </c>
      <c r="F102" s="290">
        <v>41.302271695774046</v>
      </c>
      <c r="G102" s="290">
        <v>17.117491644859314</v>
      </c>
      <c r="H102" s="290">
        <v>2015</v>
      </c>
      <c r="I102" s="290">
        <v>40.772619310323151</v>
      </c>
      <c r="J102" s="290">
        <v>18.053825327873231</v>
      </c>
      <c r="L102" s="241" t="s">
        <v>787</v>
      </c>
      <c r="M102" s="241">
        <v>4.0280899999999997</v>
      </c>
      <c r="N102" s="241">
        <v>3.704950333333334</v>
      </c>
      <c r="O102" s="241">
        <v>3.2544950269734367</v>
      </c>
      <c r="P102">
        <v>2</v>
      </c>
      <c r="Q102" s="181">
        <v>0.50749195199999997</v>
      </c>
      <c r="R102" s="210">
        <v>-4.1323333333333337E-4</v>
      </c>
      <c r="S102" s="181">
        <f t="shared" si="8"/>
        <v>-0.41323333333333334</v>
      </c>
      <c r="T102" s="241">
        <v>3.2544950269734367</v>
      </c>
    </row>
    <row r="103" spans="1:20" ht="15.6" x14ac:dyDescent="0.25">
      <c r="A103" s="681" t="s">
        <v>854</v>
      </c>
      <c r="B103" s="290">
        <v>2005</v>
      </c>
      <c r="C103" s="290">
        <v>17.223336090087891</v>
      </c>
      <c r="D103" s="290">
        <v>8.2678300781249998</v>
      </c>
      <c r="E103" s="290">
        <v>2010</v>
      </c>
      <c r="F103" s="290">
        <v>29.317464614868165</v>
      </c>
      <c r="G103" s="290">
        <v>12.779162109374999</v>
      </c>
      <c r="H103" s="290">
        <v>2015</v>
      </c>
      <c r="I103" s="290">
        <v>49.471291076660158</v>
      </c>
      <c r="J103" s="290">
        <v>18.333923828124998</v>
      </c>
      <c r="L103" s="241" t="s">
        <v>860</v>
      </c>
      <c r="M103" s="241">
        <v>5.7894906666666666</v>
      </c>
      <c r="N103" s="241">
        <v>8.7670806666666667</v>
      </c>
      <c r="O103" s="241">
        <v>10.22324827703782</v>
      </c>
      <c r="P103">
        <v>7</v>
      </c>
      <c r="Q103" s="181">
        <v>1.3970285530000002</v>
      </c>
      <c r="R103" s="210">
        <v>-3.5131799999999999E-4</v>
      </c>
      <c r="S103" s="181">
        <f t="shared" si="8"/>
        <v>-0.35131799999999996</v>
      </c>
      <c r="T103" s="241">
        <v>10.22324827703782</v>
      </c>
    </row>
    <row r="104" spans="1:20" ht="15.6" x14ac:dyDescent="0.25">
      <c r="A104" s="681" t="s">
        <v>125</v>
      </c>
      <c r="B104" s="290">
        <v>2005</v>
      </c>
      <c r="C104" s="290">
        <v>5.9920470428466794</v>
      </c>
      <c r="D104" s="290">
        <v>3.7412988281250001</v>
      </c>
      <c r="E104" s="290">
        <v>2010</v>
      </c>
      <c r="F104" s="290">
        <v>9.4035311279296874</v>
      </c>
      <c r="G104" s="290">
        <v>5.5776528320312497</v>
      </c>
      <c r="H104" s="290">
        <v>2015</v>
      </c>
      <c r="I104" s="290">
        <v>14.153087158203125</v>
      </c>
      <c r="J104" s="290">
        <v>7.6940390624999999</v>
      </c>
      <c r="L104" s="241" t="s">
        <v>861</v>
      </c>
      <c r="M104" s="241">
        <v>1.2224520000000001</v>
      </c>
      <c r="N104" s="241">
        <v>1.7195346666666664</v>
      </c>
      <c r="O104" s="241">
        <v>2.2759851397927355</v>
      </c>
      <c r="P104">
        <v>8</v>
      </c>
      <c r="Q104" s="181">
        <v>1.3090539800000001</v>
      </c>
      <c r="R104" s="210">
        <v>8.7999999999999157E-7</v>
      </c>
      <c r="S104" s="181">
        <f t="shared" si="8"/>
        <v>8.7999999999999157E-4</v>
      </c>
      <c r="T104" s="241">
        <v>2.2759851397927355</v>
      </c>
    </row>
    <row r="105" spans="1:20" ht="15.6" x14ac:dyDescent="0.25">
      <c r="A105" s="681" t="s">
        <v>126</v>
      </c>
      <c r="B105" s="290">
        <v>2005</v>
      </c>
      <c r="C105" s="290">
        <v>5.5447915802001955</v>
      </c>
      <c r="D105" s="290">
        <v>2.3027133789062502</v>
      </c>
      <c r="E105" s="290">
        <v>2010</v>
      </c>
      <c r="F105" s="290">
        <v>6.040864791870117</v>
      </c>
      <c r="G105" s="290">
        <v>2.86227392578125</v>
      </c>
      <c r="H105" s="290">
        <v>2015</v>
      </c>
      <c r="I105" s="290">
        <v>7.1635597229003904</v>
      </c>
      <c r="J105" s="290">
        <v>2.9925419921874998</v>
      </c>
      <c r="L105" s="241" t="s">
        <v>862</v>
      </c>
      <c r="M105" s="241">
        <v>0.34727733333333338</v>
      </c>
      <c r="N105" s="241">
        <v>0.41971599999999998</v>
      </c>
      <c r="O105" s="241">
        <v>0.5152396658571754</v>
      </c>
      <c r="P105">
        <v>9</v>
      </c>
      <c r="Q105" s="181">
        <v>0.205962108</v>
      </c>
      <c r="R105" s="210">
        <v>3.9423999999999997E-4</v>
      </c>
      <c r="S105" s="181">
        <f t="shared" si="8"/>
        <v>0.39423999999999998</v>
      </c>
      <c r="T105" s="241">
        <v>0.5152396658571754</v>
      </c>
    </row>
    <row r="106" spans="1:20" ht="15.6" x14ac:dyDescent="0.25">
      <c r="A106" s="681" t="s">
        <v>127</v>
      </c>
      <c r="B106" s="290">
        <v>2005</v>
      </c>
      <c r="C106" s="290">
        <v>0.94513907337188718</v>
      </c>
      <c r="D106" s="290">
        <v>0.5143272094726562</v>
      </c>
      <c r="E106" s="290">
        <v>2010</v>
      </c>
      <c r="F106" s="290">
        <v>1.1564745368957519</v>
      </c>
      <c r="G106" s="290">
        <v>0.59911657714843747</v>
      </c>
      <c r="H106" s="290">
        <v>2015</v>
      </c>
      <c r="I106" s="290">
        <v>1.3538667182922364</v>
      </c>
      <c r="J106" s="290">
        <v>0.66434271240234377</v>
      </c>
      <c r="L106" s="241" t="s">
        <v>863</v>
      </c>
      <c r="M106" s="241">
        <v>0.41687800000000003</v>
      </c>
      <c r="N106" s="241">
        <v>0.47405600000000003</v>
      </c>
      <c r="O106" s="241">
        <v>0.46251856730346685</v>
      </c>
      <c r="P106">
        <v>10</v>
      </c>
      <c r="Q106" s="181">
        <v>5.5291224999999999E-2</v>
      </c>
      <c r="R106" s="210">
        <v>1.0631133333333335E-6</v>
      </c>
      <c r="S106" s="181">
        <f t="shared" si="8"/>
        <v>1.0631133333333335E-3</v>
      </c>
      <c r="T106" s="241">
        <v>0.46251856730346685</v>
      </c>
    </row>
    <row r="107" spans="1:20" ht="15.6" x14ac:dyDescent="0.25">
      <c r="A107" s="681" t="s">
        <v>19</v>
      </c>
      <c r="B107" s="290">
        <v>2005</v>
      </c>
      <c r="C107" s="290">
        <v>1.8391757166348397</v>
      </c>
      <c r="D107" s="290">
        <v>1.1877592844963074</v>
      </c>
      <c r="E107" s="290">
        <v>2010</v>
      </c>
      <c r="F107" s="290">
        <v>2.3176348401010038</v>
      </c>
      <c r="G107" s="290">
        <v>1.3907543601989747</v>
      </c>
      <c r="H107" s="290">
        <v>2015</v>
      </c>
      <c r="I107" s="290">
        <v>2.8420624467283488</v>
      </c>
      <c r="J107" s="290">
        <v>1.6912967176437379</v>
      </c>
      <c r="L107" s="241" t="s">
        <v>828</v>
      </c>
      <c r="M107" s="241">
        <v>0.32927033333333328</v>
      </c>
      <c r="N107" s="241">
        <v>0.38095200000000001</v>
      </c>
      <c r="O107" s="241">
        <v>0.43703327829170785</v>
      </c>
      <c r="P107">
        <v>14</v>
      </c>
      <c r="Q107" s="181">
        <v>9.6289550999999987E-2</v>
      </c>
      <c r="R107" s="210">
        <v>-9.8178666666666662E-5</v>
      </c>
      <c r="S107" s="181">
        <f t="shared" si="8"/>
        <v>-9.8178666666666664E-2</v>
      </c>
      <c r="T107" s="241">
        <v>0.43703327829170785</v>
      </c>
    </row>
    <row r="108" spans="1:20" ht="15.6" x14ac:dyDescent="0.25">
      <c r="A108" s="290" t="s">
        <v>10</v>
      </c>
      <c r="B108" s="290">
        <v>2005</v>
      </c>
      <c r="C108" s="290">
        <v>0.74143090611696238</v>
      </c>
      <c r="D108" s="290">
        <v>0.65250360488891601</v>
      </c>
      <c r="E108" s="290">
        <v>2010</v>
      </c>
      <c r="F108" s="290">
        <v>0.89824434369080697</v>
      </c>
      <c r="G108" s="290">
        <v>0.95673977661132814</v>
      </c>
      <c r="H108" s="290">
        <v>2015</v>
      </c>
      <c r="I108" s="290">
        <v>1.1231887929178774</v>
      </c>
      <c r="J108" s="290">
        <v>1.1904044570922852</v>
      </c>
      <c r="L108" s="241" t="s">
        <v>788</v>
      </c>
      <c r="M108" s="241">
        <v>0.40582299999999999</v>
      </c>
      <c r="N108" s="241">
        <v>0.46771633333333335</v>
      </c>
      <c r="O108" s="241">
        <v>0.50358890128101741</v>
      </c>
      <c r="P108">
        <v>15</v>
      </c>
      <c r="Q108" s="181">
        <v>9.3177430999999991E-2</v>
      </c>
      <c r="R108" s="210">
        <v>-2.8597066666666664E-5</v>
      </c>
      <c r="S108" s="181">
        <f t="shared" si="8"/>
        <v>-2.8597066666666664E-2</v>
      </c>
      <c r="T108" s="241">
        <v>0.50358890128101741</v>
      </c>
    </row>
    <row r="109" spans="1:20" ht="15.6" x14ac:dyDescent="0.25">
      <c r="A109" s="290" t="s">
        <v>104</v>
      </c>
      <c r="B109" s="290">
        <v>2005</v>
      </c>
      <c r="C109" s="290">
        <v>15.418529173083604</v>
      </c>
      <c r="D109" s="290">
        <v>6.8507966909408573</v>
      </c>
      <c r="E109" s="290">
        <v>2010</v>
      </c>
      <c r="F109" s="290">
        <v>18.633786260180177</v>
      </c>
      <c r="G109" s="290">
        <v>8.7219870505332953</v>
      </c>
      <c r="H109" s="290">
        <v>2015</v>
      </c>
      <c r="I109" s="290">
        <v>22.655595730688422</v>
      </c>
      <c r="J109" s="290">
        <v>10.880641102790833</v>
      </c>
      <c r="L109" s="241" t="s">
        <v>864</v>
      </c>
      <c r="M109" s="241">
        <v>1.9074220000000002</v>
      </c>
      <c r="N109" s="241">
        <v>2.3354796666666666</v>
      </c>
      <c r="O109" s="241">
        <v>2.6516528656719616</v>
      </c>
      <c r="P109">
        <v>12</v>
      </c>
      <c r="Q109" s="181">
        <v>1.1120572799999999</v>
      </c>
      <c r="R109" s="210">
        <v>1.5626600000000002E-3</v>
      </c>
      <c r="S109" s="181">
        <f t="shared" si="8"/>
        <v>1.5626600000000002</v>
      </c>
      <c r="T109" s="241">
        <v>2.6516528656719616</v>
      </c>
    </row>
    <row r="110" spans="1:20" ht="15.6" x14ac:dyDescent="0.25">
      <c r="A110" s="290" t="s">
        <v>105</v>
      </c>
      <c r="B110" s="290">
        <v>2005</v>
      </c>
      <c r="C110" s="290">
        <v>10.619138329912472</v>
      </c>
      <c r="D110" s="290">
        <v>6.7837956838011744</v>
      </c>
      <c r="E110" s="290">
        <v>2010</v>
      </c>
      <c r="F110" s="290">
        <v>13.886694993553625</v>
      </c>
      <c r="G110" s="290">
        <v>8.6440170032978063</v>
      </c>
      <c r="H110" s="290">
        <v>2015</v>
      </c>
      <c r="I110" s="290">
        <v>18.082293506161367</v>
      </c>
      <c r="J110" s="290">
        <v>10.224757209062576</v>
      </c>
      <c r="L110" s="241" t="s">
        <v>618</v>
      </c>
      <c r="M110" s="241">
        <v>2.0099775770083315</v>
      </c>
      <c r="N110" s="241">
        <v>2.5047739395398607</v>
      </c>
      <c r="O110" s="241">
        <v>2.8590908116787745</v>
      </c>
      <c r="P110">
        <v>11</v>
      </c>
      <c r="Q110" s="181">
        <v>1.3371866609999998</v>
      </c>
      <c r="R110" s="210">
        <v>2.1193333333333329E-3</v>
      </c>
      <c r="S110" s="181">
        <f t="shared" si="8"/>
        <v>2.1193333333333331</v>
      </c>
      <c r="T110" s="241">
        <v>2.8590908116787745</v>
      </c>
    </row>
    <row r="111" spans="1:20" ht="15.6" x14ac:dyDescent="0.25">
      <c r="A111" s="681" t="s">
        <v>448</v>
      </c>
      <c r="B111" s="290">
        <v>2005</v>
      </c>
      <c r="C111" s="290">
        <v>7.8846299382345748</v>
      </c>
      <c r="D111" s="290">
        <v>4.1398269444704052</v>
      </c>
      <c r="E111" s="290">
        <v>2010</v>
      </c>
      <c r="F111" s="290">
        <v>9.279808112621307</v>
      </c>
      <c r="G111" s="290">
        <v>4.9534108893871309</v>
      </c>
      <c r="H111" s="290">
        <v>2015</v>
      </c>
      <c r="I111" s="290">
        <v>10.963565261222422</v>
      </c>
      <c r="J111" s="290">
        <v>5.7850290397405626</v>
      </c>
      <c r="L111" s="241" t="s">
        <v>865</v>
      </c>
      <c r="M111" s="241">
        <v>1.0852453333333334</v>
      </c>
      <c r="N111" s="241">
        <v>1.2263753333333332</v>
      </c>
      <c r="O111" s="241">
        <v>1.2997613202530929</v>
      </c>
      <c r="P111">
        <v>13</v>
      </c>
      <c r="Q111" s="181">
        <v>0.40839152999999995</v>
      </c>
      <c r="R111" s="210">
        <v>5.2081333333333344E-4</v>
      </c>
      <c r="S111" s="181">
        <f t="shared" si="8"/>
        <v>0.52081333333333346</v>
      </c>
      <c r="T111" s="241">
        <v>1.2997613202530929</v>
      </c>
    </row>
    <row r="112" spans="1:20" x14ac:dyDescent="0.25">
      <c r="L112" s="241"/>
      <c r="M112" s="241">
        <v>27.546477577008332</v>
      </c>
      <c r="N112" s="241">
        <v>31.558380939539855</v>
      </c>
      <c r="O112" s="241">
        <v>33.660209459794714</v>
      </c>
      <c r="T112" s="241"/>
    </row>
    <row r="113" spans="1:16" x14ac:dyDescent="0.25">
      <c r="A113" s="681" t="s">
        <v>852</v>
      </c>
      <c r="I113" s="717">
        <v>32.956833007812499</v>
      </c>
      <c r="J113" s="717">
        <v>16.940130859375</v>
      </c>
      <c r="K113">
        <v>1</v>
      </c>
      <c r="L113">
        <v>1</v>
      </c>
      <c r="M113" s="216">
        <v>0.31992916199999999</v>
      </c>
      <c r="N113" s="216">
        <v>1.9712000000000004E-4</v>
      </c>
      <c r="O113" s="216">
        <v>0.19712000000000005</v>
      </c>
      <c r="P113" s="216">
        <v>5.0965572730323938</v>
      </c>
    </row>
    <row r="114" spans="1:16" x14ac:dyDescent="0.25">
      <c r="A114" s="681" t="s">
        <v>15</v>
      </c>
      <c r="I114" s="717">
        <v>40.772619310323151</v>
      </c>
      <c r="J114" s="717">
        <v>18.053825327873231</v>
      </c>
      <c r="K114">
        <v>2</v>
      </c>
      <c r="L114">
        <v>2</v>
      </c>
      <c r="M114" s="216">
        <v>0.50749195199999997</v>
      </c>
      <c r="N114" s="216">
        <v>-4.1323333333333337E-4</v>
      </c>
      <c r="O114" s="216">
        <v>-0.41323333333333334</v>
      </c>
      <c r="P114" s="216">
        <v>3.2544950269734367</v>
      </c>
    </row>
    <row r="115" spans="1:16" x14ac:dyDescent="0.25">
      <c r="A115" s="681" t="s">
        <v>121</v>
      </c>
      <c r="I115" s="717">
        <v>5.6189132556915284</v>
      </c>
      <c r="J115" s="717">
        <v>3.3625983886718749</v>
      </c>
      <c r="K115">
        <v>3</v>
      </c>
      <c r="L115">
        <v>3</v>
      </c>
      <c r="M115" s="216">
        <v>0.14388800399999999</v>
      </c>
      <c r="N115" s="216">
        <v>-1.895666666666667E-4</v>
      </c>
      <c r="O115" s="216">
        <v>-0.18956666666666672</v>
      </c>
      <c r="P115" s="216">
        <v>1.7285871019137506</v>
      </c>
    </row>
    <row r="116" spans="1:16" x14ac:dyDescent="0.25">
      <c r="A116" s="681" t="s">
        <v>853</v>
      </c>
      <c r="I116" s="717">
        <v>12.776739257812499</v>
      </c>
      <c r="J116" s="717">
        <v>4.5680913085937496</v>
      </c>
      <c r="K116">
        <v>4</v>
      </c>
      <c r="L116">
        <v>4</v>
      </c>
      <c r="M116" s="216">
        <v>0.127974958</v>
      </c>
      <c r="N116" s="216">
        <v>-4.338400000000001E-5</v>
      </c>
      <c r="O116" s="216">
        <v>-4.3384000000000013E-2</v>
      </c>
      <c r="P116" s="216">
        <v>1.184861469570168</v>
      </c>
    </row>
    <row r="117" spans="1:16" x14ac:dyDescent="0.25">
      <c r="A117" s="503" t="s">
        <v>8</v>
      </c>
      <c r="I117" s="717">
        <v>4.9248981813192367</v>
      </c>
      <c r="J117" s="717">
        <v>2.4304264755249023</v>
      </c>
      <c r="K117">
        <v>5</v>
      </c>
      <c r="L117">
        <v>5</v>
      </c>
      <c r="M117" s="216">
        <v>8.6921640000000008E-2</v>
      </c>
      <c r="N117" s="216">
        <v>-8.417200000000002E-5</v>
      </c>
      <c r="O117" s="216">
        <v>-8.4172000000000025E-2</v>
      </c>
      <c r="P117" s="216">
        <v>0.70403530727209107</v>
      </c>
    </row>
    <row r="118" spans="1:16" x14ac:dyDescent="0.25">
      <c r="A118" s="681" t="s">
        <v>123</v>
      </c>
      <c r="I118" s="717">
        <v>3.2903196411132813</v>
      </c>
      <c r="J118" s="717">
        <v>1.5375948486328126</v>
      </c>
      <c r="K118">
        <v>6</v>
      </c>
      <c r="L118">
        <v>6</v>
      </c>
      <c r="M118" s="216">
        <v>3.5949709000000003E-2</v>
      </c>
      <c r="N118" s="216">
        <v>1.5586266666666666E-4</v>
      </c>
      <c r="O118" s="216">
        <v>0.15586266666666665</v>
      </c>
      <c r="P118" s="216">
        <v>0.46355445386512489</v>
      </c>
    </row>
    <row r="119" spans="1:16" x14ac:dyDescent="0.25">
      <c r="A119" s="681" t="s">
        <v>854</v>
      </c>
      <c r="I119" s="717">
        <v>49.471291076660158</v>
      </c>
      <c r="J119" s="717">
        <v>18.333923828124998</v>
      </c>
      <c r="K119">
        <v>7</v>
      </c>
      <c r="L119">
        <v>7</v>
      </c>
      <c r="M119" s="216">
        <v>1.3970285530000002</v>
      </c>
      <c r="N119" s="216">
        <v>-3.5131799999999999E-4</v>
      </c>
      <c r="O119" s="216">
        <v>-0.35131799999999996</v>
      </c>
      <c r="P119" s="216">
        <v>10.22324827703782</v>
      </c>
    </row>
    <row r="120" spans="1:16" x14ac:dyDescent="0.25">
      <c r="A120" s="681" t="s">
        <v>125</v>
      </c>
      <c r="I120" s="717">
        <v>14.153087158203125</v>
      </c>
      <c r="J120" s="717">
        <v>7.6940390624999999</v>
      </c>
      <c r="K120">
        <v>8</v>
      </c>
      <c r="L120">
        <v>8</v>
      </c>
      <c r="M120" s="216">
        <v>1.3090539800000001</v>
      </c>
      <c r="N120" s="216">
        <v>8.7999999999999157E-7</v>
      </c>
      <c r="O120" s="216">
        <v>8.7999999999999157E-4</v>
      </c>
      <c r="P120" s="216">
        <v>2.2759851397927355</v>
      </c>
    </row>
    <row r="121" spans="1:16" x14ac:dyDescent="0.25">
      <c r="A121" s="681" t="s">
        <v>126</v>
      </c>
      <c r="I121" s="717">
        <v>7.1635597229003904</v>
      </c>
      <c r="J121" s="717">
        <v>2.9925419921874998</v>
      </c>
      <c r="K121">
        <v>9</v>
      </c>
      <c r="L121">
        <v>9</v>
      </c>
      <c r="M121" s="216">
        <v>0.205962108</v>
      </c>
      <c r="N121" s="216">
        <v>3.9423999999999997E-4</v>
      </c>
      <c r="O121" s="216">
        <v>0.39423999999999998</v>
      </c>
      <c r="P121" s="216">
        <v>0.5152396658571754</v>
      </c>
    </row>
    <row r="122" spans="1:16" x14ac:dyDescent="0.25">
      <c r="A122" s="681" t="s">
        <v>127</v>
      </c>
      <c r="I122" s="717">
        <v>1.3538667182922364</v>
      </c>
      <c r="J122" s="717">
        <v>0.66434271240234377</v>
      </c>
      <c r="K122">
        <v>10</v>
      </c>
      <c r="L122">
        <v>10</v>
      </c>
      <c r="M122" s="216">
        <v>5.5291224999999999E-2</v>
      </c>
      <c r="N122" s="216">
        <v>1.0631133333333335E-6</v>
      </c>
      <c r="O122" s="216">
        <v>1.0631133333333335E-3</v>
      </c>
      <c r="P122" s="216">
        <v>0.46251856730346685</v>
      </c>
    </row>
    <row r="123" spans="1:16" x14ac:dyDescent="0.25">
      <c r="A123" s="290" t="s">
        <v>105</v>
      </c>
      <c r="I123" s="717">
        <v>18.082293506161367</v>
      </c>
      <c r="J123" s="717">
        <v>10.224757209062576</v>
      </c>
      <c r="K123">
        <v>11</v>
      </c>
      <c r="L123">
        <v>11</v>
      </c>
      <c r="M123" s="216">
        <v>1.3371866609999998</v>
      </c>
      <c r="N123" s="216">
        <v>2.1193333333333329E-3</v>
      </c>
      <c r="O123" s="216">
        <v>2.1193333333333331</v>
      </c>
      <c r="P123" s="216">
        <v>2.8590908116787745</v>
      </c>
    </row>
    <row r="124" spans="1:16" x14ac:dyDescent="0.25">
      <c r="A124" s="290" t="s">
        <v>104</v>
      </c>
      <c r="I124" s="717">
        <v>22.655595730688422</v>
      </c>
      <c r="J124" s="717">
        <v>10.880641102790833</v>
      </c>
      <c r="K124">
        <v>12</v>
      </c>
      <c r="L124">
        <v>12</v>
      </c>
      <c r="M124" s="216">
        <v>1.1120572799999999</v>
      </c>
      <c r="N124" s="216">
        <v>1.5626600000000002E-3</v>
      </c>
      <c r="O124" s="216">
        <v>1.5626600000000002</v>
      </c>
      <c r="P124" s="216">
        <v>2.6516528656719616</v>
      </c>
    </row>
    <row r="125" spans="1:16" x14ac:dyDescent="0.25">
      <c r="A125" s="681" t="s">
        <v>448</v>
      </c>
      <c r="I125" s="717">
        <v>10.963565261222422</v>
      </c>
      <c r="J125" s="717">
        <v>5.7850290397405626</v>
      </c>
      <c r="K125">
        <v>13</v>
      </c>
      <c r="L125">
        <v>13</v>
      </c>
      <c r="M125" s="216">
        <v>0.40839152999999995</v>
      </c>
      <c r="N125" s="216">
        <v>5.2081333333333344E-4</v>
      </c>
      <c r="O125" s="216">
        <v>0.52081333333333346</v>
      </c>
      <c r="P125" s="216">
        <v>1.2997613202530929</v>
      </c>
    </row>
    <row r="126" spans="1:16" x14ac:dyDescent="0.25">
      <c r="A126" s="681" t="s">
        <v>19</v>
      </c>
      <c r="I126" s="717">
        <v>2.8420624467283488</v>
      </c>
      <c r="J126" s="717">
        <v>1.6912967176437379</v>
      </c>
      <c r="K126">
        <v>14</v>
      </c>
      <c r="L126">
        <v>14</v>
      </c>
      <c r="M126" s="216">
        <v>9.6289550999999987E-2</v>
      </c>
      <c r="N126" s="216">
        <v>-9.8178666666666662E-5</v>
      </c>
      <c r="O126" s="216">
        <v>-9.8178666666666664E-2</v>
      </c>
      <c r="P126" s="216">
        <v>0.43703327829170785</v>
      </c>
    </row>
    <row r="127" spans="1:16" x14ac:dyDescent="0.25">
      <c r="A127" s="290" t="s">
        <v>10</v>
      </c>
      <c r="I127" s="717">
        <v>1.1231887929178774</v>
      </c>
      <c r="J127" s="717">
        <v>1.1904044570922852</v>
      </c>
      <c r="K127">
        <v>15</v>
      </c>
      <c r="L127">
        <v>15</v>
      </c>
      <c r="M127" s="216">
        <v>9.3177430999999991E-2</v>
      </c>
      <c r="N127" s="216">
        <v>-2.8597066666666664E-5</v>
      </c>
      <c r="O127" s="216">
        <v>-2.8597066666666664E-2</v>
      </c>
      <c r="P127" s="216">
        <v>0.50358890128101741</v>
      </c>
    </row>
    <row r="130" spans="1:17" x14ac:dyDescent="0.25">
      <c r="B130" s="757" t="s">
        <v>907</v>
      </c>
      <c r="C130" s="757"/>
      <c r="D130" s="757"/>
      <c r="E130" s="758" t="s">
        <v>895</v>
      </c>
      <c r="F130" s="758"/>
      <c r="G130" s="758"/>
      <c r="H130" s="759" t="s">
        <v>908</v>
      </c>
      <c r="I130" s="759"/>
      <c r="J130" s="759"/>
      <c r="O130" s="758" t="s">
        <v>913</v>
      </c>
      <c r="P130" s="758"/>
    </row>
    <row r="131" spans="1:17" x14ac:dyDescent="0.25">
      <c r="A131" s="1"/>
      <c r="B131" s="677">
        <v>2005</v>
      </c>
      <c r="C131" s="677">
        <v>2010</v>
      </c>
      <c r="D131" s="677">
        <v>2015</v>
      </c>
      <c r="E131" s="677">
        <v>2005</v>
      </c>
      <c r="F131" s="677">
        <v>2010</v>
      </c>
      <c r="G131" s="677">
        <v>2015</v>
      </c>
      <c r="H131" s="714">
        <v>2005</v>
      </c>
      <c r="I131" s="714">
        <v>2010</v>
      </c>
      <c r="J131" s="714">
        <v>2015</v>
      </c>
      <c r="K131" s="10">
        <v>2015</v>
      </c>
      <c r="L131" s="220" t="s">
        <v>909</v>
      </c>
      <c r="M131" s="220" t="s">
        <v>910</v>
      </c>
      <c r="O131" t="s">
        <v>911</v>
      </c>
      <c r="P131" t="s">
        <v>912</v>
      </c>
    </row>
    <row r="132" spans="1:17" ht="15.6" x14ac:dyDescent="0.25">
      <c r="A132" s="681" t="s">
        <v>900</v>
      </c>
      <c r="B132" s="290">
        <v>29.413162109375001</v>
      </c>
      <c r="C132" s="290">
        <v>32.2649775390625</v>
      </c>
      <c r="D132" s="290">
        <v>32.956833007812499</v>
      </c>
      <c r="E132" s="290">
        <v>14.705563476562499</v>
      </c>
      <c r="F132" s="290">
        <v>15.273309570312501</v>
      </c>
      <c r="G132" s="290">
        <v>16.940130859375</v>
      </c>
      <c r="H132" s="241">
        <v>5.7946349999999995</v>
      </c>
      <c r="I132" s="241">
        <v>5.4083773333333331</v>
      </c>
      <c r="J132" s="241">
        <v>5.0965572730323938</v>
      </c>
      <c r="K132" s="209" t="s">
        <v>0</v>
      </c>
      <c r="L132" s="210">
        <v>1.9712000000000004E-4</v>
      </c>
      <c r="M132" s="718">
        <f>L132*1000</f>
        <v>0.19712000000000005</v>
      </c>
      <c r="N132" s="6" t="s">
        <v>0</v>
      </c>
      <c r="O132" s="181">
        <v>0.31992916199999999</v>
      </c>
      <c r="P132">
        <f>O132*10</f>
        <v>3.1992916199999999</v>
      </c>
      <c r="Q132">
        <v>1</v>
      </c>
    </row>
    <row r="133" spans="1:17" ht="15.6" x14ac:dyDescent="0.25">
      <c r="A133" s="681" t="s">
        <v>121</v>
      </c>
      <c r="B133" s="290">
        <v>5.1717736978530882</v>
      </c>
      <c r="C133" s="290">
        <v>5.271816987037659</v>
      </c>
      <c r="D133" s="290">
        <v>5.6189132556915284</v>
      </c>
      <c r="E133" s="290">
        <v>2.6695236816406251</v>
      </c>
      <c r="F133" s="290">
        <v>3.17703662109375</v>
      </c>
      <c r="G133" s="290">
        <v>3.3625983886718749</v>
      </c>
      <c r="H133" s="241">
        <v>1.6149430000000002</v>
      </c>
      <c r="I133" s="241">
        <v>1.6748746666666665</v>
      </c>
      <c r="J133" s="241">
        <v>1.7285871019137506</v>
      </c>
      <c r="K133" s="209" t="s">
        <v>23</v>
      </c>
      <c r="L133" s="210">
        <v>-1.895666666666667E-4</v>
      </c>
      <c r="M133" s="718">
        <f t="shared" ref="M133:M146" si="9">L133*1000</f>
        <v>-0.18956666666666672</v>
      </c>
      <c r="N133" s="6" t="s">
        <v>23</v>
      </c>
      <c r="O133" s="181">
        <v>0.14388800399999999</v>
      </c>
      <c r="P133">
        <f t="shared" ref="P133:P146" si="10">O133*10</f>
        <v>1.4388800399999999</v>
      </c>
      <c r="Q133">
        <v>3</v>
      </c>
    </row>
    <row r="134" spans="1:17" ht="15.6" x14ac:dyDescent="0.25">
      <c r="A134" s="681" t="s">
        <v>901</v>
      </c>
      <c r="B134" s="290">
        <v>13.91467333984375</v>
      </c>
      <c r="C134" s="290">
        <v>13.591504882812499</v>
      </c>
      <c r="D134" s="290">
        <v>12.776739257812499</v>
      </c>
      <c r="E134" s="290">
        <v>4.3519638671875001</v>
      </c>
      <c r="F134" s="290">
        <v>4.4273896484374999</v>
      </c>
      <c r="G134" s="290">
        <v>4.5680913085937496</v>
      </c>
      <c r="H134" s="241">
        <v>1.2391426666666665</v>
      </c>
      <c r="I134" s="241">
        <v>1.1717346666666668</v>
      </c>
      <c r="J134" s="241">
        <v>1.184861469570168</v>
      </c>
      <c r="K134" s="209" t="s">
        <v>39</v>
      </c>
      <c r="L134" s="210">
        <v>-4.338400000000001E-5</v>
      </c>
      <c r="M134" s="718">
        <f t="shared" si="9"/>
        <v>-4.3384000000000013E-2</v>
      </c>
      <c r="N134" s="6" t="s">
        <v>39</v>
      </c>
      <c r="O134" s="181">
        <v>0.127974958</v>
      </c>
      <c r="P134">
        <f t="shared" si="10"/>
        <v>1.2797495800000001</v>
      </c>
      <c r="Q134">
        <v>4</v>
      </c>
    </row>
    <row r="135" spans="1:17" ht="15.6" x14ac:dyDescent="0.25">
      <c r="A135" s="681" t="s">
        <v>123</v>
      </c>
      <c r="B135" s="290">
        <v>2.5660392456054688</v>
      </c>
      <c r="C135" s="290">
        <v>2.9608673706054689</v>
      </c>
      <c r="D135" s="290">
        <v>3.2903196411132813</v>
      </c>
      <c r="E135" s="290">
        <v>1.3076057128906251</v>
      </c>
      <c r="F135" s="290">
        <v>1.3838846435546874</v>
      </c>
      <c r="G135" s="290">
        <v>1.5375948486328126</v>
      </c>
      <c r="H135" s="241">
        <v>0.55170866666666674</v>
      </c>
      <c r="I135" s="241">
        <v>0.49254333333333333</v>
      </c>
      <c r="J135" s="241">
        <v>0.46355445386512489</v>
      </c>
      <c r="K135" s="209" t="s">
        <v>24</v>
      </c>
      <c r="L135" s="210">
        <v>1.5586266666666666E-4</v>
      </c>
      <c r="M135" s="718">
        <f t="shared" si="9"/>
        <v>0.15586266666666665</v>
      </c>
      <c r="N135" s="6" t="s">
        <v>24</v>
      </c>
      <c r="O135" s="181">
        <v>3.5949709000000003E-2</v>
      </c>
      <c r="P135">
        <f t="shared" si="10"/>
        <v>0.35949709000000002</v>
      </c>
      <c r="Q135">
        <v>6</v>
      </c>
    </row>
    <row r="136" spans="1:17" ht="15.6" x14ac:dyDescent="0.25">
      <c r="A136" s="719" t="s">
        <v>902</v>
      </c>
      <c r="B136" s="290">
        <v>4.1984934216439722</v>
      </c>
      <c r="C136" s="290">
        <v>4.627166111290455</v>
      </c>
      <c r="D136" s="290">
        <v>4.9248981813192367</v>
      </c>
      <c r="E136" s="290">
        <v>2.0561840085983278</v>
      </c>
      <c r="F136" s="290">
        <v>2.2678546762466429</v>
      </c>
      <c r="G136" s="290">
        <v>2.4304264755249023</v>
      </c>
      <c r="H136" s="241">
        <v>0.80412199999999989</v>
      </c>
      <c r="I136" s="241">
        <v>0.81021600000000005</v>
      </c>
      <c r="J136" s="241">
        <v>0.70403530727209107</v>
      </c>
      <c r="K136" s="209" t="s">
        <v>40</v>
      </c>
      <c r="L136" s="210">
        <v>-8.417200000000002E-5</v>
      </c>
      <c r="M136" s="718">
        <f t="shared" si="9"/>
        <v>-8.4172000000000025E-2</v>
      </c>
      <c r="N136" s="6" t="s">
        <v>40</v>
      </c>
      <c r="O136" s="181">
        <v>8.6921640000000008E-2</v>
      </c>
      <c r="P136">
        <f t="shared" si="10"/>
        <v>0.86921640000000011</v>
      </c>
      <c r="Q136">
        <v>5</v>
      </c>
    </row>
    <row r="137" spans="1:17" ht="15.6" x14ac:dyDescent="0.25">
      <c r="A137" s="681" t="s">
        <v>444</v>
      </c>
      <c r="B137" s="290">
        <v>38.483631742447614</v>
      </c>
      <c r="C137" s="290">
        <v>41.302271695774046</v>
      </c>
      <c r="D137" s="290">
        <v>40.772619310323151</v>
      </c>
      <c r="E137" s="290">
        <v>16.299821559906007</v>
      </c>
      <c r="F137" s="290">
        <v>17.117491644859314</v>
      </c>
      <c r="G137" s="290">
        <v>18.053825327873231</v>
      </c>
      <c r="H137" s="241">
        <v>4.0280899999999997</v>
      </c>
      <c r="I137" s="241">
        <v>3.704950333333334</v>
      </c>
      <c r="J137" s="241">
        <v>3.2544950269734367</v>
      </c>
      <c r="K137" s="209" t="s">
        <v>5</v>
      </c>
      <c r="L137" s="210">
        <v>-4.1323333333333337E-4</v>
      </c>
      <c r="M137" s="718">
        <f t="shared" si="9"/>
        <v>-0.41323333333333334</v>
      </c>
      <c r="N137" s="6" t="s">
        <v>5</v>
      </c>
      <c r="O137" s="181">
        <v>0.50749195199999997</v>
      </c>
      <c r="P137">
        <f t="shared" si="10"/>
        <v>5.0749195199999999</v>
      </c>
      <c r="Q137">
        <v>2</v>
      </c>
    </row>
    <row r="138" spans="1:17" ht="15.6" x14ac:dyDescent="0.25">
      <c r="A138" s="681" t="s">
        <v>854</v>
      </c>
      <c r="B138" s="290">
        <v>17.223336090087891</v>
      </c>
      <c r="C138" s="290">
        <v>29.317464614868165</v>
      </c>
      <c r="D138" s="290">
        <v>49.471291076660158</v>
      </c>
      <c r="E138" s="290">
        <v>8.2678300781249998</v>
      </c>
      <c r="F138" s="290">
        <v>12.779162109374999</v>
      </c>
      <c r="G138" s="290">
        <v>18.333923828124998</v>
      </c>
      <c r="H138" s="241">
        <v>5.7894906666666666</v>
      </c>
      <c r="I138" s="241">
        <v>8.7670806666666667</v>
      </c>
      <c r="J138" s="241">
        <v>10.22324827703782</v>
      </c>
      <c r="K138" s="209" t="s">
        <v>25</v>
      </c>
      <c r="L138" s="210">
        <v>-3.5131799999999999E-4</v>
      </c>
      <c r="M138" s="718">
        <f t="shared" si="9"/>
        <v>-0.35131799999999996</v>
      </c>
      <c r="N138" s="6" t="s">
        <v>25</v>
      </c>
      <c r="O138" s="181">
        <v>1.3970285530000002</v>
      </c>
      <c r="P138">
        <f t="shared" si="10"/>
        <v>13.970285530000002</v>
      </c>
      <c r="Q138">
        <v>7</v>
      </c>
    </row>
    <row r="139" spans="1:17" ht="15.6" x14ac:dyDescent="0.25">
      <c r="A139" s="681" t="s">
        <v>125</v>
      </c>
      <c r="B139" s="290">
        <v>5.9920470428466794</v>
      </c>
      <c r="C139" s="290">
        <v>9.4035311279296874</v>
      </c>
      <c r="D139" s="290">
        <v>14.153087158203125</v>
      </c>
      <c r="E139" s="290">
        <v>3.7412988281250001</v>
      </c>
      <c r="F139" s="290">
        <v>5.5776528320312497</v>
      </c>
      <c r="G139" s="290">
        <v>7.6940390624999999</v>
      </c>
      <c r="H139" s="241">
        <v>1.2224520000000001</v>
      </c>
      <c r="I139" s="241">
        <v>1.7195346666666664</v>
      </c>
      <c r="J139" s="241">
        <v>2.2759851397927355</v>
      </c>
      <c r="K139" s="209" t="s">
        <v>26</v>
      </c>
      <c r="L139" s="210">
        <v>8.7999999999999157E-7</v>
      </c>
      <c r="M139" s="718">
        <f t="shared" si="9"/>
        <v>8.7999999999999157E-4</v>
      </c>
      <c r="N139" s="6" t="s">
        <v>26</v>
      </c>
      <c r="O139" s="181">
        <v>1.3090539800000001</v>
      </c>
      <c r="P139">
        <f t="shared" si="10"/>
        <v>13.0905398</v>
      </c>
      <c r="Q139">
        <v>8</v>
      </c>
    </row>
    <row r="140" spans="1:17" ht="15.6" x14ac:dyDescent="0.25">
      <c r="A140" s="681" t="s">
        <v>126</v>
      </c>
      <c r="B140" s="290">
        <v>5.5447915802001955</v>
      </c>
      <c r="C140" s="290">
        <v>6.040864791870117</v>
      </c>
      <c r="D140" s="290">
        <v>7.1635597229003904</v>
      </c>
      <c r="E140" s="290">
        <v>2.3027133789062502</v>
      </c>
      <c r="F140" s="290">
        <v>2.86227392578125</v>
      </c>
      <c r="G140" s="290">
        <v>2.9925419921874998</v>
      </c>
      <c r="H140" s="241">
        <v>0.34727733333333338</v>
      </c>
      <c r="I140" s="241">
        <v>0.41971599999999998</v>
      </c>
      <c r="J140" s="241">
        <v>0.5152396658571754</v>
      </c>
      <c r="K140" s="209" t="s">
        <v>41</v>
      </c>
      <c r="L140" s="210">
        <v>3.9423999999999997E-4</v>
      </c>
      <c r="M140" s="718">
        <f t="shared" si="9"/>
        <v>0.39423999999999998</v>
      </c>
      <c r="N140" s="6" t="s">
        <v>41</v>
      </c>
      <c r="O140" s="181">
        <v>0.205962108</v>
      </c>
      <c r="P140">
        <f t="shared" si="10"/>
        <v>2.0596210799999999</v>
      </c>
      <c r="Q140">
        <v>9</v>
      </c>
    </row>
    <row r="141" spans="1:17" ht="15.6" x14ac:dyDescent="0.25">
      <c r="A141" s="681" t="s">
        <v>127</v>
      </c>
      <c r="B141" s="290">
        <v>0.94513907337188718</v>
      </c>
      <c r="C141" s="290">
        <v>1.1564745368957519</v>
      </c>
      <c r="D141" s="290">
        <v>1.3538667182922364</v>
      </c>
      <c r="E141" s="290">
        <v>0.5143272094726562</v>
      </c>
      <c r="F141" s="290">
        <v>0.59911657714843747</v>
      </c>
      <c r="G141" s="290">
        <v>0.66434271240234377</v>
      </c>
      <c r="H141" s="241">
        <v>0.41687800000000003</v>
      </c>
      <c r="I141" s="241">
        <v>0.47405600000000003</v>
      </c>
      <c r="J141" s="241">
        <v>0.46251856730346685</v>
      </c>
      <c r="K141" s="209" t="s">
        <v>42</v>
      </c>
      <c r="L141" s="210">
        <v>1.0631133333333335E-6</v>
      </c>
      <c r="M141" s="718">
        <f t="shared" si="9"/>
        <v>1.0631133333333335E-3</v>
      </c>
      <c r="N141" s="6" t="s">
        <v>42</v>
      </c>
      <c r="O141" s="181">
        <v>5.5291224999999999E-2</v>
      </c>
      <c r="P141">
        <f t="shared" si="10"/>
        <v>0.55291224999999999</v>
      </c>
      <c r="Q141">
        <v>10</v>
      </c>
    </row>
    <row r="142" spans="1:17" ht="15.6" x14ac:dyDescent="0.25">
      <c r="A142" s="681" t="s">
        <v>903</v>
      </c>
      <c r="B142" s="290">
        <v>1.8391757166348397</v>
      </c>
      <c r="C142" s="290">
        <v>2.3176348401010038</v>
      </c>
      <c r="D142" s="290">
        <v>2.8420624467283488</v>
      </c>
      <c r="E142" s="290">
        <v>1.1877592844963074</v>
      </c>
      <c r="F142" s="290">
        <v>1.3907543601989747</v>
      </c>
      <c r="G142" s="290">
        <v>1.6912967176437379</v>
      </c>
      <c r="H142" s="241">
        <v>0.32927033333333328</v>
      </c>
      <c r="I142" s="241">
        <v>0.38095200000000001</v>
      </c>
      <c r="J142" s="241">
        <v>0.43703327829170785</v>
      </c>
      <c r="K142" s="209" t="s">
        <v>4</v>
      </c>
      <c r="L142" s="210">
        <v>-9.8178666666666662E-5</v>
      </c>
      <c r="M142" s="718">
        <f t="shared" si="9"/>
        <v>-9.8178666666666664E-2</v>
      </c>
      <c r="N142" s="6" t="s">
        <v>4</v>
      </c>
      <c r="O142" s="181">
        <v>9.6289550999999987E-2</v>
      </c>
      <c r="P142">
        <f t="shared" si="10"/>
        <v>0.96289550999999984</v>
      </c>
      <c r="Q142">
        <v>14</v>
      </c>
    </row>
    <row r="143" spans="1:17" ht="15.6" x14ac:dyDescent="0.25">
      <c r="A143" s="719" t="s">
        <v>556</v>
      </c>
      <c r="B143" s="290">
        <v>0.74143090611696238</v>
      </c>
      <c r="C143" s="290">
        <v>0.89824434369080697</v>
      </c>
      <c r="D143" s="290">
        <v>1.1231887929178774</v>
      </c>
      <c r="E143" s="290">
        <v>0.65250360488891601</v>
      </c>
      <c r="F143" s="290">
        <v>0.95673977661132814</v>
      </c>
      <c r="G143" s="290">
        <v>1.1904044570922852</v>
      </c>
      <c r="H143" s="241">
        <v>0.40582299999999999</v>
      </c>
      <c r="I143" s="241">
        <v>0.46771633333333335</v>
      </c>
      <c r="J143" s="241">
        <v>0.50358890128101741</v>
      </c>
      <c r="K143" s="209" t="s">
        <v>43</v>
      </c>
      <c r="L143" s="210">
        <v>-2.8597066666666664E-5</v>
      </c>
      <c r="M143" s="718">
        <f t="shared" si="9"/>
        <v>-2.8597066666666664E-2</v>
      </c>
      <c r="N143" s="6" t="s">
        <v>43</v>
      </c>
      <c r="O143" s="181">
        <v>9.3177430999999991E-2</v>
      </c>
      <c r="P143">
        <f t="shared" si="10"/>
        <v>0.93177430999999988</v>
      </c>
      <c r="Q143">
        <v>15</v>
      </c>
    </row>
    <row r="144" spans="1:17" ht="15.6" x14ac:dyDescent="0.25">
      <c r="A144" s="719" t="s">
        <v>904</v>
      </c>
      <c r="B144" s="290">
        <v>15.418529173083604</v>
      </c>
      <c r="C144" s="290">
        <v>18.633786260180177</v>
      </c>
      <c r="D144" s="290">
        <v>22.655595730688422</v>
      </c>
      <c r="E144" s="290">
        <v>6.8507966909408573</v>
      </c>
      <c r="F144" s="290">
        <v>8.7219870505332953</v>
      </c>
      <c r="G144" s="290">
        <v>10.880641102790833</v>
      </c>
      <c r="H144" s="241">
        <v>1.9074220000000002</v>
      </c>
      <c r="I144" s="241">
        <v>2.3354796666666666</v>
      </c>
      <c r="J144" s="241">
        <v>2.6516528656719616</v>
      </c>
      <c r="K144" s="209" t="s">
        <v>1</v>
      </c>
      <c r="L144" s="210">
        <v>1.5626600000000002E-3</v>
      </c>
      <c r="M144" s="718">
        <f t="shared" si="9"/>
        <v>1.5626600000000002</v>
      </c>
      <c r="N144" s="6" t="s">
        <v>1</v>
      </c>
      <c r="O144" s="181">
        <v>1.1120572799999999</v>
      </c>
      <c r="P144">
        <f t="shared" si="10"/>
        <v>11.1205728</v>
      </c>
      <c r="Q144">
        <v>12</v>
      </c>
    </row>
    <row r="145" spans="1:17" ht="15.6" x14ac:dyDescent="0.25">
      <c r="A145" s="719" t="s">
        <v>905</v>
      </c>
      <c r="B145" s="290">
        <v>10.619138329912472</v>
      </c>
      <c r="C145" s="290">
        <v>13.886694993553625</v>
      </c>
      <c r="D145" s="290">
        <v>18.082293506161367</v>
      </c>
      <c r="E145" s="290">
        <v>6.7837956838011744</v>
      </c>
      <c r="F145" s="290">
        <v>8.6440170032978063</v>
      </c>
      <c r="G145" s="290">
        <v>10.224757209062576</v>
      </c>
      <c r="H145" s="241">
        <v>2.0099775770083315</v>
      </c>
      <c r="I145" s="241">
        <v>2.5047739395398607</v>
      </c>
      <c r="J145" s="241">
        <v>2.8590908116787745</v>
      </c>
      <c r="K145" s="209" t="s">
        <v>2</v>
      </c>
      <c r="L145" s="210">
        <v>2.1193333333333329E-3</v>
      </c>
      <c r="M145" s="718">
        <f t="shared" si="9"/>
        <v>2.1193333333333331</v>
      </c>
      <c r="N145" s="180" t="s">
        <v>2</v>
      </c>
      <c r="O145" s="181">
        <v>1.3371866609999998</v>
      </c>
      <c r="P145">
        <f t="shared" si="10"/>
        <v>13.371866609999998</v>
      </c>
      <c r="Q145">
        <v>11</v>
      </c>
    </row>
    <row r="146" spans="1:17" ht="15.6" x14ac:dyDescent="0.25">
      <c r="A146" s="681" t="s">
        <v>906</v>
      </c>
      <c r="B146" s="290">
        <v>7.8846299382345748</v>
      </c>
      <c r="C146" s="290">
        <v>9.279808112621307</v>
      </c>
      <c r="D146" s="290">
        <v>10.963565261222422</v>
      </c>
      <c r="E146" s="290">
        <v>4.1398269444704052</v>
      </c>
      <c r="F146" s="290">
        <v>4.9534108893871309</v>
      </c>
      <c r="G146" s="290">
        <v>5.7850290397405626</v>
      </c>
      <c r="H146" s="241">
        <v>1.0852453333333334</v>
      </c>
      <c r="I146" s="241">
        <v>1.2263753333333332</v>
      </c>
      <c r="J146" s="241">
        <v>1.2997613202530929</v>
      </c>
      <c r="K146" s="209" t="s">
        <v>3</v>
      </c>
      <c r="L146" s="210">
        <v>5.2081333333333344E-4</v>
      </c>
      <c r="M146" s="718">
        <f t="shared" si="9"/>
        <v>0.52081333333333346</v>
      </c>
      <c r="N146" s="63" t="s">
        <v>3</v>
      </c>
      <c r="O146" s="181">
        <v>0.40839152999999995</v>
      </c>
      <c r="P146">
        <f t="shared" si="10"/>
        <v>4.0839152999999992</v>
      </c>
      <c r="Q146">
        <v>13</v>
      </c>
    </row>
    <row r="147" spans="1:17" x14ac:dyDescent="0.25">
      <c r="H147" s="241">
        <v>27.546477577008332</v>
      </c>
      <c r="I147" s="241">
        <v>31.558380939539855</v>
      </c>
      <c r="J147" s="241">
        <v>33.660209459794714</v>
      </c>
    </row>
    <row r="149" spans="1:17" x14ac:dyDescent="0.25">
      <c r="A149" s="1">
        <v>2015</v>
      </c>
      <c r="B149" s="677" t="s">
        <v>914</v>
      </c>
      <c r="C149" s="677" t="s">
        <v>216</v>
      </c>
      <c r="D149" s="714" t="s">
        <v>915</v>
      </c>
      <c r="E149" s="220" t="s">
        <v>916</v>
      </c>
      <c r="F149" t="s">
        <v>917</v>
      </c>
      <c r="I149" s="1">
        <v>2015</v>
      </c>
      <c r="J149" s="677" t="s">
        <v>216</v>
      </c>
      <c r="K149" s="677" t="s">
        <v>914</v>
      </c>
      <c r="L149" s="714" t="s">
        <v>915</v>
      </c>
      <c r="M149" s="220" t="s">
        <v>916</v>
      </c>
      <c r="N149" t="s">
        <v>917</v>
      </c>
    </row>
    <row r="150" spans="1:17" x14ac:dyDescent="0.25">
      <c r="A150" s="681" t="s">
        <v>900</v>
      </c>
      <c r="B150" s="290">
        <v>32.956833007812499</v>
      </c>
      <c r="C150" s="290">
        <v>16.940130859375</v>
      </c>
      <c r="D150" s="241">
        <v>5.0965572730323938</v>
      </c>
      <c r="E150" s="718">
        <v>0.19712000000000005</v>
      </c>
      <c r="F150">
        <v>3.1992916199999999</v>
      </c>
      <c r="G150">
        <v>1</v>
      </c>
      <c r="I150" s="681" t="s">
        <v>900</v>
      </c>
      <c r="J150" s="720">
        <v>16.940130859375</v>
      </c>
      <c r="K150" s="720">
        <v>32.956833007812499</v>
      </c>
      <c r="L150" s="721">
        <v>5.0965572730323938</v>
      </c>
      <c r="M150" s="216">
        <v>0.19712000000000005</v>
      </c>
      <c r="N150" s="722">
        <v>3.1992916199999999</v>
      </c>
      <c r="O150">
        <v>1</v>
      </c>
    </row>
    <row r="151" spans="1:17" x14ac:dyDescent="0.25">
      <c r="A151" s="681" t="s">
        <v>121</v>
      </c>
      <c r="B151" s="290">
        <v>5.6189132556915284</v>
      </c>
      <c r="C151" s="290">
        <v>3.3625983886718749</v>
      </c>
      <c r="D151" s="241">
        <v>1.7285871019137506</v>
      </c>
      <c r="E151" s="718">
        <v>-0.18956666666666672</v>
      </c>
      <c r="F151">
        <v>1.4388800399999999</v>
      </c>
      <c r="G151">
        <v>3</v>
      </c>
      <c r="I151" s="681" t="s">
        <v>444</v>
      </c>
      <c r="J151" s="720">
        <v>18.053825327873231</v>
      </c>
      <c r="K151" s="720">
        <v>40.772619310323151</v>
      </c>
      <c r="L151" s="721">
        <v>3.2544950269734367</v>
      </c>
      <c r="M151" s="216">
        <v>-0.41323333333333334</v>
      </c>
      <c r="N151" s="722">
        <v>5.0749195199999999</v>
      </c>
      <c r="O151">
        <v>2</v>
      </c>
    </row>
    <row r="152" spans="1:17" x14ac:dyDescent="0.25">
      <c r="A152" s="681" t="s">
        <v>901</v>
      </c>
      <c r="B152" s="290">
        <v>12.776739257812499</v>
      </c>
      <c r="C152" s="290">
        <v>4.5680913085937496</v>
      </c>
      <c r="D152" s="241">
        <v>1.184861469570168</v>
      </c>
      <c r="E152" s="718">
        <v>-4.3384000000000013E-2</v>
      </c>
      <c r="F152">
        <v>1.2797495800000001</v>
      </c>
      <c r="G152">
        <v>4</v>
      </c>
      <c r="I152" s="681" t="s">
        <v>121</v>
      </c>
      <c r="J152" s="720">
        <v>3.3625983886718749</v>
      </c>
      <c r="K152" s="720">
        <v>5.6189132556915284</v>
      </c>
      <c r="L152" s="721">
        <v>1.7285871019137506</v>
      </c>
      <c r="M152" s="216">
        <v>-0.18956666666666672</v>
      </c>
      <c r="N152" s="722">
        <v>1.4388800399999999</v>
      </c>
      <c r="O152">
        <v>3</v>
      </c>
    </row>
    <row r="153" spans="1:17" x14ac:dyDescent="0.25">
      <c r="A153" s="681" t="s">
        <v>123</v>
      </c>
      <c r="B153" s="290">
        <v>3.2903196411132813</v>
      </c>
      <c r="C153" s="290">
        <v>1.5375948486328126</v>
      </c>
      <c r="D153" s="241">
        <v>0.46355445386512489</v>
      </c>
      <c r="E153" s="718">
        <v>0.15586266666666665</v>
      </c>
      <c r="F153">
        <v>0.35949709000000002</v>
      </c>
      <c r="G153">
        <v>6</v>
      </c>
      <c r="I153" s="681" t="s">
        <v>901</v>
      </c>
      <c r="J153" s="720">
        <v>4.5680913085937496</v>
      </c>
      <c r="K153" s="720">
        <v>12.776739257812499</v>
      </c>
      <c r="L153" s="721">
        <v>1.184861469570168</v>
      </c>
      <c r="M153" s="216">
        <v>-4.3384000000000013E-2</v>
      </c>
      <c r="N153" s="722">
        <v>1.2797495800000001</v>
      </c>
      <c r="O153">
        <v>4</v>
      </c>
    </row>
    <row r="154" spans="1:17" x14ac:dyDescent="0.25">
      <c r="A154" s="719" t="s">
        <v>902</v>
      </c>
      <c r="B154" s="290">
        <v>4.9248981813192367</v>
      </c>
      <c r="C154" s="290">
        <v>2.4304264755249023</v>
      </c>
      <c r="D154" s="241">
        <v>0.70403530727209107</v>
      </c>
      <c r="E154" s="718">
        <v>-8.4172000000000025E-2</v>
      </c>
      <c r="F154">
        <v>0.86921640000000011</v>
      </c>
      <c r="G154">
        <v>5</v>
      </c>
      <c r="I154" s="719" t="s">
        <v>902</v>
      </c>
      <c r="J154" s="720">
        <v>2.4304264755249023</v>
      </c>
      <c r="K154" s="720">
        <v>4.9248981813192367</v>
      </c>
      <c r="L154" s="721">
        <v>0.70403530727209107</v>
      </c>
      <c r="M154" s="216">
        <v>-8.4172000000000025E-2</v>
      </c>
      <c r="N154" s="722">
        <v>0.86921640000000011</v>
      </c>
      <c r="O154">
        <v>5</v>
      </c>
    </row>
    <row r="155" spans="1:17" x14ac:dyDescent="0.25">
      <c r="A155" s="681" t="s">
        <v>444</v>
      </c>
      <c r="B155" s="290">
        <v>40.772619310323151</v>
      </c>
      <c r="C155" s="290">
        <v>18.053825327873231</v>
      </c>
      <c r="D155" s="241">
        <v>3.2544950269734367</v>
      </c>
      <c r="E155" s="718">
        <v>-0.41323333333333334</v>
      </c>
      <c r="F155">
        <v>5.0749195199999999</v>
      </c>
      <c r="G155">
        <v>2</v>
      </c>
      <c r="I155" s="681" t="s">
        <v>123</v>
      </c>
      <c r="J155" s="720">
        <v>1.5375948486328126</v>
      </c>
      <c r="K155" s="720">
        <v>3.2903196411132813</v>
      </c>
      <c r="L155" s="721">
        <v>0.46355445386512489</v>
      </c>
      <c r="M155" s="216">
        <v>0.15586266666666665</v>
      </c>
      <c r="N155" s="722">
        <v>0.35949709000000002</v>
      </c>
      <c r="O155">
        <v>6</v>
      </c>
    </row>
    <row r="156" spans="1:17" x14ac:dyDescent="0.25">
      <c r="A156" s="681" t="s">
        <v>854</v>
      </c>
      <c r="B156" s="290">
        <v>49.471291076660158</v>
      </c>
      <c r="C156" s="290">
        <v>18.333923828124998</v>
      </c>
      <c r="D156" s="241">
        <v>10.22324827703782</v>
      </c>
      <c r="E156" s="718">
        <v>-0.35131799999999996</v>
      </c>
      <c r="F156">
        <v>13.970285530000002</v>
      </c>
      <c r="G156">
        <v>7</v>
      </c>
      <c r="I156" s="681" t="s">
        <v>854</v>
      </c>
      <c r="J156" s="720">
        <v>18.333923828124998</v>
      </c>
      <c r="K156" s="720">
        <v>49.471291076660158</v>
      </c>
      <c r="L156" s="721">
        <v>10.22324827703782</v>
      </c>
      <c r="M156" s="216">
        <v>-0.35131799999999996</v>
      </c>
      <c r="N156" s="722">
        <v>13.970285530000002</v>
      </c>
      <c r="O156">
        <v>7</v>
      </c>
    </row>
    <row r="157" spans="1:17" x14ac:dyDescent="0.25">
      <c r="A157" s="681" t="s">
        <v>125</v>
      </c>
      <c r="B157" s="290">
        <v>14.153087158203125</v>
      </c>
      <c r="C157" s="290">
        <v>7.6940390624999999</v>
      </c>
      <c r="D157" s="241">
        <v>2.2759851397927355</v>
      </c>
      <c r="E157" s="718">
        <v>8.7999999999999157E-4</v>
      </c>
      <c r="F157">
        <v>13.0905398</v>
      </c>
      <c r="G157">
        <v>8</v>
      </c>
      <c r="I157" s="681" t="s">
        <v>125</v>
      </c>
      <c r="J157" s="720">
        <v>7.6940390624999999</v>
      </c>
      <c r="K157" s="720">
        <v>14.153087158203125</v>
      </c>
      <c r="L157" s="721">
        <v>2.2759851397927355</v>
      </c>
      <c r="M157" s="216">
        <v>8.7999999999999157E-4</v>
      </c>
      <c r="N157" s="722">
        <v>13.0905398</v>
      </c>
      <c r="O157">
        <v>8</v>
      </c>
    </row>
    <row r="158" spans="1:17" x14ac:dyDescent="0.25">
      <c r="A158" s="681" t="s">
        <v>126</v>
      </c>
      <c r="B158" s="290">
        <v>7.1635597229003904</v>
      </c>
      <c r="C158" s="290">
        <v>2.9925419921874998</v>
      </c>
      <c r="D158" s="241">
        <v>0.5152396658571754</v>
      </c>
      <c r="E158" s="718">
        <v>0.39423999999999998</v>
      </c>
      <c r="F158">
        <v>2.0596210799999999</v>
      </c>
      <c r="G158">
        <v>9</v>
      </c>
      <c r="I158" s="681" t="s">
        <v>126</v>
      </c>
      <c r="J158" s="720">
        <v>2.9925419921874998</v>
      </c>
      <c r="K158" s="720">
        <v>7.1635597229003904</v>
      </c>
      <c r="L158" s="721">
        <v>0.5152396658571754</v>
      </c>
      <c r="M158" s="216">
        <v>0.39423999999999998</v>
      </c>
      <c r="N158" s="722">
        <v>2.0596210799999999</v>
      </c>
      <c r="O158">
        <v>9</v>
      </c>
    </row>
    <row r="159" spans="1:17" x14ac:dyDescent="0.25">
      <c r="A159" s="681" t="s">
        <v>127</v>
      </c>
      <c r="B159" s="290">
        <v>1.3538667182922364</v>
      </c>
      <c r="C159" s="290">
        <v>0.66434271240234377</v>
      </c>
      <c r="D159" s="241">
        <v>0.46251856730346685</v>
      </c>
      <c r="E159" s="718">
        <v>1.0631133333333335E-3</v>
      </c>
      <c r="F159">
        <v>0.55291224999999999</v>
      </c>
      <c r="G159">
        <v>10</v>
      </c>
      <c r="I159" s="681" t="s">
        <v>127</v>
      </c>
      <c r="J159" s="720">
        <v>0.66434271240234377</v>
      </c>
      <c r="K159" s="720">
        <v>1.3538667182922364</v>
      </c>
      <c r="L159" s="721">
        <v>0.46251856730346685</v>
      </c>
      <c r="M159" s="216">
        <v>1.0631133333333335E-3</v>
      </c>
      <c r="N159" s="722">
        <v>0.55291224999999999</v>
      </c>
      <c r="O159">
        <v>10</v>
      </c>
    </row>
    <row r="160" spans="1:17" x14ac:dyDescent="0.25">
      <c r="A160" s="681" t="s">
        <v>903</v>
      </c>
      <c r="B160" s="290">
        <v>2.8420624467283488</v>
      </c>
      <c r="C160" s="290">
        <v>1.6912967176437379</v>
      </c>
      <c r="D160" s="241">
        <v>0.43703327829170785</v>
      </c>
      <c r="E160" s="718">
        <v>-9.8178666666666664E-2</v>
      </c>
      <c r="F160">
        <v>0.96289550999999984</v>
      </c>
      <c r="G160">
        <v>14</v>
      </c>
      <c r="I160" s="719" t="s">
        <v>905</v>
      </c>
      <c r="J160" s="720">
        <v>10.224757209062576</v>
      </c>
      <c r="K160" s="720">
        <v>18.082293506161367</v>
      </c>
      <c r="L160" s="721">
        <v>2.8590908116787745</v>
      </c>
      <c r="M160" s="216">
        <v>2.1193333333333331</v>
      </c>
      <c r="N160" s="722">
        <v>13.371866609999998</v>
      </c>
      <c r="O160">
        <v>11</v>
      </c>
    </row>
    <row r="161" spans="1:15" x14ac:dyDescent="0.25">
      <c r="A161" s="719" t="s">
        <v>556</v>
      </c>
      <c r="B161" s="290">
        <v>1.1231887929178774</v>
      </c>
      <c r="C161" s="290">
        <v>1.1904044570922852</v>
      </c>
      <c r="D161" s="241">
        <v>0.50358890128101741</v>
      </c>
      <c r="E161" s="718">
        <v>-2.8597066666666664E-2</v>
      </c>
      <c r="F161">
        <v>0.93177430999999988</v>
      </c>
      <c r="G161">
        <v>15</v>
      </c>
      <c r="I161" s="719" t="s">
        <v>904</v>
      </c>
      <c r="J161" s="720">
        <v>10.880641102790833</v>
      </c>
      <c r="K161" s="720">
        <v>22.655595730688422</v>
      </c>
      <c r="L161" s="721">
        <v>2.6516528656719616</v>
      </c>
      <c r="M161" s="216">
        <v>1.5626600000000002</v>
      </c>
      <c r="N161" s="722">
        <v>11.1205728</v>
      </c>
      <c r="O161">
        <v>12</v>
      </c>
    </row>
    <row r="162" spans="1:15" x14ac:dyDescent="0.25">
      <c r="A162" s="719" t="s">
        <v>904</v>
      </c>
      <c r="B162" s="290">
        <v>22.655595730688422</v>
      </c>
      <c r="C162" s="290">
        <v>10.880641102790833</v>
      </c>
      <c r="D162" s="241">
        <v>2.6516528656719616</v>
      </c>
      <c r="E162" s="718">
        <v>1.5626600000000002</v>
      </c>
      <c r="F162">
        <v>11.1205728</v>
      </c>
      <c r="G162">
        <v>12</v>
      </c>
      <c r="I162" s="681" t="s">
        <v>906</v>
      </c>
      <c r="J162" s="720">
        <v>5.7850290397405626</v>
      </c>
      <c r="K162" s="720">
        <v>10.963565261222422</v>
      </c>
      <c r="L162" s="721">
        <v>1.2997613202530929</v>
      </c>
      <c r="M162" s="216">
        <v>0.52081333333333346</v>
      </c>
      <c r="N162" s="722">
        <v>4.0839152999999992</v>
      </c>
      <c r="O162">
        <v>13</v>
      </c>
    </row>
    <row r="163" spans="1:15" x14ac:dyDescent="0.25">
      <c r="A163" s="719" t="s">
        <v>905</v>
      </c>
      <c r="B163" s="290">
        <v>18.082293506161367</v>
      </c>
      <c r="C163" s="290">
        <v>10.224757209062576</v>
      </c>
      <c r="D163" s="241">
        <v>2.8590908116787745</v>
      </c>
      <c r="E163" s="718">
        <v>2.1193333333333331</v>
      </c>
      <c r="F163">
        <v>13.371866609999998</v>
      </c>
      <c r="G163">
        <v>11</v>
      </c>
      <c r="I163" s="681" t="s">
        <v>903</v>
      </c>
      <c r="J163" s="720">
        <v>1.6912967176437379</v>
      </c>
      <c r="K163" s="720">
        <v>2.8420624467283488</v>
      </c>
      <c r="L163" s="721">
        <v>0.43703327829170785</v>
      </c>
      <c r="M163" s="216">
        <v>-9.8178666666666664E-2</v>
      </c>
      <c r="N163" s="722">
        <v>0.96289550999999984</v>
      </c>
      <c r="O163">
        <v>14</v>
      </c>
    </row>
    <row r="164" spans="1:15" x14ac:dyDescent="0.25">
      <c r="A164" s="681" t="s">
        <v>906</v>
      </c>
      <c r="B164" s="290">
        <v>10.963565261222422</v>
      </c>
      <c r="C164" s="290">
        <v>5.7850290397405626</v>
      </c>
      <c r="D164" s="241">
        <v>1.2997613202530929</v>
      </c>
      <c r="E164" s="718">
        <v>0.52081333333333346</v>
      </c>
      <c r="F164">
        <v>4.0839152999999992</v>
      </c>
      <c r="G164">
        <v>13</v>
      </c>
      <c r="I164" s="719" t="s">
        <v>556</v>
      </c>
      <c r="J164" s="720">
        <v>1.1904044570922852</v>
      </c>
      <c r="K164" s="720">
        <v>1.1231887929178774</v>
      </c>
      <c r="L164" s="721">
        <v>0.50358890128101741</v>
      </c>
      <c r="M164" s="216">
        <v>-2.8597066666666664E-2</v>
      </c>
      <c r="N164" s="722">
        <v>0.93177430999999988</v>
      </c>
      <c r="O164">
        <v>15</v>
      </c>
    </row>
    <row r="165" spans="1:15" x14ac:dyDescent="0.25">
      <c r="J165" s="722">
        <f>SUM(J150:J164)</f>
        <v>106.34964333021641</v>
      </c>
      <c r="K165" s="722">
        <f t="shared" ref="K165:N165" si="11">SUM(K150:K164)</f>
        <v>228.14883306784654</v>
      </c>
      <c r="L165" s="722">
        <f t="shared" si="11"/>
        <v>33.660209459794721</v>
      </c>
      <c r="M165" s="722">
        <f t="shared" si="11"/>
        <v>3.7435227133333333</v>
      </c>
      <c r="N165" s="722">
        <f t="shared" si="11"/>
        <v>72.365937439999996</v>
      </c>
    </row>
  </sheetData>
  <sortState ref="I140:P154">
    <sortCondition ref="O140:O154"/>
  </sortState>
  <mergeCells count="4">
    <mergeCell ref="B130:D130"/>
    <mergeCell ref="E130:G130"/>
    <mergeCell ref="H130:J130"/>
    <mergeCell ref="O130:P130"/>
  </mergeCells>
  <phoneticPr fontId="3" type="noConversion"/>
  <conditionalFormatting sqref="S97:S111">
    <cfRule type="cellIs" dxfId="51" priority="3" operator="lessThan">
      <formula>0</formula>
    </cfRule>
  </conditionalFormatting>
  <conditionalFormatting sqref="Q97:Q111">
    <cfRule type="cellIs" dxfId="50" priority="4" operator="lessThan">
      <formula>0</formula>
    </cfRule>
  </conditionalFormatting>
  <conditionalFormatting sqref="O132:O146">
    <cfRule type="cellIs" dxfId="49" priority="2"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4"/>
  <sheetViews>
    <sheetView topLeftCell="A43" zoomScale="85" zoomScaleNormal="85" workbookViewId="0">
      <selection activeCell="A63" sqref="A63:P63"/>
    </sheetView>
  </sheetViews>
  <sheetFormatPr defaultRowHeight="13.8" x14ac:dyDescent="0.25"/>
  <cols>
    <col min="1" max="1" width="21" customWidth="1"/>
    <col min="2" max="15" width="10.6640625" style="66" customWidth="1"/>
    <col min="16" max="16" width="9" style="66" customWidth="1"/>
    <col min="17" max="17" width="9.88671875" bestFit="1" customWidth="1"/>
    <col min="18" max="25" width="9.88671875" customWidth="1"/>
    <col min="26" max="32" width="9" customWidth="1"/>
  </cols>
  <sheetData>
    <row r="1" spans="1:34" s="365" customFormat="1" x14ac:dyDescent="0.25">
      <c r="A1" s="362">
        <v>2005</v>
      </c>
      <c r="B1" s="363" t="s">
        <v>0</v>
      </c>
      <c r="C1" s="363" t="s">
        <v>23</v>
      </c>
      <c r="D1" s="363" t="s">
        <v>39</v>
      </c>
      <c r="E1" s="363" t="s">
        <v>24</v>
      </c>
      <c r="F1" s="363" t="s">
        <v>40</v>
      </c>
      <c r="G1" s="363" t="s">
        <v>5</v>
      </c>
      <c r="H1" s="363" t="s">
        <v>25</v>
      </c>
      <c r="I1" s="363" t="s">
        <v>26</v>
      </c>
      <c r="J1" s="363" t="s">
        <v>41</v>
      </c>
      <c r="K1" s="363" t="s">
        <v>42</v>
      </c>
      <c r="L1" s="363" t="s">
        <v>4</v>
      </c>
      <c r="M1" s="363" t="s">
        <v>43</v>
      </c>
      <c r="N1" s="363" t="s">
        <v>1</v>
      </c>
      <c r="O1" s="363" t="s">
        <v>2</v>
      </c>
      <c r="P1" s="363" t="s">
        <v>3</v>
      </c>
      <c r="Q1" s="364"/>
      <c r="R1" s="364"/>
      <c r="T1" s="373" t="s">
        <v>0</v>
      </c>
      <c r="U1" s="373" t="s">
        <v>23</v>
      </c>
      <c r="V1" s="373" t="s">
        <v>39</v>
      </c>
      <c r="W1" s="373" t="s">
        <v>24</v>
      </c>
      <c r="X1" s="373" t="s">
        <v>40</v>
      </c>
      <c r="Y1" s="373" t="s">
        <v>5</v>
      </c>
      <c r="Z1" s="373" t="s">
        <v>25</v>
      </c>
      <c r="AA1" s="373" t="s">
        <v>26</v>
      </c>
      <c r="AB1" s="373" t="s">
        <v>41</v>
      </c>
      <c r="AC1" s="373" t="s">
        <v>42</v>
      </c>
      <c r="AD1" s="373" t="s">
        <v>4</v>
      </c>
      <c r="AE1" s="373" t="s">
        <v>43</v>
      </c>
      <c r="AF1" s="373" t="s">
        <v>1</v>
      </c>
      <c r="AG1" s="373" t="s">
        <v>2</v>
      </c>
      <c r="AH1" s="373" t="s">
        <v>3</v>
      </c>
    </row>
    <row r="2" spans="1:34" ht="14.4" x14ac:dyDescent="0.25">
      <c r="A2" s="761" t="s">
        <v>224</v>
      </c>
      <c r="B2" s="761"/>
      <c r="C2" s="761"/>
      <c r="D2" s="761"/>
      <c r="E2" s="761"/>
      <c r="F2" s="761"/>
      <c r="G2" s="761"/>
      <c r="H2" s="761"/>
      <c r="I2" s="761"/>
      <c r="J2" s="761"/>
      <c r="K2" s="761"/>
      <c r="L2" s="761"/>
      <c r="M2" s="761"/>
      <c r="N2" s="761"/>
      <c r="O2" s="761"/>
      <c r="P2" s="761"/>
      <c r="Q2" s="241"/>
      <c r="R2" s="241"/>
      <c r="S2" t="s">
        <v>489</v>
      </c>
      <c r="T2">
        <v>5.7946349999999995</v>
      </c>
      <c r="U2">
        <v>1.6149430000000002</v>
      </c>
      <c r="V2">
        <v>1.2391426666666665</v>
      </c>
      <c r="W2">
        <v>0.55170866666666674</v>
      </c>
      <c r="X2">
        <v>0.80412199999999989</v>
      </c>
      <c r="Y2">
        <v>4.0280899999999997</v>
      </c>
      <c r="Z2">
        <v>5.7894906666666666</v>
      </c>
      <c r="AA2">
        <v>1.2224520000000001</v>
      </c>
      <c r="AB2">
        <v>0.34727733333333338</v>
      </c>
      <c r="AC2">
        <v>0.41687800000000003</v>
      </c>
      <c r="AD2">
        <v>0.32927033333333328</v>
      </c>
      <c r="AE2">
        <v>0.40582299999999999</v>
      </c>
      <c r="AF2">
        <v>1.9074220000000002</v>
      </c>
      <c r="AG2">
        <v>2.0099775770083315</v>
      </c>
      <c r="AH2">
        <v>1.0852453333333334</v>
      </c>
    </row>
    <row r="3" spans="1:34" s="228" customFormat="1" x14ac:dyDescent="0.25">
      <c r="A3" s="321" t="s">
        <v>474</v>
      </c>
      <c r="B3" s="510">
        <v>3.2911079334557176E-2</v>
      </c>
      <c r="C3" s="510">
        <v>7.7728487734393245E-3</v>
      </c>
      <c r="D3" s="510">
        <v>1.0134361491789616E-2</v>
      </c>
      <c r="E3" s="510">
        <v>7.8723294508875191E-3</v>
      </c>
      <c r="F3" s="510">
        <v>1.1264985495495657E-2</v>
      </c>
      <c r="G3" s="510">
        <v>3.252771613082249E-2</v>
      </c>
      <c r="H3" s="510">
        <v>3.5890734614247584E-2</v>
      </c>
      <c r="I3" s="510">
        <v>1.4127434445827257E-2</v>
      </c>
      <c r="J3" s="510">
        <v>1.1145128069406207E-2</v>
      </c>
      <c r="K3" s="510">
        <v>5.9236267530784811E-3</v>
      </c>
      <c r="L3" s="510">
        <v>8.1542710896023978E-3</v>
      </c>
      <c r="M3" s="510">
        <v>3.6757799807994903E-3</v>
      </c>
      <c r="N3" s="510">
        <v>3.693267927538095E-2</v>
      </c>
      <c r="O3" s="510">
        <v>5.0432458788830244E-2</v>
      </c>
      <c r="P3" s="510">
        <v>1.1312379253026672E-2</v>
      </c>
      <c r="Q3" s="323"/>
      <c r="R3" s="323"/>
      <c r="S3" s="228" t="s">
        <v>490</v>
      </c>
      <c r="T3" s="228">
        <v>14.714799317196624</v>
      </c>
      <c r="U3" s="228">
        <v>2.6708628512913402</v>
      </c>
      <c r="V3" s="228">
        <v>4.3550339026741245</v>
      </c>
      <c r="W3" s="228">
        <v>1.3084120399530739</v>
      </c>
      <c r="X3" s="228">
        <v>1.6873809273240599</v>
      </c>
      <c r="Y3" s="228">
        <v>16.311306004878656</v>
      </c>
      <c r="Z3" s="228">
        <v>8.2768315451216719</v>
      </c>
      <c r="AA3" s="228">
        <v>3.7549327631042706</v>
      </c>
      <c r="AB3" s="228">
        <v>2.3099078479630837</v>
      </c>
      <c r="AC3" s="228">
        <v>0.51483598825333132</v>
      </c>
      <c r="AD3" s="228">
        <v>1.1885692841802937</v>
      </c>
      <c r="AE3" s="228">
        <v>0.65287467516714626</v>
      </c>
      <c r="AF3" s="228">
        <v>6.864038317813824</v>
      </c>
      <c r="AG3" s="228">
        <v>6.8052122000084108</v>
      </c>
      <c r="AH3" s="228">
        <v>4.1439234265867277</v>
      </c>
    </row>
    <row r="4" spans="1:34" s="228" customFormat="1" x14ac:dyDescent="0.25">
      <c r="A4" s="321" t="s">
        <v>436</v>
      </c>
      <c r="B4" s="322">
        <v>5.7946349999999995</v>
      </c>
      <c r="C4" s="322">
        <v>1.6149430000000002</v>
      </c>
      <c r="D4" s="322">
        <v>1.2391426666666665</v>
      </c>
      <c r="E4" s="322">
        <v>0.55170866666666674</v>
      </c>
      <c r="F4" s="322">
        <v>0.80412199999999989</v>
      </c>
      <c r="G4" s="322">
        <v>4.0280899999999997</v>
      </c>
      <c r="H4" s="322">
        <v>5.7894906666666666</v>
      </c>
      <c r="I4" s="322">
        <v>1.2224520000000001</v>
      </c>
      <c r="J4" s="322">
        <v>0.34727733333333338</v>
      </c>
      <c r="K4" s="322">
        <v>0.41687800000000003</v>
      </c>
      <c r="L4" s="322">
        <v>0.32927033333333328</v>
      </c>
      <c r="M4" s="322">
        <v>0.40582299999999999</v>
      </c>
      <c r="N4" s="322">
        <v>1.9074220000000002</v>
      </c>
      <c r="O4" s="322">
        <v>2.0099775770083315</v>
      </c>
      <c r="P4" s="322">
        <v>1.0852453333333334</v>
      </c>
      <c r="Q4" s="323">
        <f>O4*12/44</f>
        <v>0.54817570282045402</v>
      </c>
      <c r="R4" s="323"/>
      <c r="S4" s="348" t="s">
        <v>492</v>
      </c>
      <c r="T4" s="348">
        <f t="shared" ref="T4:AH4" si="0">T2/T3</f>
        <v>0.39379640014716549</v>
      </c>
      <c r="U4" s="348">
        <f t="shared" si="0"/>
        <v>0.60465216295894364</v>
      </c>
      <c r="V4" s="348">
        <f t="shared" si="0"/>
        <v>0.28453111832396871</v>
      </c>
      <c r="W4" s="348">
        <f t="shared" si="0"/>
        <v>0.42166278650756972</v>
      </c>
      <c r="X4" s="348">
        <f t="shared" si="0"/>
        <v>0.47655036689031455</v>
      </c>
      <c r="Y4" s="348">
        <f t="shared" si="0"/>
        <v>0.24695079589551025</v>
      </c>
      <c r="Z4" s="348">
        <f t="shared" si="0"/>
        <v>0.69948151476865161</v>
      </c>
      <c r="AA4" s="348">
        <f t="shared" si="0"/>
        <v>0.32555895860819012</v>
      </c>
      <c r="AB4" s="348">
        <f t="shared" si="0"/>
        <v>0.15034250549846329</v>
      </c>
      <c r="AC4" s="348">
        <f t="shared" si="0"/>
        <v>0.80972971880681766</v>
      </c>
      <c r="AD4" s="348">
        <f t="shared" si="0"/>
        <v>0.27703082833780041</v>
      </c>
      <c r="AE4" s="348">
        <f t="shared" si="0"/>
        <v>0.62159402935349406</v>
      </c>
      <c r="AF4" s="348">
        <f t="shared" si="0"/>
        <v>0.27788626923159548</v>
      </c>
      <c r="AG4" s="348">
        <f t="shared" si="0"/>
        <v>0.29535854546987489</v>
      </c>
      <c r="AH4" s="348">
        <f t="shared" si="0"/>
        <v>0.2618883655934805</v>
      </c>
    </row>
    <row r="5" spans="1:34" s="228" customFormat="1" x14ac:dyDescent="0.25">
      <c r="A5" s="321" t="s">
        <v>437</v>
      </c>
      <c r="B5" s="322">
        <f>LU!B7</f>
        <v>1.9712000000000004E-4</v>
      </c>
      <c r="C5" s="322">
        <f>LU!C7</f>
        <v>-1.895666666666667E-4</v>
      </c>
      <c r="D5" s="322">
        <f>LU!D7</f>
        <v>-4.338400000000001E-5</v>
      </c>
      <c r="E5" s="322">
        <f>LU!E7</f>
        <v>1.5586266666666666E-4</v>
      </c>
      <c r="F5" s="322">
        <f>LU!F7</f>
        <v>-8.417200000000002E-5</v>
      </c>
      <c r="G5" s="322">
        <f>LU!G7</f>
        <v>-4.1323333333333337E-4</v>
      </c>
      <c r="H5" s="322">
        <f>LU!H7</f>
        <v>-3.5131799999999999E-4</v>
      </c>
      <c r="I5" s="322">
        <f>LU!I7</f>
        <v>8.7999999999999157E-7</v>
      </c>
      <c r="J5" s="322">
        <f>LU!J7</f>
        <v>3.9423999999999997E-4</v>
      </c>
      <c r="K5" s="322">
        <f>LU!K7</f>
        <v>1.0631133333333335E-6</v>
      </c>
      <c r="L5" s="322">
        <f>LU!L7</f>
        <v>-9.8178666666666662E-5</v>
      </c>
      <c r="M5" s="322">
        <f>LU!M7</f>
        <v>-2.8597066666666664E-5</v>
      </c>
      <c r="N5" s="322">
        <f>LU!N7</f>
        <v>1.5626600000000002E-3</v>
      </c>
      <c r="O5" s="322">
        <f>LU!O7</f>
        <v>2.1193333333333329E-3</v>
      </c>
      <c r="P5" s="322">
        <f>LU!P7</f>
        <v>5.2081333333333344E-4</v>
      </c>
      <c r="Q5" s="323"/>
      <c r="R5" s="323"/>
      <c r="S5" s="228" t="s">
        <v>491</v>
      </c>
      <c r="T5" s="228">
        <v>29.413162109375001</v>
      </c>
      <c r="U5" s="228">
        <v>5.1717736978530882</v>
      </c>
      <c r="V5" s="228">
        <v>13.91467333984375</v>
      </c>
      <c r="W5" s="228">
        <v>2.5660392456054688</v>
      </c>
      <c r="X5" s="228">
        <v>3.116492841809988</v>
      </c>
      <c r="Y5" s="228">
        <v>38.483631742447614</v>
      </c>
      <c r="Z5" s="228">
        <v>17.223336090087891</v>
      </c>
      <c r="AA5" s="228">
        <v>5.9920470428466794</v>
      </c>
      <c r="AB5" s="228">
        <v>5.5447915802001955</v>
      </c>
      <c r="AC5" s="228">
        <v>0.94513907337188718</v>
      </c>
      <c r="AD5" s="228">
        <v>1.8391757166348397</v>
      </c>
      <c r="AE5" s="228">
        <v>0.74143090611696238</v>
      </c>
      <c r="AF5" s="228">
        <v>15.418529173083604</v>
      </c>
      <c r="AG5" s="228">
        <v>10.619138329912472</v>
      </c>
      <c r="AH5" s="228">
        <v>7.8846299382345748</v>
      </c>
    </row>
    <row r="6" spans="1:34" s="228" customFormat="1" x14ac:dyDescent="0.25">
      <c r="A6" s="321" t="s">
        <v>419</v>
      </c>
      <c r="B6" s="322">
        <v>0.40665303744684134</v>
      </c>
      <c r="C6" s="322">
        <v>0.60902421534382256</v>
      </c>
      <c r="D6" s="322">
        <v>0.28715498790564165</v>
      </c>
      <c r="E6" s="322">
        <v>0.42433590860839587</v>
      </c>
      <c r="F6" s="322">
        <v>0.48031625995149529</v>
      </c>
      <c r="G6" s="322">
        <v>0.25456352722536812</v>
      </c>
      <c r="H6" s="322">
        <v>0.71712549130358538</v>
      </c>
      <c r="I6" s="322">
        <v>0.32855137431123571</v>
      </c>
      <c r="J6" s="322">
        <v>0.15131274481675036</v>
      </c>
      <c r="K6" s="322">
        <v>0.81200278355135691</v>
      </c>
      <c r="L6" s="322">
        <v>0.27838342807519978</v>
      </c>
      <c r="M6" s="322">
        <v>0.62354390764840506</v>
      </c>
      <c r="N6" s="322">
        <v>0.28501356502981745</v>
      </c>
      <c r="O6" s="322">
        <v>0.27232853594191564</v>
      </c>
      <c r="P6" s="322">
        <v>0.26444762219065093</v>
      </c>
      <c r="Q6" s="323">
        <v>6.8638224068144051</v>
      </c>
      <c r="R6" s="323"/>
      <c r="S6" s="228" t="s">
        <v>143</v>
      </c>
      <c r="T6" s="228">
        <v>0.29512950100000002</v>
      </c>
      <c r="U6" s="228">
        <v>0.14361818500000001</v>
      </c>
      <c r="V6" s="228">
        <v>0.12833576700000002</v>
      </c>
      <c r="W6" s="228">
        <v>3.2287980000000001E-2</v>
      </c>
      <c r="X6" s="228">
        <v>8.3604072000000001E-2</v>
      </c>
      <c r="Y6" s="228">
        <v>0.49544941200000009</v>
      </c>
      <c r="Z6" s="228">
        <v>1.3216234899999999</v>
      </c>
      <c r="AA6" s="228">
        <v>1.1441186740000002</v>
      </c>
      <c r="AB6" s="228">
        <v>0.186917361</v>
      </c>
      <c r="AC6" s="228">
        <v>4.8820586000000006E-2</v>
      </c>
      <c r="AD6" s="228">
        <v>8.6655761000000012E-2</v>
      </c>
      <c r="AE6" s="228">
        <v>8.3768850999999991E-2</v>
      </c>
      <c r="AF6" s="228">
        <v>0.97851928999999993</v>
      </c>
      <c r="AG6" s="228">
        <v>1.0336396119999998</v>
      </c>
      <c r="AH6" s="228">
        <v>0.35698442000000002</v>
      </c>
    </row>
    <row r="7" spans="1:34" s="348" customFormat="1" x14ac:dyDescent="0.25">
      <c r="A7" s="366" t="s">
        <v>435</v>
      </c>
      <c r="B7" s="367">
        <f>(B$4-B5)/(1-B3)/B22</f>
        <v>0.3784271249049132</v>
      </c>
      <c r="C7" s="367">
        <f t="shared" ref="C7:M7" si="1">(C$4-C5)/(1-C3)/C22</f>
        <v>0.52180927604785932</v>
      </c>
      <c r="D7" s="367">
        <f t="shared" si="1"/>
        <v>0.29260349482801701</v>
      </c>
      <c r="E7" s="367">
        <f t="shared" si="1"/>
        <v>0.4061543432678123</v>
      </c>
      <c r="F7" s="367">
        <f t="shared" si="1"/>
        <v>0.38991348206601573</v>
      </c>
      <c r="G7" s="367">
        <f t="shared" si="1"/>
        <v>0.24471681925600067</v>
      </c>
      <c r="H7" s="367">
        <f t="shared" si="1"/>
        <v>0.54337667083694108</v>
      </c>
      <c r="I7" s="367">
        <f t="shared" si="1"/>
        <v>0.23362772061407963</v>
      </c>
      <c r="J7" s="367">
        <f t="shared" si="1"/>
        <v>0.140222439594551</v>
      </c>
      <c r="K7" s="367">
        <f t="shared" si="1"/>
        <v>0.74117907512088099</v>
      </c>
      <c r="L7" s="367">
        <f t="shared" si="1"/>
        <v>0.23211135433842894</v>
      </c>
      <c r="M7" s="367">
        <f t="shared" si="1"/>
        <v>0.3923369212505573</v>
      </c>
      <c r="N7" s="367">
        <f>(N$4-N5)/(1-N3)/N22</f>
        <v>0.23855638633604176</v>
      </c>
      <c r="O7" s="367">
        <f>(O$4-O5)/(1-O3)/O22</f>
        <v>0.26803049268510132</v>
      </c>
      <c r="P7" s="367">
        <f>(P$4-P5)/(1-P3)/P22</f>
        <v>0.22472140535930654</v>
      </c>
      <c r="Q7" s="368">
        <v>6.783785591059873</v>
      </c>
      <c r="R7" s="368"/>
      <c r="S7" s="228" t="s">
        <v>441</v>
      </c>
      <c r="T7" s="228">
        <v>12.536693032382441</v>
      </c>
      <c r="U7" s="228">
        <v>6.3461908692147624</v>
      </c>
      <c r="V7" s="228">
        <v>8.3196726423448677</v>
      </c>
      <c r="W7" s="228">
        <v>10.905282757569674</v>
      </c>
      <c r="X7" s="228">
        <v>6.8163847222832308</v>
      </c>
      <c r="Y7" s="228">
        <v>8.9208533101703278</v>
      </c>
      <c r="Z7" s="228">
        <v>2.8990353367281583</v>
      </c>
      <c r="AA7" s="228">
        <v>1.9971001700470847</v>
      </c>
      <c r="AB7" s="228">
        <v>4.4696584524512035</v>
      </c>
      <c r="AC7" s="228">
        <v>4.3350897237348569</v>
      </c>
      <c r="AD7" s="228">
        <v>5.485034039707843</v>
      </c>
      <c r="AE7" s="228">
        <v>4.0518263660601468</v>
      </c>
      <c r="AF7" s="228">
        <v>3.0673846585794502</v>
      </c>
      <c r="AG7" s="228">
        <v>3.2730789978482737</v>
      </c>
      <c r="AH7" s="228">
        <v>4.586937721242669</v>
      </c>
    </row>
    <row r="8" spans="1:34" ht="14.4" x14ac:dyDescent="0.25">
      <c r="A8" s="761" t="s">
        <v>189</v>
      </c>
      <c r="B8" s="761"/>
      <c r="C8" s="761"/>
      <c r="D8" s="761"/>
      <c r="E8" s="761"/>
      <c r="F8" s="761"/>
      <c r="G8" s="761"/>
      <c r="H8" s="761"/>
      <c r="I8" s="761"/>
      <c r="J8" s="761"/>
      <c r="K8" s="761"/>
      <c r="L8" s="761"/>
      <c r="M8" s="761"/>
      <c r="N8" s="761"/>
      <c r="O8" s="761"/>
      <c r="P8" s="761"/>
      <c r="Q8" s="241" t="s">
        <v>191</v>
      </c>
      <c r="R8" s="241">
        <v>1.26</v>
      </c>
    </row>
    <row r="9" spans="1:34" s="4" customFormat="1" x14ac:dyDescent="0.25">
      <c r="A9" s="321" t="s">
        <v>427</v>
      </c>
      <c r="B9" s="324">
        <v>0.9</v>
      </c>
      <c r="C9" s="324">
        <v>0.6</v>
      </c>
      <c r="D9" s="324">
        <v>1.4</v>
      </c>
      <c r="E9" s="324">
        <v>1.1000000000000001</v>
      </c>
      <c r="F9" s="324">
        <v>1.1000000000000001</v>
      </c>
      <c r="G9" s="324">
        <v>1.4</v>
      </c>
      <c r="H9" s="324">
        <v>0.7</v>
      </c>
      <c r="I9" s="324">
        <v>1.1000000000000001</v>
      </c>
      <c r="J9" s="324">
        <v>1.3</v>
      </c>
      <c r="K9" s="324">
        <v>1.1000000000000001</v>
      </c>
      <c r="L9" s="324">
        <v>1.4</v>
      </c>
      <c r="M9" s="324">
        <v>0.6</v>
      </c>
      <c r="N9" s="324">
        <v>1.2</v>
      </c>
      <c r="O9" s="324">
        <v>1</v>
      </c>
      <c r="P9" s="324">
        <v>1.3</v>
      </c>
      <c r="Q9" s="241"/>
      <c r="R9" s="241"/>
    </row>
    <row r="10" spans="1:34" s="4" customFormat="1" x14ac:dyDescent="0.25">
      <c r="A10" s="321" t="s">
        <v>428</v>
      </c>
      <c r="B10" s="325">
        <f t="shared" ref="B10:P10" si="2">B$9*$R$8*B6*B3^2.8/2.8</f>
        <v>1.1620825905423888E-5</v>
      </c>
      <c r="C10" s="325">
        <f t="shared" si="2"/>
        <v>2.0399660332927092E-7</v>
      </c>
      <c r="D10" s="325">
        <f t="shared" si="2"/>
        <v>4.7172273731713895E-7</v>
      </c>
      <c r="E10" s="325">
        <f t="shared" si="2"/>
        <v>2.7002508628383418E-7</v>
      </c>
      <c r="F10" s="325">
        <f t="shared" si="2"/>
        <v>8.3363947432061742E-7</v>
      </c>
      <c r="G10" s="325">
        <f t="shared" si="2"/>
        <v>1.0950822227346196E-5</v>
      </c>
      <c r="H10" s="325">
        <f t="shared" si="2"/>
        <v>2.0316845943413968E-5</v>
      </c>
      <c r="I10" s="325">
        <f t="shared" si="2"/>
        <v>1.0749437259266045E-6</v>
      </c>
      <c r="J10" s="325">
        <f t="shared" si="2"/>
        <v>3.0121011570271031E-7</v>
      </c>
      <c r="K10" s="325">
        <f t="shared" si="2"/>
        <v>2.330280695420829E-7</v>
      </c>
      <c r="L10" s="325">
        <f t="shared" si="2"/>
        <v>2.4880685145014918E-7</v>
      </c>
      <c r="M10" s="325">
        <f t="shared" si="2"/>
        <v>2.5657209909570531E-8</v>
      </c>
      <c r="N10" s="325">
        <f t="shared" si="2"/>
        <v>1.4997178867088547E-5</v>
      </c>
      <c r="O10" s="325">
        <f t="shared" si="2"/>
        <v>2.8568935826373633E-5</v>
      </c>
      <c r="P10" s="325">
        <f t="shared" si="2"/>
        <v>5.4884108095528628E-7</v>
      </c>
      <c r="Q10" s="241"/>
      <c r="R10" s="241"/>
    </row>
    <row r="11" spans="1:34" ht="14.4" x14ac:dyDescent="0.25">
      <c r="A11" s="761" t="s">
        <v>438</v>
      </c>
      <c r="B11" s="761"/>
      <c r="C11" s="761"/>
      <c r="D11" s="761"/>
      <c r="E11" s="761"/>
      <c r="F11" s="761"/>
      <c r="G11" s="761"/>
      <c r="H11" s="761"/>
      <c r="I11" s="761"/>
      <c r="J11" s="761"/>
      <c r="K11" s="761"/>
      <c r="L11" s="761"/>
      <c r="M11" s="761"/>
      <c r="N11" s="761"/>
      <c r="O11" s="761"/>
      <c r="P11" s="761"/>
      <c r="Q11" s="241"/>
      <c r="R11" s="241"/>
    </row>
    <row r="12" spans="1:34" s="95" customFormat="1" x14ac:dyDescent="0.25">
      <c r="A12" s="326" t="s">
        <v>153</v>
      </c>
      <c r="B12" s="327">
        <v>0</v>
      </c>
      <c r="C12" s="328">
        <v>0</v>
      </c>
      <c r="D12" s="328">
        <v>0</v>
      </c>
      <c r="E12" s="329">
        <v>0</v>
      </c>
      <c r="F12" s="328">
        <v>0</v>
      </c>
      <c r="G12" s="330">
        <v>0</v>
      </c>
      <c r="H12" s="328">
        <v>7.8458281280446962E-2</v>
      </c>
      <c r="I12" s="328">
        <v>0.43852128250463729</v>
      </c>
      <c r="J12" s="328">
        <v>0.34097373142773563</v>
      </c>
      <c r="K12" s="328">
        <v>6.0898590598525759E-2</v>
      </c>
      <c r="L12" s="328">
        <v>0</v>
      </c>
      <c r="M12" s="328">
        <v>0</v>
      </c>
      <c r="N12" s="328">
        <v>0.17551222871918021</v>
      </c>
      <c r="O12" s="328">
        <v>0.34097373142773563</v>
      </c>
      <c r="P12" s="328">
        <v>6.0898590598525759E-2</v>
      </c>
      <c r="Q12" s="331" t="s">
        <v>154</v>
      </c>
      <c r="R12" s="332"/>
    </row>
    <row r="13" spans="1:34" s="95" customFormat="1" x14ac:dyDescent="0.25">
      <c r="A13" s="326" t="s">
        <v>155</v>
      </c>
      <c r="B13" s="327">
        <v>0.14141261070848823</v>
      </c>
      <c r="C13" s="328">
        <v>0.11505844305760014</v>
      </c>
      <c r="D13" s="328">
        <v>0.16172343907608619</v>
      </c>
      <c r="E13" s="329">
        <v>0.14141261070848823</v>
      </c>
      <c r="F13" s="328">
        <v>0.15639150161867468</v>
      </c>
      <c r="G13" s="330">
        <v>0.15910847073502937</v>
      </c>
      <c r="H13" s="328">
        <v>0.12589302830091467</v>
      </c>
      <c r="I13" s="328">
        <v>0.16887308347047958</v>
      </c>
      <c r="J13" s="328">
        <v>0.19832036751008103</v>
      </c>
      <c r="K13" s="328">
        <v>0.13454323082344966</v>
      </c>
      <c r="L13" s="328">
        <v>0.15639150161867468</v>
      </c>
      <c r="M13" s="328">
        <v>0.13047243886221116</v>
      </c>
      <c r="N13" s="328">
        <v>0.17344211485103003</v>
      </c>
      <c r="O13" s="328">
        <v>0.19832036751008103</v>
      </c>
      <c r="P13" s="328">
        <v>0.13454323082344966</v>
      </c>
      <c r="Q13" s="331" t="s">
        <v>156</v>
      </c>
      <c r="R13" s="332"/>
    </row>
    <row r="14" spans="1:34" s="95" customFormat="1" x14ac:dyDescent="0.25">
      <c r="A14" s="326" t="s">
        <v>425</v>
      </c>
      <c r="B14" s="327">
        <v>0</v>
      </c>
      <c r="C14" s="327">
        <v>0</v>
      </c>
      <c r="D14" s="327">
        <v>0</v>
      </c>
      <c r="E14" s="327">
        <v>0</v>
      </c>
      <c r="F14" s="327">
        <v>0</v>
      </c>
      <c r="G14" s="327">
        <v>0</v>
      </c>
      <c r="H14" s="327">
        <v>0</v>
      </c>
      <c r="I14" s="327">
        <v>0</v>
      </c>
      <c r="J14" s="327">
        <v>0</v>
      </c>
      <c r="K14" s="327">
        <v>0</v>
      </c>
      <c r="L14" s="327">
        <v>0</v>
      </c>
      <c r="M14" s="327">
        <v>0</v>
      </c>
      <c r="N14" s="327">
        <v>0</v>
      </c>
      <c r="O14" s="327">
        <v>0</v>
      </c>
      <c r="P14" s="327">
        <v>0</v>
      </c>
      <c r="Q14" s="333" t="s">
        <v>418</v>
      </c>
      <c r="R14" s="334">
        <v>0.66</v>
      </c>
    </row>
    <row r="15" spans="1:34" s="95" customFormat="1" x14ac:dyDescent="0.25">
      <c r="A15" s="326" t="s">
        <v>420</v>
      </c>
      <c r="B15" s="335">
        <f t="shared" ref="B15:P15" si="3">(1+B14)*(B12*$R$14+B13*$R$14^2)/100</f>
        <v>6.1599333224617481E-4</v>
      </c>
      <c r="C15" s="335">
        <f t="shared" si="3"/>
        <v>5.0119457795890626E-4</v>
      </c>
      <c r="D15" s="335">
        <f t="shared" si="3"/>
        <v>7.0446730061543149E-4</v>
      </c>
      <c r="E15" s="335">
        <f t="shared" si="3"/>
        <v>6.1599333224617481E-4</v>
      </c>
      <c r="F15" s="335">
        <f t="shared" si="3"/>
        <v>6.8124138105094695E-4</v>
      </c>
      <c r="G15" s="335">
        <f t="shared" si="3"/>
        <v>6.9307649852178802E-4</v>
      </c>
      <c r="H15" s="335">
        <f t="shared" si="3"/>
        <v>1.0662146877297343E-3</v>
      </c>
      <c r="I15" s="335">
        <f t="shared" si="3"/>
        <v>3.6298516161280153E-3</v>
      </c>
      <c r="J15" s="335">
        <f t="shared" si="3"/>
        <v>3.1143101482969684E-3</v>
      </c>
      <c r="K15" s="335">
        <f t="shared" si="3"/>
        <v>9.8800101141721685E-4</v>
      </c>
      <c r="L15" s="335">
        <f t="shared" si="3"/>
        <v>6.8124138105094695E-4</v>
      </c>
      <c r="M15" s="335">
        <f t="shared" si="3"/>
        <v>5.6833794368379184E-4</v>
      </c>
      <c r="N15" s="335">
        <f t="shared" si="3"/>
        <v>1.9138945618376762E-3</v>
      </c>
      <c r="O15" s="335">
        <f t="shared" si="3"/>
        <v>3.1143101482969684E-3</v>
      </c>
      <c r="P15" s="335">
        <f t="shared" si="3"/>
        <v>9.8800101141721685E-4</v>
      </c>
      <c r="Q15" s="331" t="s">
        <v>197</v>
      </c>
      <c r="R15" s="241"/>
      <c r="S15" s="246"/>
      <c r="T15" s="247"/>
      <c r="U15" s="247"/>
      <c r="V15" s="247"/>
      <c r="W15" s="247"/>
      <c r="X15" s="247"/>
      <c r="Y15" s="247"/>
      <c r="Z15" s="247"/>
      <c r="AA15" s="247"/>
      <c r="AB15" s="247"/>
      <c r="AC15" s="247"/>
      <c r="AD15" s="247"/>
      <c r="AE15" s="247"/>
      <c r="AF15" s="247"/>
      <c r="AG15" s="247"/>
      <c r="AH15" s="247"/>
    </row>
    <row r="16" spans="1:34" ht="14.4" x14ac:dyDescent="0.25">
      <c r="A16" s="761" t="s">
        <v>216</v>
      </c>
      <c r="B16" s="761"/>
      <c r="C16" s="761"/>
      <c r="D16" s="761"/>
      <c r="E16" s="761"/>
      <c r="F16" s="761"/>
      <c r="G16" s="761"/>
      <c r="H16" s="761"/>
      <c r="I16" s="761"/>
      <c r="J16" s="761"/>
      <c r="K16" s="761"/>
      <c r="L16" s="761"/>
      <c r="M16" s="761"/>
      <c r="N16" s="761"/>
      <c r="O16" s="761"/>
      <c r="P16" s="761"/>
      <c r="Q16" s="241"/>
      <c r="R16" s="241"/>
    </row>
    <row r="17" spans="1:34" s="215" customFormat="1" x14ac:dyDescent="0.25">
      <c r="A17" s="326" t="s">
        <v>417</v>
      </c>
      <c r="B17" s="330">
        <v>14.693909910379782</v>
      </c>
      <c r="C17" s="330">
        <v>3.7016831355256898</v>
      </c>
      <c r="D17" s="330">
        <v>4.3066216060943194</v>
      </c>
      <c r="E17" s="330">
        <v>1.3291185354963537</v>
      </c>
      <c r="F17" s="330">
        <v>1.9555011417994292</v>
      </c>
      <c r="G17" s="330">
        <v>16.64147938782498</v>
      </c>
      <c r="H17" s="330">
        <v>15.005520296146445</v>
      </c>
      <c r="I17" s="330">
        <v>5.3902117197628945</v>
      </c>
      <c r="J17" s="330">
        <v>2.6528151841243828</v>
      </c>
      <c r="K17" s="330">
        <v>0.58079084618140842</v>
      </c>
      <c r="L17" s="330">
        <v>1.4357832528826111</v>
      </c>
      <c r="M17" s="330">
        <v>1.1124993623582671</v>
      </c>
      <c r="N17" s="330">
        <v>7.9658980699380875</v>
      </c>
      <c r="O17" s="330">
        <v>7.3981556597389933</v>
      </c>
      <c r="P17" s="330">
        <v>4.610935750645667</v>
      </c>
      <c r="Q17" s="323"/>
      <c r="R17" s="323"/>
      <c r="S17" s="215" t="s">
        <v>493</v>
      </c>
      <c r="T17" s="215">
        <v>5.4083773333333331</v>
      </c>
      <c r="U17" s="215">
        <v>1.6748746666666665</v>
      </c>
      <c r="V17" s="215">
        <v>1.1717346666666668</v>
      </c>
      <c r="W17" s="215">
        <v>0.49254333333333333</v>
      </c>
      <c r="X17" s="215">
        <v>0.81021600000000005</v>
      </c>
      <c r="Y17" s="215">
        <v>3.704950333333334</v>
      </c>
      <c r="Z17" s="215">
        <v>8.7670806666666667</v>
      </c>
      <c r="AA17" s="215">
        <v>1.7195346666666664</v>
      </c>
      <c r="AB17" s="215">
        <v>0.41971599999999998</v>
      </c>
      <c r="AC17" s="215">
        <v>0.47405600000000003</v>
      </c>
      <c r="AD17" s="215">
        <v>0.38095200000000001</v>
      </c>
      <c r="AE17" s="215">
        <v>0.46771633333333335</v>
      </c>
      <c r="AF17" s="215">
        <v>2.3354796666666666</v>
      </c>
      <c r="AG17" s="215">
        <v>2.5047739395398607</v>
      </c>
      <c r="AH17" s="215">
        <v>1.2263753333333332</v>
      </c>
    </row>
    <row r="18" spans="1:34" s="215" customFormat="1" x14ac:dyDescent="0.25">
      <c r="A18" s="326" t="s">
        <v>421</v>
      </c>
      <c r="B18" s="330">
        <v>14.705563476562499</v>
      </c>
      <c r="C18" s="330">
        <v>2.6695236816406251</v>
      </c>
      <c r="D18" s="330">
        <v>4.3519638671875001</v>
      </c>
      <c r="E18" s="330">
        <v>1.3076057128906251</v>
      </c>
      <c r="F18" s="330">
        <v>1.6862299995422363</v>
      </c>
      <c r="G18" s="330">
        <v>16.299821559906007</v>
      </c>
      <c r="H18" s="330">
        <v>8.2678300781249998</v>
      </c>
      <c r="I18" s="330">
        <v>3.7412988281250001</v>
      </c>
      <c r="J18" s="330">
        <v>2.3027133789062502</v>
      </c>
      <c r="K18" s="330">
        <v>0.5143272094726562</v>
      </c>
      <c r="L18" s="330">
        <v>1.1877592844963074</v>
      </c>
      <c r="M18" s="330">
        <v>0.65250360488891601</v>
      </c>
      <c r="N18" s="330">
        <v>6.8507966909408573</v>
      </c>
      <c r="O18" s="330">
        <v>6.7837956838011744</v>
      </c>
      <c r="P18" s="330">
        <v>4.1398269444704052</v>
      </c>
      <c r="Q18" s="323"/>
      <c r="R18" s="323"/>
      <c r="S18" s="215" t="s">
        <v>490</v>
      </c>
      <c r="T18" s="215">
        <v>15.287808224032567</v>
      </c>
      <c r="U18" s="215">
        <v>3.179461341247249</v>
      </c>
      <c r="V18" s="215">
        <v>4.4321409829953273</v>
      </c>
      <c r="W18" s="215">
        <v>1.3851828942469009</v>
      </c>
      <c r="X18" s="215">
        <v>1.8571783840412284</v>
      </c>
      <c r="Y18" s="215">
        <v>17.135736680268327</v>
      </c>
      <c r="Z18" s="215">
        <v>12.798547219981659</v>
      </c>
      <c r="AA18" s="215">
        <v>5.6039367927474659</v>
      </c>
      <c r="AB18" s="215">
        <v>2.8740285101173058</v>
      </c>
      <c r="AC18" s="215">
        <v>0.59994898361379168</v>
      </c>
      <c r="AD18" s="215">
        <v>1.3921974672851583</v>
      </c>
      <c r="AE18" s="215">
        <v>0.95756763383559262</v>
      </c>
      <c r="AF18" s="215">
        <v>8.7447046827607195</v>
      </c>
      <c r="AG18" s="215">
        <v>8.6798203757802845</v>
      </c>
      <c r="AH18" s="215">
        <v>4.9602949013438931</v>
      </c>
    </row>
    <row r="19" spans="1:34" s="215" customFormat="1" x14ac:dyDescent="0.25">
      <c r="A19" s="326" t="s">
        <v>422</v>
      </c>
      <c r="B19" s="336">
        <f t="shared" ref="B19:P19" si="4">B10+B15</f>
        <v>6.2761415815159867E-4</v>
      </c>
      <c r="C19" s="336">
        <f t="shared" si="4"/>
        <v>5.0139857456223558E-4</v>
      </c>
      <c r="D19" s="336">
        <f t="shared" si="4"/>
        <v>7.0493902335274858E-4</v>
      </c>
      <c r="E19" s="336">
        <f t="shared" si="4"/>
        <v>6.1626335733245869E-4</v>
      </c>
      <c r="F19" s="336">
        <f t="shared" si="4"/>
        <v>6.8207502052526755E-4</v>
      </c>
      <c r="G19" s="336">
        <f t="shared" si="4"/>
        <v>7.0402732074913426E-4</v>
      </c>
      <c r="H19" s="336">
        <f t="shared" si="4"/>
        <v>1.0865315336731482E-3</v>
      </c>
      <c r="I19" s="336">
        <f t="shared" si="4"/>
        <v>3.6309265598539419E-3</v>
      </c>
      <c r="J19" s="336">
        <f t="shared" si="4"/>
        <v>3.1146113584126713E-3</v>
      </c>
      <c r="K19" s="336">
        <f t="shared" si="4"/>
        <v>9.8823403948675886E-4</v>
      </c>
      <c r="L19" s="336">
        <f t="shared" si="4"/>
        <v>6.8149018790239707E-4</v>
      </c>
      <c r="M19" s="336">
        <f t="shared" si="4"/>
        <v>5.6836360089370145E-4</v>
      </c>
      <c r="N19" s="336">
        <f t="shared" si="4"/>
        <v>1.9288917407047647E-3</v>
      </c>
      <c r="O19" s="336">
        <f>O10+O15</f>
        <v>3.1428790841233419E-3</v>
      </c>
      <c r="P19" s="336">
        <f t="shared" si="4"/>
        <v>9.8854985249817212E-4</v>
      </c>
      <c r="Q19" s="323"/>
      <c r="R19" s="323"/>
      <c r="S19" s="348" t="s">
        <v>497</v>
      </c>
      <c r="T19" s="348">
        <f t="shared" ref="T19:AF19" si="5">T17/T18</f>
        <v>0.35377061604104354</v>
      </c>
      <c r="U19" s="348">
        <f t="shared" si="5"/>
        <v>0.52677937766956506</v>
      </c>
      <c r="V19" s="348">
        <f t="shared" si="5"/>
        <v>0.26437215584121282</v>
      </c>
      <c r="W19" s="348">
        <f t="shared" si="5"/>
        <v>0.35557999985346361</v>
      </c>
      <c r="X19" s="348">
        <f t="shared" si="5"/>
        <v>0.43626180821519495</v>
      </c>
      <c r="Y19" s="348">
        <f t="shared" si="5"/>
        <v>0.21621190862483064</v>
      </c>
      <c r="Z19" s="348">
        <f t="shared" si="5"/>
        <v>0.68500592418638828</v>
      </c>
      <c r="AA19" s="348">
        <f t="shared" si="5"/>
        <v>0.3068440509343473</v>
      </c>
      <c r="AB19" s="348">
        <f t="shared" si="5"/>
        <v>0.14603752138244061</v>
      </c>
      <c r="AC19" s="348">
        <f t="shared" si="5"/>
        <v>0.79016051855696889</v>
      </c>
      <c r="AD19" s="348">
        <f t="shared" si="5"/>
        <v>0.2736335964917907</v>
      </c>
      <c r="AE19" s="348">
        <f t="shared" si="5"/>
        <v>0.48844208681100515</v>
      </c>
      <c r="AF19" s="348">
        <f t="shared" si="5"/>
        <v>0.2670735892626338</v>
      </c>
      <c r="AG19" s="348">
        <f>AG17/AG18</f>
        <v>0.28857439798282586</v>
      </c>
      <c r="AH19" s="348">
        <f>AH17/AH18</f>
        <v>0.24723839161277916</v>
      </c>
    </row>
    <row r="20" spans="1:34" s="215" customFormat="1" x14ac:dyDescent="0.25">
      <c r="A20" s="337" t="s">
        <v>423</v>
      </c>
      <c r="B20" s="338">
        <f t="shared" ref="B20:P20" si="6">B18/(1-B19)</f>
        <v>14.714798692556299</v>
      </c>
      <c r="C20" s="338">
        <f t="shared" si="6"/>
        <v>2.6708628484656969</v>
      </c>
      <c r="D20" s="338">
        <f t="shared" si="6"/>
        <v>4.3550339005320096</v>
      </c>
      <c r="E20" s="338">
        <f t="shared" si="6"/>
        <v>1.3084120392867302</v>
      </c>
      <c r="F20" s="338">
        <f t="shared" si="6"/>
        <v>1.6873809199178234</v>
      </c>
      <c r="G20" s="338">
        <f t="shared" si="6"/>
        <v>16.311305164378808</v>
      </c>
      <c r="H20" s="338">
        <f t="shared" si="6"/>
        <v>8.2768231074298573</v>
      </c>
      <c r="I20" s="338">
        <f t="shared" si="6"/>
        <v>3.7549327130432535</v>
      </c>
      <c r="J20" s="338">
        <f t="shared" si="6"/>
        <v>2.3099078441144152</v>
      </c>
      <c r="K20" s="338">
        <f t="shared" si="6"/>
        <v>0.5148359879206722</v>
      </c>
      <c r="L20" s="338">
        <f t="shared" si="6"/>
        <v>1.1885692828001779</v>
      </c>
      <c r="M20" s="338">
        <f t="shared" si="6"/>
        <v>0.6528746750901826</v>
      </c>
      <c r="N20" s="338">
        <f t="shared" si="6"/>
        <v>6.8640366745903689</v>
      </c>
      <c r="O20" s="338">
        <f t="shared" si="6"/>
        <v>6.8051835528530562</v>
      </c>
      <c r="P20" s="338">
        <f t="shared" si="6"/>
        <v>4.1439234193553727</v>
      </c>
      <c r="Q20" s="323"/>
      <c r="R20" s="323"/>
      <c r="S20" s="215" t="s">
        <v>494</v>
      </c>
      <c r="T20" s="215">
        <v>15.974556967791973</v>
      </c>
      <c r="U20" s="215">
        <v>2.8224143965048119</v>
      </c>
      <c r="V20" s="215">
        <v>4.3958335196696074</v>
      </c>
      <c r="W20" s="215">
        <v>1.456459026837996</v>
      </c>
      <c r="X20" s="215">
        <v>1.8512334490229223</v>
      </c>
      <c r="Y20" s="215">
        <v>17.382003206981413</v>
      </c>
      <c r="Z20" s="215">
        <v>12.517031219579945</v>
      </c>
      <c r="AA20" s="215">
        <v>5.339932720725991</v>
      </c>
      <c r="AB20" s="215">
        <v>2.7526655952514849</v>
      </c>
      <c r="AC20" s="215">
        <v>0.58730808784310862</v>
      </c>
      <c r="AD20" s="215">
        <v>1.3701506185328629</v>
      </c>
      <c r="AE20" s="215">
        <v>0.76302700030499604</v>
      </c>
      <c r="AF20" s="215">
        <v>9.0594735560018798</v>
      </c>
      <c r="AG20" s="215">
        <v>8.2435361458805385</v>
      </c>
      <c r="AH20" s="215">
        <v>4.8699380652445967</v>
      </c>
    </row>
    <row r="21" spans="1:34" s="348" customFormat="1" x14ac:dyDescent="0.25">
      <c r="A21" s="407" t="s">
        <v>433</v>
      </c>
      <c r="B21" s="408">
        <f>TFP!B7</f>
        <v>13.196314693941137</v>
      </c>
      <c r="C21" s="408">
        <f>TFP!C7</f>
        <v>7.7897552636431975</v>
      </c>
      <c r="D21" s="408">
        <f>TFP!D7</f>
        <v>8.9810987783786036</v>
      </c>
      <c r="E21" s="408">
        <f>TFP!E7</f>
        <v>11.044039620040101</v>
      </c>
      <c r="F21" s="408">
        <f>TFP!F7</f>
        <v>8.3286339006427816</v>
      </c>
      <c r="G21" s="408">
        <f>TFP!G7</f>
        <v>9.5534897725972421</v>
      </c>
      <c r="H21" s="408">
        <f>TFP!H7</f>
        <v>4.508131615950977</v>
      </c>
      <c r="I21" s="408">
        <f>TFP!I7</f>
        <v>2.8919069157653365</v>
      </c>
      <c r="J21" s="408">
        <f>TFP!J7</f>
        <v>5.031944302115078</v>
      </c>
      <c r="K21" s="408">
        <f>TFP!K7</f>
        <v>4.6100711632892235</v>
      </c>
      <c r="L21" s="408">
        <f>TFP!L7</f>
        <v>6.3696476104624011</v>
      </c>
      <c r="M21" s="408">
        <f>TFP!M7</f>
        <v>6.0596973983389368</v>
      </c>
      <c r="N21" s="408">
        <f>TFP!N7</f>
        <v>3.9720032860576273</v>
      </c>
      <c r="O21" s="408">
        <f>TFP!O7</f>
        <v>3.5159459460284381</v>
      </c>
      <c r="P21" s="408">
        <f>TFP!P7</f>
        <v>5.287062784670848</v>
      </c>
      <c r="Q21" s="368" t="s">
        <v>217</v>
      </c>
      <c r="R21" s="368"/>
      <c r="S21" s="215" t="s">
        <v>495</v>
      </c>
      <c r="T21" s="215">
        <v>32.2649775390625</v>
      </c>
      <c r="U21" s="215">
        <v>5.271816987037659</v>
      </c>
      <c r="V21" s="215">
        <v>13.591504882812499</v>
      </c>
      <c r="W21" s="215">
        <v>2.9608673706054689</v>
      </c>
      <c r="X21" s="215">
        <v>3.4988298447728159</v>
      </c>
      <c r="Y21" s="215">
        <v>41.302271695774046</v>
      </c>
      <c r="Z21" s="215">
        <v>29.317464614868165</v>
      </c>
      <c r="AA21" s="215">
        <v>9.4035311279296874</v>
      </c>
      <c r="AB21" s="215">
        <v>6.040864791870117</v>
      </c>
      <c r="AC21" s="215">
        <v>1.1564745368957519</v>
      </c>
      <c r="AD21" s="215">
        <v>2.3176348401010038</v>
      </c>
      <c r="AE21" s="215">
        <v>0.89824434369080697</v>
      </c>
      <c r="AF21" s="215">
        <v>18.633786260180177</v>
      </c>
      <c r="AG21" s="215">
        <v>13.886694993553625</v>
      </c>
      <c r="AH21" s="215">
        <v>9.279808112621307</v>
      </c>
    </row>
    <row r="22" spans="1:34" s="349" customFormat="1" x14ac:dyDescent="0.25">
      <c r="A22" s="366" t="s">
        <v>434</v>
      </c>
      <c r="B22" s="367">
        <f>B21*B25^0.3*B26^0.7</f>
        <v>15.832979345795108</v>
      </c>
      <c r="C22" s="367">
        <f t="shared" ref="C22:P22" si="7">C21*C25^0.3*C26^0.7</f>
        <v>3.119502026424283</v>
      </c>
      <c r="D22" s="367">
        <f t="shared" si="7"/>
        <v>4.2783938201573042</v>
      </c>
      <c r="E22" s="367">
        <f t="shared" si="7"/>
        <v>1.3687635538534086</v>
      </c>
      <c r="F22" s="367">
        <f t="shared" si="7"/>
        <v>2.0860236865008428</v>
      </c>
      <c r="G22" s="367">
        <f t="shared" si="7"/>
        <v>17.015368740409496</v>
      </c>
      <c r="H22" s="367">
        <f t="shared" si="7"/>
        <v>11.051964111864178</v>
      </c>
      <c r="I22" s="367">
        <f t="shared" si="7"/>
        <v>5.3074553533935038</v>
      </c>
      <c r="J22" s="367">
        <f t="shared" si="7"/>
        <v>2.501687491481821</v>
      </c>
      <c r="K22" s="367">
        <f t="shared" si="7"/>
        <v>0.56580263724194435</v>
      </c>
      <c r="L22" s="367">
        <f t="shared" si="7"/>
        <v>1.4306768988016718</v>
      </c>
      <c r="M22" s="367">
        <f t="shared" si="7"/>
        <v>1.0382630336733027</v>
      </c>
      <c r="N22" s="367">
        <f t="shared" si="7"/>
        <v>8.2955111417760836</v>
      </c>
      <c r="O22" s="367">
        <f>O21*O25^0.3*O26^0.7</f>
        <v>7.8890186458488598</v>
      </c>
      <c r="P22" s="367">
        <f t="shared" si="7"/>
        <v>4.8822039617373472</v>
      </c>
      <c r="Q22" s="368"/>
      <c r="R22" s="368"/>
      <c r="S22" s="228" t="s">
        <v>496</v>
      </c>
      <c r="T22" s="228">
        <v>0.30864139099999999</v>
      </c>
      <c r="U22" s="228">
        <v>0.14315386900000002</v>
      </c>
      <c r="V22" s="228">
        <v>0.12855187300000001</v>
      </c>
      <c r="W22" s="228">
        <v>3.4168667999999999E-2</v>
      </c>
      <c r="X22" s="228">
        <v>8.5320804E-2</v>
      </c>
      <c r="Y22" s="228">
        <v>0.50383589700000009</v>
      </c>
      <c r="Z22" s="228">
        <v>1.359755102</v>
      </c>
      <c r="AA22" s="228">
        <v>1.2309806910000001</v>
      </c>
      <c r="AB22" s="228">
        <v>0.196796269</v>
      </c>
      <c r="AC22" s="228">
        <v>5.1584663000000003E-2</v>
      </c>
      <c r="AD22" s="228">
        <v>9.0714263000000003E-2</v>
      </c>
      <c r="AE22" s="228">
        <v>8.7768217999999995E-2</v>
      </c>
      <c r="AF22" s="228">
        <v>1.0430803049999999</v>
      </c>
      <c r="AG22" s="228">
        <v>1.1770491729999997</v>
      </c>
      <c r="AH22" s="228">
        <v>0.38291637099999992</v>
      </c>
    </row>
    <row r="23" spans="1:34" s="4" customFormat="1" ht="14.4" x14ac:dyDescent="0.25">
      <c r="A23" s="761" t="s">
        <v>439</v>
      </c>
      <c r="B23" s="761"/>
      <c r="C23" s="761"/>
      <c r="D23" s="761"/>
      <c r="E23" s="761"/>
      <c r="F23" s="761"/>
      <c r="G23" s="761"/>
      <c r="H23" s="761"/>
      <c r="I23" s="761"/>
      <c r="J23" s="761"/>
      <c r="K23" s="761"/>
      <c r="L23" s="761"/>
      <c r="M23" s="761"/>
      <c r="N23" s="761"/>
      <c r="O23" s="761"/>
      <c r="P23" s="761"/>
      <c r="Q23" s="241"/>
      <c r="R23" s="241"/>
      <c r="S23" s="228" t="s">
        <v>441</v>
      </c>
      <c r="T23" s="228">
        <v>12.277442212573876</v>
      </c>
      <c r="U23" s="228">
        <v>7.528410437948601</v>
      </c>
      <c r="V23" s="228">
        <v>8.5168385929754482</v>
      </c>
      <c r="W23" s="228">
        <v>10.630208902738387</v>
      </c>
      <c r="X23" s="228">
        <v>7.1439485148898143</v>
      </c>
      <c r="Y23" s="228">
        <v>9.0679313473747829</v>
      </c>
      <c r="Z23" s="228">
        <v>3.7462802632574901</v>
      </c>
      <c r="AA23" s="228">
        <v>2.4736034032642062</v>
      </c>
      <c r="AB23" s="228">
        <v>5.2281680051309865</v>
      </c>
      <c r="AC23" s="228">
        <v>4.5751894391753769</v>
      </c>
      <c r="AD23" s="228">
        <v>5.8051631866565012</v>
      </c>
      <c r="AE23" s="228">
        <v>5.4301898603280216</v>
      </c>
      <c r="AF23" s="228">
        <v>3.5304689226048698</v>
      </c>
      <c r="AG23" s="228">
        <v>3.5170200500015687</v>
      </c>
      <c r="AH23" s="228">
        <v>4.9782080673629832</v>
      </c>
    </row>
    <row r="24" spans="1:34" s="4" customFormat="1" x14ac:dyDescent="0.25">
      <c r="A24" s="321" t="s">
        <v>491</v>
      </c>
      <c r="B24" s="339">
        <v>29.413162109375001</v>
      </c>
      <c r="C24" s="339">
        <v>5.1717736978530882</v>
      </c>
      <c r="D24" s="339">
        <v>13.91467333984375</v>
      </c>
      <c r="E24" s="339">
        <v>2.5660392456054688</v>
      </c>
      <c r="F24" s="339">
        <v>3.116492841809988</v>
      </c>
      <c r="G24" s="339">
        <v>38.483631742447614</v>
      </c>
      <c r="H24" s="339">
        <v>17.223336090087891</v>
      </c>
      <c r="I24" s="339">
        <v>5.9920470428466794</v>
      </c>
      <c r="J24" s="339">
        <v>5.5447915802001955</v>
      </c>
      <c r="K24" s="339">
        <v>0.94513907337188718</v>
      </c>
      <c r="L24" s="339">
        <v>1.8391757166348397</v>
      </c>
      <c r="M24" s="339">
        <v>0.74143090611696238</v>
      </c>
      <c r="N24" s="339">
        <v>15.418529173083604</v>
      </c>
      <c r="O24" s="339">
        <v>10.619138329912472</v>
      </c>
      <c r="P24" s="339">
        <v>7.8846299382345748</v>
      </c>
      <c r="Q24" s="241"/>
      <c r="R24" s="241"/>
      <c r="S24" s="246">
        <v>16</v>
      </c>
      <c r="T24" s="247">
        <v>12.281029966277758</v>
      </c>
      <c r="U24" s="247">
        <v>6.3296636621776221</v>
      </c>
      <c r="V24" s="247">
        <v>9.1516567482230275</v>
      </c>
      <c r="W24" s="247">
        <v>10.571457178161049</v>
      </c>
      <c r="X24" s="247">
        <v>6.7604157951497204</v>
      </c>
      <c r="Y24" s="247">
        <v>9.1841589342827614</v>
      </c>
      <c r="Z24" s="247">
        <v>3.4166151311355248</v>
      </c>
      <c r="AA24" s="247">
        <v>2.0565953152922747</v>
      </c>
      <c r="AB24" s="247">
        <v>4.6594840348824391</v>
      </c>
      <c r="AC24" s="247">
        <v>4.20800219978464</v>
      </c>
      <c r="AD24" s="247">
        <v>5.3106566450617398</v>
      </c>
      <c r="AE24" s="247">
        <v>3.6813325743676724</v>
      </c>
      <c r="AF24" s="247">
        <v>3.3251455005904198</v>
      </c>
      <c r="AG24" s="247">
        <v>3.0608755945990254</v>
      </c>
      <c r="AH24" s="247">
        <v>4.4925846035310286</v>
      </c>
    </row>
    <row r="25" spans="1:34" s="4" customFormat="1" x14ac:dyDescent="0.25">
      <c r="A25" s="321" t="s">
        <v>508</v>
      </c>
      <c r="B25" s="339">
        <v>31.647335440515832</v>
      </c>
      <c r="C25" s="339">
        <v>4.3824420622012283</v>
      </c>
      <c r="D25" s="339">
        <v>10.163102205077466</v>
      </c>
      <c r="E25" s="339">
        <v>2.8591671546272743</v>
      </c>
      <c r="F25" s="339">
        <v>3.2405660095193873</v>
      </c>
      <c r="G25" s="339">
        <v>35.258675994825531</v>
      </c>
      <c r="H25" s="339">
        <v>10.364734520163319</v>
      </c>
      <c r="I25" s="339">
        <v>5.5280796617565988</v>
      </c>
      <c r="J25" s="339">
        <v>4.8731331437636776</v>
      </c>
      <c r="K25" s="339">
        <v>1.0546721739577019</v>
      </c>
      <c r="L25" s="339">
        <v>2.0728116114589485</v>
      </c>
      <c r="M25" s="339">
        <v>0.90990393683419379</v>
      </c>
      <c r="N25" s="339">
        <v>12.249450092313035</v>
      </c>
      <c r="O25" s="339">
        <v>13.690142628716098</v>
      </c>
      <c r="P25" s="339">
        <v>8.4818363937180958</v>
      </c>
      <c r="Q25" s="241"/>
      <c r="R25" s="241"/>
    </row>
    <row r="26" spans="1:34" s="4" customFormat="1" x14ac:dyDescent="0.25">
      <c r="A26" s="321" t="s">
        <v>196</v>
      </c>
      <c r="B26" s="339">
        <v>0.29512950100000002</v>
      </c>
      <c r="C26" s="339">
        <v>0.14361818500000001</v>
      </c>
      <c r="D26" s="339">
        <v>0.12833576700000002</v>
      </c>
      <c r="E26" s="339">
        <v>3.2287980000000001E-2</v>
      </c>
      <c r="F26" s="339">
        <v>8.3604072000000001E-2</v>
      </c>
      <c r="G26" s="339">
        <v>0.49544941200000009</v>
      </c>
      <c r="H26" s="339">
        <v>1.3216234899999999</v>
      </c>
      <c r="I26" s="339">
        <v>1.1441186740000002</v>
      </c>
      <c r="J26" s="339">
        <v>0.186917361</v>
      </c>
      <c r="K26" s="339">
        <v>4.8820586000000006E-2</v>
      </c>
      <c r="L26" s="339">
        <v>8.6655761000000012E-2</v>
      </c>
      <c r="M26" s="339">
        <v>8.3768850999999991E-2</v>
      </c>
      <c r="N26" s="339">
        <v>0.97851928999999993</v>
      </c>
      <c r="O26" s="339">
        <v>1.0336396119999998</v>
      </c>
      <c r="P26" s="339">
        <v>0.35698442000000002</v>
      </c>
      <c r="Q26" s="241" t="s">
        <v>174</v>
      </c>
      <c r="R26" s="241"/>
      <c r="T26" s="4">
        <f t="shared" ref="T26:AH26" si="8">T4-T19</f>
        <v>4.0025784106121953E-2</v>
      </c>
      <c r="U26" s="4">
        <f t="shared" si="8"/>
        <v>7.7872785289378577E-2</v>
      </c>
      <c r="V26" s="4">
        <f t="shared" si="8"/>
        <v>2.0158962482755893E-2</v>
      </c>
      <c r="W26" s="4">
        <f t="shared" si="8"/>
        <v>6.6082786654106107E-2</v>
      </c>
      <c r="X26" s="4">
        <f t="shared" si="8"/>
        <v>4.0288558675119601E-2</v>
      </c>
      <c r="Y26" s="4">
        <f t="shared" si="8"/>
        <v>3.073888727067961E-2</v>
      </c>
      <c r="Z26" s="4">
        <f t="shared" si="8"/>
        <v>1.4475590582263331E-2</v>
      </c>
      <c r="AA26" s="4">
        <f t="shared" si="8"/>
        <v>1.8714907673842818E-2</v>
      </c>
      <c r="AB26" s="4">
        <f t="shared" si="8"/>
        <v>4.3049841160226754E-3</v>
      </c>
      <c r="AC26" s="4">
        <f t="shared" si="8"/>
        <v>1.9569200249848762E-2</v>
      </c>
      <c r="AD26" s="4">
        <f t="shared" si="8"/>
        <v>3.3972318460097073E-3</v>
      </c>
      <c r="AE26" s="4">
        <f t="shared" si="8"/>
        <v>0.13315194254248891</v>
      </c>
      <c r="AF26" s="4">
        <f t="shared" si="8"/>
        <v>1.081267996896168E-2</v>
      </c>
      <c r="AG26" s="4">
        <f t="shared" si="8"/>
        <v>6.7841474870490304E-3</v>
      </c>
      <c r="AH26" s="4">
        <f t="shared" si="8"/>
        <v>1.4649973980701336E-2</v>
      </c>
    </row>
    <row r="27" spans="1:34" s="348" customFormat="1" x14ac:dyDescent="0.25">
      <c r="A27" s="366" t="s">
        <v>424</v>
      </c>
      <c r="B27" s="367">
        <f t="shared" ref="B27:P27" si="9">B20/B$25^0.3/B$26^0.7</f>
        <v>12.264344566112047</v>
      </c>
      <c r="C27" s="367">
        <f t="shared" si="9"/>
        <v>6.6694516483942792</v>
      </c>
      <c r="D27" s="367">
        <f t="shared" si="9"/>
        <v>9.1419797447321862</v>
      </c>
      <c r="E27" s="367">
        <f t="shared" si="9"/>
        <v>10.557085890064318</v>
      </c>
      <c r="F27" s="367">
        <f t="shared" si="9"/>
        <v>6.7370174288381488</v>
      </c>
      <c r="G27" s="367">
        <f t="shared" si="9"/>
        <v>9.1581845473338408</v>
      </c>
      <c r="H27" s="367">
        <f t="shared" si="9"/>
        <v>3.3761426975846756</v>
      </c>
      <c r="I27" s="367">
        <f t="shared" si="9"/>
        <v>2.0459740418052244</v>
      </c>
      <c r="J27" s="367">
        <f t="shared" si="9"/>
        <v>4.6461948801277444</v>
      </c>
      <c r="K27" s="367">
        <f t="shared" si="9"/>
        <v>4.194802896830085</v>
      </c>
      <c r="L27" s="367">
        <f t="shared" si="9"/>
        <v>5.2917381264759369</v>
      </c>
      <c r="M27" s="367">
        <f t="shared" si="9"/>
        <v>3.8104245665845538</v>
      </c>
      <c r="N27" s="367">
        <f>N20/N$25^0.3/N$26^0.7</f>
        <v>3.2865938892893523</v>
      </c>
      <c r="O27" s="367">
        <f>O20/O$25^0.3/O$26^0.7</f>
        <v>3.0329067021819158</v>
      </c>
      <c r="P27" s="367">
        <f t="shared" si="9"/>
        <v>4.4875600168910825</v>
      </c>
      <c r="Q27" s="368" t="s">
        <v>217</v>
      </c>
      <c r="R27" s="368"/>
    </row>
    <row r="28" spans="1:34" s="361" customFormat="1" x14ac:dyDescent="0.25">
      <c r="A28" s="358">
        <v>2010</v>
      </c>
      <c r="B28" s="359" t="s">
        <v>0</v>
      </c>
      <c r="C28" s="359" t="s">
        <v>23</v>
      </c>
      <c r="D28" s="359" t="s">
        <v>39</v>
      </c>
      <c r="E28" s="359" t="s">
        <v>24</v>
      </c>
      <c r="F28" s="359" t="s">
        <v>40</v>
      </c>
      <c r="G28" s="359" t="s">
        <v>5</v>
      </c>
      <c r="H28" s="359" t="s">
        <v>25</v>
      </c>
      <c r="I28" s="359" t="s">
        <v>26</v>
      </c>
      <c r="J28" s="359" t="s">
        <v>41</v>
      </c>
      <c r="K28" s="359" t="s">
        <v>42</v>
      </c>
      <c r="L28" s="359" t="s">
        <v>4</v>
      </c>
      <c r="M28" s="359" t="s">
        <v>43</v>
      </c>
      <c r="N28" s="359" t="s">
        <v>1</v>
      </c>
      <c r="O28" s="359" t="s">
        <v>2</v>
      </c>
      <c r="P28" s="359" t="s">
        <v>3</v>
      </c>
      <c r="Q28" s="360"/>
      <c r="R28" s="360"/>
    </row>
    <row r="29" spans="1:34" ht="14.4" x14ac:dyDescent="0.25">
      <c r="A29" s="762" t="s">
        <v>224</v>
      </c>
      <c r="B29" s="762"/>
      <c r="C29" s="762"/>
      <c r="D29" s="762"/>
      <c r="E29" s="762"/>
      <c r="F29" s="762"/>
      <c r="G29" s="762"/>
      <c r="H29" s="762"/>
      <c r="I29" s="762"/>
      <c r="J29" s="762"/>
      <c r="K29" s="762"/>
      <c r="L29" s="762"/>
      <c r="M29" s="762"/>
      <c r="N29" s="762"/>
      <c r="O29" s="762"/>
      <c r="P29" s="762"/>
      <c r="Q29" s="274"/>
      <c r="R29" s="274"/>
      <c r="T29">
        <v>0.4071903319016234</v>
      </c>
      <c r="U29">
        <v>0.60938843525856889</v>
      </c>
      <c r="V29">
        <v>0.28745822597294329</v>
      </c>
      <c r="W29">
        <v>0.42491134831835836</v>
      </c>
      <c r="X29">
        <v>0.48202358949998364</v>
      </c>
      <c r="Y29">
        <v>0.25527573275490678</v>
      </c>
      <c r="Z29">
        <v>0.72556369444375579</v>
      </c>
      <c r="AA29">
        <v>0.33023572812070612</v>
      </c>
      <c r="AB29">
        <v>0.15174430686157314</v>
      </c>
      <c r="AC29">
        <v>0.81455288145379079</v>
      </c>
      <c r="AD29">
        <v>0.2793737507666616</v>
      </c>
      <c r="AE29">
        <v>0.62392595521089245</v>
      </c>
      <c r="AF29">
        <v>0.28832834189586748</v>
      </c>
      <c r="AG29">
        <v>0.31073438042880647</v>
      </c>
      <c r="AH29">
        <v>0.26474018306954239</v>
      </c>
    </row>
    <row r="30" spans="1:34" s="228" customFormat="1" x14ac:dyDescent="0.25">
      <c r="A30" s="217" t="s">
        <v>479</v>
      </c>
      <c r="B30" s="227">
        <v>3.42093100378352E-2</v>
      </c>
      <c r="C30" s="227">
        <v>8.8118977717373728E-3</v>
      </c>
      <c r="D30" s="227">
        <v>1.0271177629256565E-2</v>
      </c>
      <c r="E30" s="227">
        <v>8.1708314782027308E-3</v>
      </c>
      <c r="F30" s="227">
        <v>1.2143606686226252E-2</v>
      </c>
      <c r="G30" s="227">
        <v>3.3854832719626464E-2</v>
      </c>
      <c r="H30" s="227">
        <v>4.7034593053972347E-2</v>
      </c>
      <c r="I30" s="227">
        <v>1.7323824414214185E-2</v>
      </c>
      <c r="J30" s="227">
        <v>1.1901041764354987E-2</v>
      </c>
      <c r="K30" s="227">
        <v>6.3458333719132714E-3</v>
      </c>
      <c r="L30" s="227">
        <v>9.0737580560122152E-3</v>
      </c>
      <c r="M30" s="227">
        <v>4.5843322363790821E-3</v>
      </c>
      <c r="N30" s="227">
        <v>4.1806464078051692E-2</v>
      </c>
      <c r="O30" s="227">
        <v>5.4980203163114492E-2</v>
      </c>
      <c r="P30" s="227">
        <v>1.2228460977571342E-2</v>
      </c>
      <c r="Q30" s="354"/>
      <c r="R30" s="354"/>
      <c r="T30" s="228">
        <v>0.35054438351084632</v>
      </c>
      <c r="U30" s="228">
        <v>0.59872844102842837</v>
      </c>
      <c r="V30" s="228">
        <v>0.26933394019048834</v>
      </c>
      <c r="W30" s="228">
        <v>0.34086696278832451</v>
      </c>
      <c r="X30" s="228">
        <v>0.44308589046424141</v>
      </c>
      <c r="Y30" s="228">
        <v>0.2206403079531408</v>
      </c>
      <c r="Z30" s="228">
        <v>0.71830805749931825</v>
      </c>
      <c r="AA30" s="228">
        <v>0.32769514828234192</v>
      </c>
      <c r="AB30" s="228">
        <v>0.15022686379295741</v>
      </c>
      <c r="AC30" s="228">
        <v>0.81232059203791562</v>
      </c>
      <c r="AD30" s="228">
        <v>0.27658001325899501</v>
      </c>
      <c r="AE30" s="228">
        <v>0.61583321280758085</v>
      </c>
      <c r="AF30" s="228">
        <v>0.26887016708024958</v>
      </c>
      <c r="AG30" s="228">
        <v>0.3076270366245184</v>
      </c>
      <c r="AH30" s="228">
        <v>0.25482747771245845</v>
      </c>
    </row>
    <row r="31" spans="1:34" s="228" customFormat="1" x14ac:dyDescent="0.25">
      <c r="A31" s="217" t="s">
        <v>480</v>
      </c>
      <c r="B31" s="227">
        <v>5.4083773333333331</v>
      </c>
      <c r="C31" s="227">
        <v>1.6748746666666665</v>
      </c>
      <c r="D31" s="227">
        <v>1.1717346666666668</v>
      </c>
      <c r="E31" s="227">
        <v>0.49254333333333333</v>
      </c>
      <c r="F31" s="227">
        <v>0.81021600000000005</v>
      </c>
      <c r="G31" s="227">
        <v>3.704950333333334</v>
      </c>
      <c r="H31" s="227">
        <v>8.7670806666666667</v>
      </c>
      <c r="I31" s="227">
        <v>1.7195346666666664</v>
      </c>
      <c r="J31" s="227">
        <v>0.41971599999999998</v>
      </c>
      <c r="K31" s="227">
        <v>0.47405600000000003</v>
      </c>
      <c r="L31" s="227">
        <v>0.38095200000000001</v>
      </c>
      <c r="M31" s="227">
        <v>0.46771633333333335</v>
      </c>
      <c r="N31" s="227">
        <v>2.3354796666666666</v>
      </c>
      <c r="O31" s="227">
        <v>2.5047739395398607</v>
      </c>
      <c r="P31" s="227">
        <v>1.2263753333333332</v>
      </c>
      <c r="Q31" s="354"/>
      <c r="R31" s="354"/>
      <c r="T31" s="228">
        <f t="shared" ref="T31:AH31" si="10">T30/T29</f>
        <v>0.86088582180663697</v>
      </c>
      <c r="U31" s="228">
        <f t="shared" si="10"/>
        <v>0.98250706181252456</v>
      </c>
      <c r="V31" s="228">
        <f t="shared" si="10"/>
        <v>0.93694984472574849</v>
      </c>
      <c r="W31" s="228">
        <f t="shared" si="10"/>
        <v>0.80220724661120402</v>
      </c>
      <c r="X31" s="228">
        <f t="shared" si="10"/>
        <v>0.91922034546870746</v>
      </c>
      <c r="Y31" s="228">
        <f t="shared" si="10"/>
        <v>0.86432151451301542</v>
      </c>
      <c r="Z31" s="228">
        <f t="shared" si="10"/>
        <v>0.99</v>
      </c>
      <c r="AA31" s="228">
        <f t="shared" si="10"/>
        <v>0.99230676870482171</v>
      </c>
      <c r="AB31" s="228">
        <f t="shared" si="10"/>
        <v>0.99</v>
      </c>
      <c r="AC31" s="228">
        <f t="shared" si="10"/>
        <v>0.99725949110646928</v>
      </c>
      <c r="AD31" s="228">
        <f t="shared" si="10"/>
        <v>0.9900000000000001</v>
      </c>
      <c r="AE31" s="228">
        <f t="shared" si="10"/>
        <v>0.98702932241282348</v>
      </c>
      <c r="AF31" s="228">
        <f t="shared" si="10"/>
        <v>0.93251383236322494</v>
      </c>
      <c r="AG31" s="228">
        <f t="shared" si="10"/>
        <v>0.99</v>
      </c>
      <c r="AH31" s="228">
        <f t="shared" si="10"/>
        <v>0.9625568538853807</v>
      </c>
    </row>
    <row r="32" spans="1:34" s="228" customFormat="1" x14ac:dyDescent="0.25">
      <c r="A32" s="217" t="s">
        <v>481</v>
      </c>
      <c r="B32" s="227">
        <v>1.5110333333333333E-4</v>
      </c>
      <c r="C32" s="227">
        <v>-9.4233333333333324E-5</v>
      </c>
      <c r="D32" s="227">
        <v>-5.1963999999999999E-5</v>
      </c>
      <c r="E32" s="227">
        <v>1.4104933333333332E-4</v>
      </c>
      <c r="F32" s="227">
        <v>-7.8561999999999998E-5</v>
      </c>
      <c r="G32" s="227">
        <v>-3.8114999999999997E-4</v>
      </c>
      <c r="H32" s="227">
        <v>-3.4601966666666668E-4</v>
      </c>
      <c r="I32" s="227">
        <v>-2.0936666666666672E-5</v>
      </c>
      <c r="J32" s="227">
        <v>5.313733333333334E-4</v>
      </c>
      <c r="K32" s="227">
        <v>1.03213E-6</v>
      </c>
      <c r="L32" s="227">
        <v>-8.7618666666666668E-5</v>
      </c>
      <c r="M32" s="227">
        <v>-2.6870066666666662E-5</v>
      </c>
      <c r="N32" s="227">
        <v>1.4906099999999999E-3</v>
      </c>
      <c r="O32" s="227">
        <v>2.0643333333333334E-3</v>
      </c>
      <c r="P32" s="227">
        <v>5.5674666666666675E-4</v>
      </c>
      <c r="Q32" s="354"/>
      <c r="R32" s="354"/>
    </row>
    <row r="33" spans="1:34" s="228" customFormat="1" x14ac:dyDescent="0.25">
      <c r="A33" s="217" t="s">
        <v>419</v>
      </c>
      <c r="B33" s="227">
        <v>0.36565016259537536</v>
      </c>
      <c r="C33" s="227">
        <v>0.53108873238575194</v>
      </c>
      <c r="D33" s="227">
        <v>0.26676392494208861</v>
      </c>
      <c r="E33" s="227">
        <v>0.35776555206126315</v>
      </c>
      <c r="F33" s="227">
        <v>0.43954436681787284</v>
      </c>
      <c r="G33" s="227">
        <v>0.22296726143754028</v>
      </c>
      <c r="H33" s="227">
        <v>0.70806966987392461</v>
      </c>
      <c r="I33" s="227">
        <v>0.31036916910516543</v>
      </c>
      <c r="J33" s="227">
        <v>0.14711486124068243</v>
      </c>
      <c r="K33" s="227">
        <v>0.79200089176258814</v>
      </c>
      <c r="L33" s="227">
        <v>0.27487426868457598</v>
      </c>
      <c r="M33" s="227">
        <v>0.49034327002679978</v>
      </c>
      <c r="N33" s="227">
        <v>0.27450104246359736</v>
      </c>
      <c r="O33" s="227">
        <v>0.27030451436276276</v>
      </c>
      <c r="P33" s="227">
        <v>0.2498434514131343</v>
      </c>
      <c r="Q33" s="354"/>
      <c r="R33" s="354"/>
    </row>
    <row r="34" spans="1:34" s="353" customFormat="1" x14ac:dyDescent="0.25">
      <c r="A34" s="350" t="s">
        <v>202</v>
      </c>
      <c r="B34" s="351">
        <f t="shared" ref="B34:P34" si="11">(B$31-B32)/(1-B30)/B49</f>
        <v>0.32441643272125331</v>
      </c>
      <c r="C34" s="351">
        <f t="shared" si="11"/>
        <v>0.46703337333166534</v>
      </c>
      <c r="D34" s="351">
        <f t="shared" si="11"/>
        <v>0.26544238933359549</v>
      </c>
      <c r="E34" s="351">
        <f t="shared" si="11"/>
        <v>0.32319578394381487</v>
      </c>
      <c r="F34" s="351">
        <f t="shared" si="11"/>
        <v>0.35504134214857824</v>
      </c>
      <c r="G34" s="351">
        <f t="shared" si="11"/>
        <v>0.20634167006774917</v>
      </c>
      <c r="H34" s="351">
        <f t="shared" si="11"/>
        <v>0.56119534139839267</v>
      </c>
      <c r="I34" s="351">
        <f t="shared" si="11"/>
        <v>0.2385319058103948</v>
      </c>
      <c r="J34" s="351">
        <f t="shared" si="11"/>
        <v>0.14548004966116834</v>
      </c>
      <c r="K34" s="351">
        <f t="shared" si="11"/>
        <v>0.72328072514402564</v>
      </c>
      <c r="L34" s="351">
        <f t="shared" si="11"/>
        <v>0.22203387599879451</v>
      </c>
      <c r="M34" s="351">
        <f t="shared" si="11"/>
        <v>0.34375059257362017</v>
      </c>
      <c r="N34" s="351">
        <f t="shared" si="11"/>
        <v>0.23425391758292027</v>
      </c>
      <c r="O34" s="351">
        <f>(O$31-O32)/(1-O30)/O49</f>
        <v>0.268407343606204</v>
      </c>
      <c r="P34" s="351">
        <f t="shared" si="11"/>
        <v>0.21609930433364943</v>
      </c>
      <c r="Q34" s="355"/>
      <c r="R34" s="355"/>
      <c r="AG34" s="353" t="s">
        <v>498</v>
      </c>
      <c r="AH34" s="353" t="s">
        <v>499</v>
      </c>
    </row>
    <row r="35" spans="1:34" ht="14.4" hidden="1" x14ac:dyDescent="0.25">
      <c r="A35" s="762" t="s">
        <v>189</v>
      </c>
      <c r="B35" s="762"/>
      <c r="C35" s="762"/>
      <c r="D35" s="762"/>
      <c r="E35" s="762"/>
      <c r="F35" s="762"/>
      <c r="G35" s="762"/>
      <c r="H35" s="762"/>
      <c r="I35" s="762"/>
      <c r="J35" s="762"/>
      <c r="K35" s="762"/>
      <c r="L35" s="762"/>
      <c r="M35" s="762"/>
      <c r="N35" s="762"/>
      <c r="O35" s="762"/>
      <c r="P35" s="762"/>
      <c r="Q35" s="274" t="s">
        <v>191</v>
      </c>
      <c r="R35" s="274">
        <v>1.232</v>
      </c>
    </row>
    <row r="36" spans="1:34" s="4" customFormat="1" hidden="1" x14ac:dyDescent="0.25">
      <c r="A36" s="217" t="s">
        <v>204</v>
      </c>
      <c r="B36" s="221">
        <v>0.9</v>
      </c>
      <c r="C36" s="221">
        <v>0.6</v>
      </c>
      <c r="D36" s="221">
        <v>1.4</v>
      </c>
      <c r="E36" s="221">
        <v>1.1000000000000001</v>
      </c>
      <c r="F36" s="221">
        <v>1.1000000000000001</v>
      </c>
      <c r="G36" s="221">
        <v>1.4</v>
      </c>
      <c r="H36" s="221">
        <v>0.7</v>
      </c>
      <c r="I36" s="221">
        <v>1.1000000000000001</v>
      </c>
      <c r="J36" s="221">
        <v>1.3</v>
      </c>
      <c r="K36" s="221">
        <v>1.1000000000000001</v>
      </c>
      <c r="L36" s="221">
        <v>1.4</v>
      </c>
      <c r="M36" s="221">
        <v>0.6</v>
      </c>
      <c r="N36" s="221">
        <v>1.2</v>
      </c>
      <c r="O36" s="221">
        <v>1</v>
      </c>
      <c r="P36" s="221">
        <v>1.3</v>
      </c>
      <c r="Q36" s="274"/>
      <c r="R36" s="274"/>
    </row>
    <row r="37" spans="1:34" s="4" customFormat="1" hidden="1" x14ac:dyDescent="0.25">
      <c r="A37" s="217" t="s">
        <v>428</v>
      </c>
      <c r="B37" s="218">
        <f t="shared" ref="B37:P37" si="12">B$36*$R$35*B33*B30^2.8/2.8</f>
        <v>1.1385839013917522E-5</v>
      </c>
      <c r="C37" s="218">
        <f t="shared" si="12"/>
        <v>2.4715276581574054E-7</v>
      </c>
      <c r="D37" s="218">
        <f t="shared" si="12"/>
        <v>4.4488163961936639E-7</v>
      </c>
      <c r="E37" s="218">
        <f t="shared" si="12"/>
        <v>2.4705257943528188E-7</v>
      </c>
      <c r="F37" s="218">
        <f t="shared" si="12"/>
        <v>9.2049539351992844E-7</v>
      </c>
      <c r="G37" s="218">
        <f t="shared" si="12"/>
        <v>1.0489618516254338E-5</v>
      </c>
      <c r="H37" s="218">
        <f t="shared" si="12"/>
        <v>4.1821095279371027E-5</v>
      </c>
      <c r="I37" s="218">
        <f t="shared" si="12"/>
        <v>1.7576261297688335E-6</v>
      </c>
      <c r="J37" s="218">
        <f t="shared" si="12"/>
        <v>3.4410463082112272E-7</v>
      </c>
      <c r="K37" s="218">
        <f t="shared" si="12"/>
        <v>2.6948791366713068E-7</v>
      </c>
      <c r="L37" s="218">
        <f t="shared" si="12"/>
        <v>3.2398055500321102E-7</v>
      </c>
      <c r="M37" s="218">
        <f t="shared" si="12"/>
        <v>3.6616529699778038E-8</v>
      </c>
      <c r="N37" s="218">
        <f t="shared" si="12"/>
        <v>1.9982947379513644E-5</v>
      </c>
      <c r="O37" s="218">
        <f t="shared" si="12"/>
        <v>3.5308862631195169E-5</v>
      </c>
      <c r="P37" s="218">
        <f t="shared" si="12"/>
        <v>6.3052896983440103E-7</v>
      </c>
      <c r="Q37" s="274"/>
      <c r="R37" s="274"/>
    </row>
    <row r="38" spans="1:34" ht="14.4" hidden="1" x14ac:dyDescent="0.25">
      <c r="A38" s="762" t="s">
        <v>438</v>
      </c>
      <c r="B38" s="762"/>
      <c r="C38" s="762"/>
      <c r="D38" s="762"/>
      <c r="E38" s="762"/>
      <c r="F38" s="762"/>
      <c r="G38" s="762"/>
      <c r="H38" s="762"/>
      <c r="I38" s="762"/>
      <c r="J38" s="762"/>
      <c r="K38" s="762"/>
      <c r="L38" s="762"/>
      <c r="M38" s="762"/>
      <c r="N38" s="762"/>
      <c r="O38" s="762"/>
      <c r="P38" s="762"/>
      <c r="Q38" s="274"/>
      <c r="R38" s="274"/>
    </row>
    <row r="39" spans="1:34" s="95" customFormat="1" hidden="1" x14ac:dyDescent="0.25">
      <c r="A39" s="233" t="s">
        <v>153</v>
      </c>
      <c r="B39" s="234">
        <v>0</v>
      </c>
      <c r="C39" s="235">
        <v>0</v>
      </c>
      <c r="D39" s="235">
        <v>0</v>
      </c>
      <c r="E39" s="236">
        <v>0</v>
      </c>
      <c r="F39" s="235">
        <v>0</v>
      </c>
      <c r="G39" s="237">
        <v>0</v>
      </c>
      <c r="H39" s="235">
        <v>7.8458281280446962E-2</v>
      </c>
      <c r="I39" s="235">
        <v>0.43852128250463729</v>
      </c>
      <c r="J39" s="235">
        <v>0.34097373142773563</v>
      </c>
      <c r="K39" s="235">
        <v>6.0898590598525759E-2</v>
      </c>
      <c r="L39" s="235">
        <v>0</v>
      </c>
      <c r="M39" s="235">
        <v>0</v>
      </c>
      <c r="N39" s="235">
        <v>0.17551222871918021</v>
      </c>
      <c r="O39" s="235">
        <v>0.34097373142773563</v>
      </c>
      <c r="P39" s="235">
        <v>6.0898590598525759E-2</v>
      </c>
      <c r="Q39" s="356" t="s">
        <v>154</v>
      </c>
      <c r="R39" s="357"/>
    </row>
    <row r="40" spans="1:34" s="95" customFormat="1" hidden="1" x14ac:dyDescent="0.25">
      <c r="A40" s="233" t="s">
        <v>155</v>
      </c>
      <c r="B40" s="234">
        <v>0.14141261070848823</v>
      </c>
      <c r="C40" s="235">
        <v>0.11505844305760014</v>
      </c>
      <c r="D40" s="235">
        <v>0.16172343907608619</v>
      </c>
      <c r="E40" s="236">
        <v>0.14141261070848823</v>
      </c>
      <c r="F40" s="235">
        <v>0.15639150161867468</v>
      </c>
      <c r="G40" s="237">
        <v>0.15910847073502937</v>
      </c>
      <c r="H40" s="235">
        <v>0.12589302830091467</v>
      </c>
      <c r="I40" s="235">
        <v>0.16887308347047958</v>
      </c>
      <c r="J40" s="235">
        <v>0.19832036751008103</v>
      </c>
      <c r="K40" s="235">
        <v>0.13454323082344966</v>
      </c>
      <c r="L40" s="235">
        <v>0.15639150161867468</v>
      </c>
      <c r="M40" s="235">
        <v>0.13047243886221116</v>
      </c>
      <c r="N40" s="235">
        <v>0.17344211485103003</v>
      </c>
      <c r="O40" s="235">
        <v>0.19832036751008103</v>
      </c>
      <c r="P40" s="235">
        <v>0.13454323082344966</v>
      </c>
      <c r="Q40" s="356" t="s">
        <v>156</v>
      </c>
      <c r="R40" s="357"/>
    </row>
    <row r="41" spans="1:34" s="95" customFormat="1" hidden="1" x14ac:dyDescent="0.25">
      <c r="A41" s="233" t="s">
        <v>416</v>
      </c>
      <c r="B41" s="234">
        <v>0</v>
      </c>
      <c r="C41" s="234">
        <v>0</v>
      </c>
      <c r="D41" s="234">
        <v>0</v>
      </c>
      <c r="E41" s="234">
        <v>0</v>
      </c>
      <c r="F41" s="234">
        <v>0</v>
      </c>
      <c r="G41" s="234">
        <v>0</v>
      </c>
      <c r="H41" s="234">
        <v>0</v>
      </c>
      <c r="I41" s="234">
        <v>0</v>
      </c>
      <c r="J41" s="234">
        <v>0</v>
      </c>
      <c r="K41" s="234">
        <v>0</v>
      </c>
      <c r="L41" s="234">
        <v>0</v>
      </c>
      <c r="M41" s="234">
        <v>0</v>
      </c>
      <c r="N41" s="234">
        <v>0</v>
      </c>
      <c r="O41" s="234">
        <v>0</v>
      </c>
      <c r="P41" s="234">
        <v>0</v>
      </c>
      <c r="Q41" s="238" t="s">
        <v>418</v>
      </c>
      <c r="R41" s="341">
        <v>0.81399999999999995</v>
      </c>
    </row>
    <row r="42" spans="1:34" s="95" customFormat="1" hidden="1" x14ac:dyDescent="0.25">
      <c r="A42" s="233" t="s">
        <v>420</v>
      </c>
      <c r="B42" s="239">
        <f t="shared" ref="B42:P42" si="13">(1+B41)*(B39*$R$41+B40*$R$41^2)/100</f>
        <v>9.3699430205001458E-4</v>
      </c>
      <c r="C42" s="239">
        <f t="shared" si="13"/>
        <v>7.623726413619362E-4</v>
      </c>
      <c r="D42" s="239">
        <f t="shared" si="13"/>
        <v>1.071573038380584E-3</v>
      </c>
      <c r="E42" s="239">
        <f t="shared" si="13"/>
        <v>9.3699430205001458E-4</v>
      </c>
      <c r="F42" s="239">
        <f t="shared" si="13"/>
        <v>1.0362438340652737E-3</v>
      </c>
      <c r="G42" s="239">
        <f t="shared" si="13"/>
        <v>1.0542463627514751E-3</v>
      </c>
      <c r="H42" s="239">
        <f t="shared" si="13"/>
        <v>1.4728125794235668E-3</v>
      </c>
      <c r="I42" s="239">
        <f t="shared" si="13"/>
        <v>4.6885095357398062E-3</v>
      </c>
      <c r="J42" s="239">
        <f t="shared" si="13"/>
        <v>4.0895889961288642E-3</v>
      </c>
      <c r="K42" s="239">
        <f t="shared" si="13"/>
        <v>1.3871925931789441E-3</v>
      </c>
      <c r="L42" s="239">
        <f t="shared" si="13"/>
        <v>1.0362438340652737E-3</v>
      </c>
      <c r="M42" s="239">
        <f t="shared" si="13"/>
        <v>8.6450516100345666E-4</v>
      </c>
      <c r="N42" s="239">
        <f t="shared" si="13"/>
        <v>2.5778900570924577E-3</v>
      </c>
      <c r="O42" s="239">
        <f t="shared" si="13"/>
        <v>4.0895889961288642E-3</v>
      </c>
      <c r="P42" s="239">
        <f t="shared" si="13"/>
        <v>1.3871925931789441E-3</v>
      </c>
      <c r="Q42" s="356" t="s">
        <v>197</v>
      </c>
      <c r="R42" s="274"/>
      <c r="S42"/>
      <c r="T42"/>
      <c r="U42"/>
      <c r="V42"/>
      <c r="W42"/>
      <c r="X42"/>
      <c r="Y42"/>
      <c r="Z42"/>
      <c r="AA42"/>
      <c r="AB42"/>
      <c r="AC42"/>
      <c r="AD42"/>
      <c r="AE42"/>
      <c r="AF42"/>
    </row>
    <row r="43" spans="1:34" ht="14.4" x14ac:dyDescent="0.25">
      <c r="A43" s="762" t="s">
        <v>216</v>
      </c>
      <c r="B43" s="762"/>
      <c r="C43" s="762"/>
      <c r="D43" s="762"/>
      <c r="E43" s="762"/>
      <c r="F43" s="762"/>
      <c r="G43" s="762"/>
      <c r="H43" s="762"/>
      <c r="I43" s="762"/>
      <c r="J43" s="762"/>
      <c r="K43" s="762"/>
      <c r="L43" s="762"/>
      <c r="M43" s="762"/>
      <c r="N43" s="762"/>
      <c r="O43" s="762"/>
      <c r="P43" s="762"/>
      <c r="Q43" s="5"/>
      <c r="R43" s="5"/>
      <c r="AF43" t="s">
        <v>0</v>
      </c>
      <c r="AG43" s="215">
        <v>32.2649775390625</v>
      </c>
      <c r="AH43">
        <v>37.637728087753715</v>
      </c>
    </row>
    <row r="44" spans="1:34" s="215" customFormat="1" x14ac:dyDescent="0.25">
      <c r="A44" s="233" t="s">
        <v>475</v>
      </c>
      <c r="B44" s="237">
        <v>15.31535110047461</v>
      </c>
      <c r="C44" s="237">
        <v>3.1819850522661701</v>
      </c>
      <c r="D44" s="237">
        <v>4.438203905767856</v>
      </c>
      <c r="E44" s="237">
        <v>1.3876782942844474</v>
      </c>
      <c r="F44" s="237">
        <v>1.8662037335131656</v>
      </c>
      <c r="G44" s="237">
        <v>17.201379362609725</v>
      </c>
      <c r="H44" s="237">
        <v>12.997454154647702</v>
      </c>
      <c r="I44" s="237">
        <v>5.6385426385484587</v>
      </c>
      <c r="J44" s="237">
        <v>2.8837024196547292</v>
      </c>
      <c r="K44" s="237">
        <v>0.60238034036763011</v>
      </c>
      <c r="L44" s="237">
        <v>1.3989630906759443</v>
      </c>
      <c r="M44" s="237">
        <v>0.95833245696204916</v>
      </c>
      <c r="N44" s="237">
        <v>8.8747435015799319</v>
      </c>
      <c r="O44" s="237">
        <v>8.7716807872936062</v>
      </c>
      <c r="P44" s="237">
        <v>4.9671871194419772</v>
      </c>
      <c r="Q44" s="340"/>
      <c r="R44" s="340"/>
      <c r="AF44" t="s">
        <v>23</v>
      </c>
      <c r="AG44" s="215">
        <v>5.271816987037659</v>
      </c>
      <c r="AH44">
        <v>6.3343840802585589</v>
      </c>
    </row>
    <row r="45" spans="1:34" s="215" customFormat="1" x14ac:dyDescent="0.25">
      <c r="A45" s="233" t="s">
        <v>476</v>
      </c>
      <c r="B45" s="237">
        <v>15.273309570312501</v>
      </c>
      <c r="C45" s="237">
        <v>3.17703662109375</v>
      </c>
      <c r="D45" s="237">
        <v>4.4273896484374999</v>
      </c>
      <c r="E45" s="237">
        <v>1.3838846435546874</v>
      </c>
      <c r="F45" s="237">
        <v>1.8552521848678589</v>
      </c>
      <c r="G45" s="237">
        <v>17.117491644859314</v>
      </c>
      <c r="H45" s="237">
        <v>12.779162109374999</v>
      </c>
      <c r="I45" s="237">
        <v>5.5776528320312497</v>
      </c>
      <c r="J45" s="237">
        <v>2.86227392578125</v>
      </c>
      <c r="K45" s="237">
        <v>0.59911657714843747</v>
      </c>
      <c r="L45" s="237">
        <v>1.3907543601989747</v>
      </c>
      <c r="M45" s="237">
        <v>0.95673977661132814</v>
      </c>
      <c r="N45" s="237">
        <v>8.7219870505332953</v>
      </c>
      <c r="O45" s="237">
        <v>8.6440170032978063</v>
      </c>
      <c r="P45" s="237">
        <v>4.9534108893871309</v>
      </c>
      <c r="Q45" s="340"/>
      <c r="R45" s="340"/>
      <c r="AF45" t="s">
        <v>39</v>
      </c>
      <c r="AG45" s="215">
        <v>13.591504882812499</v>
      </c>
      <c r="AH45">
        <v>13.374062346769945</v>
      </c>
    </row>
    <row r="46" spans="1:34" s="215" customFormat="1" x14ac:dyDescent="0.25">
      <c r="A46" s="233" t="s">
        <v>422</v>
      </c>
      <c r="B46" s="342">
        <f t="shared" ref="B46:P46" si="14">B37+B42</f>
        <v>9.483801410639321E-4</v>
      </c>
      <c r="C46" s="342">
        <f t="shared" si="14"/>
        <v>7.6261979412775192E-4</v>
      </c>
      <c r="D46" s="342">
        <f t="shared" si="14"/>
        <v>1.0720179200202034E-3</v>
      </c>
      <c r="E46" s="342">
        <f t="shared" si="14"/>
        <v>9.3724135462944984E-4</v>
      </c>
      <c r="F46" s="342">
        <f t="shared" si="14"/>
        <v>1.0371643294587937E-3</v>
      </c>
      <c r="G46" s="342">
        <f t="shared" si="14"/>
        <v>1.0647359812677294E-3</v>
      </c>
      <c r="H46" s="342">
        <f t="shared" si="14"/>
        <v>1.5146336747029379E-3</v>
      </c>
      <c r="I46" s="342">
        <f t="shared" si="14"/>
        <v>4.6902671618695747E-3</v>
      </c>
      <c r="J46" s="342">
        <f t="shared" si="14"/>
        <v>4.0899331007596849E-3</v>
      </c>
      <c r="K46" s="342">
        <f t="shared" si="14"/>
        <v>1.3874620810926113E-3</v>
      </c>
      <c r="L46" s="342">
        <f t="shared" si="14"/>
        <v>1.036567814620277E-3</v>
      </c>
      <c r="M46" s="342">
        <f t="shared" si="14"/>
        <v>8.6454177753315649E-4</v>
      </c>
      <c r="N46" s="342">
        <f t="shared" si="14"/>
        <v>2.5978730044719715E-3</v>
      </c>
      <c r="O46" s="342">
        <f t="shared" si="14"/>
        <v>4.1248978587600594E-3</v>
      </c>
      <c r="P46" s="342">
        <f t="shared" si="14"/>
        <v>1.3878231221487786E-3</v>
      </c>
      <c r="Q46" s="340"/>
      <c r="R46" s="340"/>
      <c r="AF46" t="s">
        <v>24</v>
      </c>
      <c r="AG46" s="215">
        <v>2.9608673706054689</v>
      </c>
      <c r="AH46">
        <v>3.3624741051001905</v>
      </c>
    </row>
    <row r="47" spans="1:34" s="215" customFormat="1" x14ac:dyDescent="0.25">
      <c r="A47" s="369" t="s">
        <v>423</v>
      </c>
      <c r="B47" s="370">
        <f t="shared" ref="B47:P47" si="15">B45/(1-B46)</f>
        <v>15.287808224032567</v>
      </c>
      <c r="C47" s="370">
        <f t="shared" si="15"/>
        <v>3.179461341247249</v>
      </c>
      <c r="D47" s="370">
        <f t="shared" si="15"/>
        <v>4.4321409829953273</v>
      </c>
      <c r="E47" s="370">
        <f t="shared" si="15"/>
        <v>1.3851828942469009</v>
      </c>
      <c r="F47" s="370">
        <f t="shared" si="15"/>
        <v>1.8571783840412284</v>
      </c>
      <c r="G47" s="370">
        <f t="shared" si="15"/>
        <v>17.135736680268327</v>
      </c>
      <c r="H47" s="370">
        <f t="shared" si="15"/>
        <v>12.798547219981659</v>
      </c>
      <c r="I47" s="370">
        <f t="shared" si="15"/>
        <v>5.6039367927474659</v>
      </c>
      <c r="J47" s="370">
        <f t="shared" si="15"/>
        <v>2.8740285101173058</v>
      </c>
      <c r="K47" s="370">
        <f t="shared" si="15"/>
        <v>0.59994898361379168</v>
      </c>
      <c r="L47" s="370">
        <f t="shared" si="15"/>
        <v>1.3921974672851583</v>
      </c>
      <c r="M47" s="370">
        <f t="shared" si="15"/>
        <v>0.95756763383559262</v>
      </c>
      <c r="N47" s="370">
        <f t="shared" si="15"/>
        <v>8.7447046827607195</v>
      </c>
      <c r="O47" s="370">
        <f t="shared" si="15"/>
        <v>8.6798203757802845</v>
      </c>
      <c r="P47" s="370">
        <f t="shared" si="15"/>
        <v>4.9602949013438931</v>
      </c>
      <c r="Q47" s="340"/>
      <c r="R47" s="340"/>
      <c r="AF47" t="s">
        <v>40</v>
      </c>
      <c r="AG47" s="215">
        <v>3.4988298447728159</v>
      </c>
      <c r="AH47">
        <v>4.0538326933170259</v>
      </c>
    </row>
    <row r="48" spans="1:34" s="348" customFormat="1" x14ac:dyDescent="0.25">
      <c r="A48" s="407" t="s">
        <v>433</v>
      </c>
      <c r="B48" s="408">
        <f>TFP!B8</f>
        <v>13.399894889302571</v>
      </c>
      <c r="C48" s="408">
        <f>TFP!C8</f>
        <v>8.1926975859875739</v>
      </c>
      <c r="D48" s="408">
        <f>TFP!D8</f>
        <v>9.2268950324343137</v>
      </c>
      <c r="E48" s="408">
        <f>TFP!E8</f>
        <v>11.435624366101916</v>
      </c>
      <c r="F48" s="408">
        <f>TFP!F8</f>
        <v>8.541144714300037</v>
      </c>
      <c r="G48" s="408">
        <f>TFP!G8</f>
        <v>9.9339266848674352</v>
      </c>
      <c r="H48" s="408">
        <f>TFP!H8</f>
        <v>5.6802855130993173</v>
      </c>
      <c r="I48" s="408">
        <f>TFP!I8</f>
        <v>3.4024358583952492</v>
      </c>
      <c r="J48" s="408">
        <f>TFP!J8</f>
        <v>5.3676422116996072</v>
      </c>
      <c r="K48" s="408">
        <f>TFP!K8</f>
        <v>4.8375401852004609</v>
      </c>
      <c r="L48" s="408">
        <f>TFP!L8</f>
        <v>6.9052233495892841</v>
      </c>
      <c r="M48" s="408">
        <f>TFP!M8</f>
        <v>6.6874901058584229</v>
      </c>
      <c r="N48" s="408">
        <f>TFP!N8</f>
        <v>4.4148168892281028</v>
      </c>
      <c r="O48" s="408">
        <f>TFP!O8</f>
        <v>3.6940004943564335</v>
      </c>
      <c r="P48" s="408">
        <f>TFP!P8</f>
        <v>5.5872420694015172</v>
      </c>
      <c r="Q48" s="347" t="s">
        <v>217</v>
      </c>
      <c r="R48" s="347"/>
      <c r="AF48" t="s">
        <v>5</v>
      </c>
      <c r="AG48" s="215">
        <v>41.302271695774046</v>
      </c>
      <c r="AH48">
        <v>43.387499053789483</v>
      </c>
    </row>
    <row r="49" spans="1:34" s="349" customFormat="1" x14ac:dyDescent="0.25">
      <c r="A49" s="371" t="s">
        <v>434</v>
      </c>
      <c r="B49" s="372">
        <f t="shared" ref="B49:P49" si="16">B48*B52^0.3*B53^0.7</f>
        <v>17.261120767408883</v>
      </c>
      <c r="C49" s="372">
        <f t="shared" si="16"/>
        <v>3.6182848336952977</v>
      </c>
      <c r="D49" s="372">
        <f t="shared" si="16"/>
        <v>4.4602791786435771</v>
      </c>
      <c r="E49" s="372">
        <f t="shared" si="16"/>
        <v>1.53609294912774</v>
      </c>
      <c r="F49" s="372">
        <f t="shared" si="16"/>
        <v>2.3103096001542509</v>
      </c>
      <c r="G49" s="372">
        <f t="shared" si="16"/>
        <v>18.586505281127362</v>
      </c>
      <c r="H49" s="372">
        <f t="shared" si="16"/>
        <v>16.393849730271</v>
      </c>
      <c r="I49" s="372">
        <f t="shared" si="16"/>
        <v>7.3359999317113447</v>
      </c>
      <c r="J49" s="372">
        <f t="shared" si="16"/>
        <v>2.9160936336009349</v>
      </c>
      <c r="K49" s="372">
        <f t="shared" si="16"/>
        <v>0.65960896929801294</v>
      </c>
      <c r="L49" s="372">
        <f t="shared" si="16"/>
        <v>1.7318471682932635</v>
      </c>
      <c r="M49" s="372">
        <f t="shared" si="16"/>
        <v>1.3669718080736688</v>
      </c>
      <c r="N49" s="372">
        <f t="shared" si="16"/>
        <v>10.398213160294771</v>
      </c>
      <c r="O49" s="372">
        <f>O48*O52^0.3*O53^0.7</f>
        <v>9.8667735332678639</v>
      </c>
      <c r="P49" s="372">
        <f t="shared" si="16"/>
        <v>5.7427025857802905</v>
      </c>
      <c r="Q49" s="347"/>
      <c r="R49" s="347"/>
      <c r="AF49" t="s">
        <v>25</v>
      </c>
      <c r="AG49" s="215">
        <v>29.317464614868165</v>
      </c>
      <c r="AH49">
        <v>18.132521484905688</v>
      </c>
    </row>
    <row r="50" spans="1:34" s="4" customFormat="1" ht="14.4" x14ac:dyDescent="0.25">
      <c r="A50" s="762" t="s">
        <v>439</v>
      </c>
      <c r="B50" s="762"/>
      <c r="C50" s="762"/>
      <c r="D50" s="762"/>
      <c r="E50" s="762"/>
      <c r="F50" s="762"/>
      <c r="G50" s="762"/>
      <c r="H50" s="762"/>
      <c r="I50" s="762"/>
      <c r="J50" s="762"/>
      <c r="K50" s="762"/>
      <c r="L50" s="762"/>
      <c r="M50" s="762"/>
      <c r="N50" s="762"/>
      <c r="O50" s="762"/>
      <c r="P50" s="762"/>
      <c r="Q50" s="5"/>
      <c r="R50" s="5"/>
      <c r="AF50" t="s">
        <v>26</v>
      </c>
      <c r="AG50" s="215">
        <v>9.4035311279296874</v>
      </c>
      <c r="AH50">
        <v>8.1967520108517835</v>
      </c>
    </row>
    <row r="51" spans="1:34" s="4" customFormat="1" x14ac:dyDescent="0.25">
      <c r="A51" s="217" t="s">
        <v>477</v>
      </c>
      <c r="B51" s="343">
        <v>32.2649775390625</v>
      </c>
      <c r="C51" s="343">
        <v>5.271816987037659</v>
      </c>
      <c r="D51" s="343">
        <v>13.591504882812499</v>
      </c>
      <c r="E51" s="343">
        <v>2.9608673706054689</v>
      </c>
      <c r="F51" s="343">
        <v>3.4988298447728159</v>
      </c>
      <c r="G51" s="343">
        <v>41.302271695774046</v>
      </c>
      <c r="H51" s="343">
        <v>29.317464614868165</v>
      </c>
      <c r="I51" s="343">
        <v>9.4035311279296874</v>
      </c>
      <c r="J51" s="343">
        <v>6.040864791870117</v>
      </c>
      <c r="K51" s="343">
        <v>1.1564745368957519</v>
      </c>
      <c r="L51" s="343">
        <v>2.3176348401010038</v>
      </c>
      <c r="M51" s="343">
        <v>0.89824434369080697</v>
      </c>
      <c r="N51" s="343">
        <v>18.633786260180177</v>
      </c>
      <c r="O51" s="343">
        <v>13.886694993553625</v>
      </c>
      <c r="P51" s="343">
        <v>9.279808112621307</v>
      </c>
      <c r="Q51" s="5"/>
      <c r="R51" s="5"/>
      <c r="AF51" t="s">
        <v>41</v>
      </c>
      <c r="AG51" s="215">
        <v>6.040864791870117</v>
      </c>
      <c r="AH51">
        <v>6.0048106346721726</v>
      </c>
    </row>
    <row r="52" spans="1:34" s="4" customFormat="1" x14ac:dyDescent="0.25">
      <c r="A52" s="217" t="s">
        <v>509</v>
      </c>
      <c r="B52" s="343">
        <v>36.127031152706991</v>
      </c>
      <c r="C52" s="343">
        <v>6.1194475254029053</v>
      </c>
      <c r="D52" s="343">
        <v>10.629314482568835</v>
      </c>
      <c r="E52" s="343">
        <v>3.2763724605679467</v>
      </c>
      <c r="F52" s="343">
        <v>3.9937923738996588</v>
      </c>
      <c r="G52" s="343">
        <v>39.955942653684012</v>
      </c>
      <c r="H52" s="343">
        <v>16.709405099632278</v>
      </c>
      <c r="I52" s="343">
        <v>7.973426793347028</v>
      </c>
      <c r="J52" s="343">
        <v>5.807916216260594</v>
      </c>
      <c r="K52" s="343">
        <v>1.3172205416859821</v>
      </c>
      <c r="L52" s="343">
        <v>2.6906864986460923</v>
      </c>
      <c r="M52" s="343">
        <v>1.4696063833483373</v>
      </c>
      <c r="N52" s="343">
        <v>15.754767442128866</v>
      </c>
      <c r="O52" s="343">
        <v>18.074791156732484</v>
      </c>
      <c r="P52" s="343">
        <v>10.291695856902756</v>
      </c>
      <c r="Q52" s="5"/>
      <c r="R52" s="5"/>
      <c r="AF52" t="s">
        <v>41</v>
      </c>
      <c r="AG52" s="215">
        <v>6.040864791870117</v>
      </c>
      <c r="AH52">
        <v>6.0048106346721726</v>
      </c>
    </row>
    <row r="53" spans="1:34" s="4" customFormat="1" x14ac:dyDescent="0.25">
      <c r="A53" s="217" t="s">
        <v>478</v>
      </c>
      <c r="B53" s="343">
        <v>0.30864139099999999</v>
      </c>
      <c r="C53" s="343">
        <v>0.14315386900000002</v>
      </c>
      <c r="D53" s="343">
        <v>0.12855187300000001</v>
      </c>
      <c r="E53" s="343">
        <v>3.4168667999999999E-2</v>
      </c>
      <c r="F53" s="343">
        <v>8.5320804E-2</v>
      </c>
      <c r="G53" s="343">
        <v>0.50383589700000009</v>
      </c>
      <c r="H53" s="343">
        <v>1.359755102</v>
      </c>
      <c r="I53" s="343">
        <v>1.2309806910000001</v>
      </c>
      <c r="J53" s="343">
        <v>0.196796269</v>
      </c>
      <c r="K53" s="343">
        <v>5.1584663000000003E-2</v>
      </c>
      <c r="L53" s="343">
        <v>9.0714263000000003E-2</v>
      </c>
      <c r="M53" s="343">
        <v>8.7768217999999995E-2</v>
      </c>
      <c r="N53" s="343">
        <v>1.0430803049999999</v>
      </c>
      <c r="O53" s="343">
        <v>1.1770491729999997</v>
      </c>
      <c r="P53" s="343">
        <v>0.38291637099999992</v>
      </c>
      <c r="Q53" s="5"/>
      <c r="R53" s="5"/>
      <c r="AF53" t="s">
        <v>42</v>
      </c>
      <c r="AG53" s="215">
        <v>1.1564745368957519</v>
      </c>
      <c r="AH53">
        <v>1.3006709353617187</v>
      </c>
    </row>
    <row r="54" spans="1:34" s="353" customFormat="1" x14ac:dyDescent="0.25">
      <c r="A54" s="350" t="s">
        <v>424</v>
      </c>
      <c r="B54" s="351">
        <f>B47/B$51^0.3/B$53^0.7</f>
        <v>12.277442212573876</v>
      </c>
      <c r="C54" s="351">
        <f t="shared" ref="C54:P54" si="17">C47/C$51^0.3/C$53^0.7</f>
        <v>7.528410437948601</v>
      </c>
      <c r="D54" s="351">
        <f t="shared" si="17"/>
        <v>8.5168385929754482</v>
      </c>
      <c r="E54" s="351">
        <f t="shared" si="17"/>
        <v>10.630208902738387</v>
      </c>
      <c r="F54" s="351">
        <f t="shared" si="17"/>
        <v>7.1439485148898143</v>
      </c>
      <c r="G54" s="351">
        <f t="shared" si="17"/>
        <v>9.0679313473747829</v>
      </c>
      <c r="H54" s="351">
        <f t="shared" si="17"/>
        <v>3.7462802632574901</v>
      </c>
      <c r="I54" s="351">
        <f t="shared" si="17"/>
        <v>2.4736034032642062</v>
      </c>
      <c r="J54" s="351">
        <f t="shared" si="17"/>
        <v>5.2281680051309865</v>
      </c>
      <c r="K54" s="351">
        <f t="shared" si="17"/>
        <v>4.5751894391753769</v>
      </c>
      <c r="L54" s="351">
        <f t="shared" si="17"/>
        <v>5.8051631866565012</v>
      </c>
      <c r="M54" s="351">
        <f t="shared" si="17"/>
        <v>5.4301898603280216</v>
      </c>
      <c r="N54" s="351">
        <f t="shared" si="17"/>
        <v>3.5304689226048698</v>
      </c>
      <c r="O54" s="351">
        <f t="shared" si="17"/>
        <v>3.5170200500015687</v>
      </c>
      <c r="P54" s="351">
        <f t="shared" si="17"/>
        <v>4.9782080673629832</v>
      </c>
      <c r="Q54" s="352" t="s">
        <v>217</v>
      </c>
      <c r="R54" s="352"/>
      <c r="AF54" t="s">
        <v>4</v>
      </c>
      <c r="AG54" s="215">
        <v>2.3176348401010038</v>
      </c>
      <c r="AH54">
        <v>2.7918791659116513</v>
      </c>
    </row>
    <row r="55" spans="1:34" s="95" customFormat="1" x14ac:dyDescent="0.25">
      <c r="A55" s="344"/>
      <c r="B55" s="345" t="s">
        <v>0</v>
      </c>
      <c r="C55" s="345" t="s">
        <v>23</v>
      </c>
      <c r="D55" s="345" t="s">
        <v>39</v>
      </c>
      <c r="E55" s="345" t="s">
        <v>24</v>
      </c>
      <c r="F55" s="345" t="s">
        <v>40</v>
      </c>
      <c r="G55" s="345" t="s">
        <v>5</v>
      </c>
      <c r="H55" s="345" t="s">
        <v>25</v>
      </c>
      <c r="I55" s="345" t="s">
        <v>26</v>
      </c>
      <c r="J55" s="345" t="s">
        <v>41</v>
      </c>
      <c r="K55" s="345" t="s">
        <v>42</v>
      </c>
      <c r="L55" s="345" t="s">
        <v>4</v>
      </c>
      <c r="M55" s="345" t="s">
        <v>43</v>
      </c>
      <c r="N55" s="345" t="s">
        <v>1</v>
      </c>
      <c r="O55" s="345" t="s">
        <v>2</v>
      </c>
      <c r="P55" s="345" t="s">
        <v>3</v>
      </c>
      <c r="Q55" s="5"/>
      <c r="R55" s="5"/>
      <c r="AF55" t="s">
        <v>43</v>
      </c>
      <c r="AG55" s="215">
        <v>0.89824434369080697</v>
      </c>
      <c r="AH55">
        <v>1.3687628634634976</v>
      </c>
    </row>
    <row r="56" spans="1:34" s="4" customFormat="1" x14ac:dyDescent="0.25">
      <c r="A56" s="682">
        <v>2015</v>
      </c>
      <c r="B56" s="683" t="s">
        <v>0</v>
      </c>
      <c r="C56" s="683" t="s">
        <v>23</v>
      </c>
      <c r="D56" s="683" t="s">
        <v>39</v>
      </c>
      <c r="E56" s="683" t="s">
        <v>24</v>
      </c>
      <c r="F56" s="683" t="s">
        <v>40</v>
      </c>
      <c r="G56" s="683" t="s">
        <v>5</v>
      </c>
      <c r="H56" s="683" t="s">
        <v>25</v>
      </c>
      <c r="I56" s="683" t="s">
        <v>26</v>
      </c>
      <c r="J56" s="683" t="s">
        <v>41</v>
      </c>
      <c r="K56" s="683" t="s">
        <v>42</v>
      </c>
      <c r="L56" s="683" t="s">
        <v>4</v>
      </c>
      <c r="M56" s="683" t="s">
        <v>43</v>
      </c>
      <c r="N56" s="683" t="s">
        <v>1</v>
      </c>
      <c r="O56" s="683" t="s">
        <v>2</v>
      </c>
      <c r="P56" s="683" t="s">
        <v>3</v>
      </c>
      <c r="Q56" s="684"/>
      <c r="R56" s="684"/>
      <c r="AG56" s="215">
        <v>18.633786260180177</v>
      </c>
      <c r="AH56">
        <v>16.846506804401372</v>
      </c>
    </row>
    <row r="57" spans="1:34" ht="14.4" x14ac:dyDescent="0.25">
      <c r="A57" s="763" t="s">
        <v>224</v>
      </c>
      <c r="B57" s="763"/>
      <c r="C57" s="763"/>
      <c r="D57" s="763"/>
      <c r="E57" s="763"/>
      <c r="F57" s="763"/>
      <c r="G57" s="763"/>
      <c r="H57" s="763"/>
      <c r="I57" s="763"/>
      <c r="J57" s="763"/>
      <c r="K57" s="763"/>
      <c r="L57" s="763"/>
      <c r="M57" s="763"/>
      <c r="N57" s="763"/>
      <c r="O57" s="763"/>
      <c r="P57" s="763"/>
      <c r="Q57" s="504"/>
      <c r="R57" s="504"/>
      <c r="AG57" s="215">
        <v>13.886694993553625</v>
      </c>
      <c r="AH57">
        <v>17.784705227138886</v>
      </c>
    </row>
    <row r="58" spans="1:34" x14ac:dyDescent="0.25">
      <c r="A58" s="694" t="s">
        <v>479</v>
      </c>
      <c r="B58" s="695">
        <f>INI!B92</f>
        <v>4.8659578935206574E-2</v>
      </c>
      <c r="C58" s="695">
        <f>INI!C92</f>
        <v>1.5736468449519359E-2</v>
      </c>
      <c r="D58" s="695">
        <f>INI!D92</f>
        <v>1.3935742012828154E-2</v>
      </c>
      <c r="E58" s="695">
        <f>INI!E92</f>
        <v>1.1577673851181762E-2</v>
      </c>
      <c r="F58" s="695">
        <f>INI!F92</f>
        <v>1.2024363668888888E-2</v>
      </c>
      <c r="G58" s="695">
        <f>INI!G92</f>
        <v>3.3061312421873996E-2</v>
      </c>
      <c r="H58" s="695">
        <f>INI!H92</f>
        <v>3.0961870648715594E-2</v>
      </c>
      <c r="I58" s="695">
        <f>INI!I92</f>
        <v>2.2241709527745231E-2</v>
      </c>
      <c r="J58" s="695">
        <f>INI!J92</f>
        <v>1.5085342325764554E-2</v>
      </c>
      <c r="K58" s="695">
        <f>INI!K92</f>
        <v>6.3942684773694615E-3</v>
      </c>
      <c r="L58" s="695">
        <f>INI!L92</f>
        <v>8.0044646515531181E-3</v>
      </c>
      <c r="M58" s="695">
        <f>INI!M92</f>
        <v>1.0156785551356911E-2</v>
      </c>
      <c r="N58" s="695">
        <f>INI!N92</f>
        <v>2.8593562368006007E-2</v>
      </c>
      <c r="O58" s="695">
        <f>INI!O92</f>
        <v>5.3925780115380399E-2</v>
      </c>
      <c r="P58" s="695">
        <f>INI!P92</f>
        <v>1.7245908294353424E-2</v>
      </c>
      <c r="Q58" s="685"/>
      <c r="R58" s="685"/>
      <c r="AG58" s="215">
        <v>9.279808112621307</v>
      </c>
      <c r="AH58">
        <v>10.402790355466685</v>
      </c>
    </row>
    <row r="59" spans="1:34" x14ac:dyDescent="0.25">
      <c r="A59" s="694" t="s">
        <v>480</v>
      </c>
      <c r="B59" s="695">
        <v>5.0965572730323938</v>
      </c>
      <c r="C59" s="695">
        <v>1.7285871019137506</v>
      </c>
      <c r="D59" s="695">
        <v>1.184861469570168</v>
      </c>
      <c r="E59" s="695">
        <v>0.46355445386512489</v>
      </c>
      <c r="F59" s="695">
        <v>0.70403530727209107</v>
      </c>
      <c r="G59" s="695">
        <v>3.2544950269734367</v>
      </c>
      <c r="H59" s="695">
        <v>10.22324827703782</v>
      </c>
      <c r="I59" s="695">
        <v>2.2759851397927355</v>
      </c>
      <c r="J59" s="695">
        <v>0.5152396658571754</v>
      </c>
      <c r="K59" s="695">
        <v>0.46251856730346685</v>
      </c>
      <c r="L59" s="695">
        <v>0.43703327829170785</v>
      </c>
      <c r="M59" s="695">
        <v>0.50358890128101741</v>
      </c>
      <c r="N59" s="695">
        <v>2.6516528656719616</v>
      </c>
      <c r="O59" s="695">
        <v>2.8590908116787745</v>
      </c>
      <c r="P59" s="695">
        <v>1.2997613202530929</v>
      </c>
      <c r="Q59" s="685"/>
      <c r="R59" s="685"/>
    </row>
    <row r="60" spans="1:34" x14ac:dyDescent="0.25">
      <c r="A60" s="694" t="s">
        <v>481</v>
      </c>
      <c r="B60" s="695">
        <v>1.9712000000000004E-4</v>
      </c>
      <c r="C60" s="695">
        <v>-1.895666666666667E-4</v>
      </c>
      <c r="D60" s="695">
        <v>-4.338400000000001E-5</v>
      </c>
      <c r="E60" s="695">
        <v>1.5586266666666666E-4</v>
      </c>
      <c r="F60" s="695">
        <v>-8.417200000000002E-5</v>
      </c>
      <c r="G60" s="695">
        <v>-4.1323333333333337E-4</v>
      </c>
      <c r="H60" s="695">
        <v>-3.5131799999999999E-4</v>
      </c>
      <c r="I60" s="695">
        <v>8.7999999999999157E-7</v>
      </c>
      <c r="J60" s="695">
        <v>3.9423999999999997E-4</v>
      </c>
      <c r="K60" s="695">
        <v>1.0631133333333335E-6</v>
      </c>
      <c r="L60" s="695">
        <v>-9.8178666666666662E-5</v>
      </c>
      <c r="M60" s="695">
        <v>-2.8597066666666664E-5</v>
      </c>
      <c r="N60" s="695">
        <v>1.5626600000000002E-3</v>
      </c>
      <c r="O60" s="695">
        <v>2.1193333333333329E-3</v>
      </c>
      <c r="P60" s="695">
        <v>5.2081333333333344E-4</v>
      </c>
      <c r="Q60" s="685"/>
      <c r="R60" s="685"/>
    </row>
    <row r="61" spans="1:34" x14ac:dyDescent="0.25">
      <c r="A61" s="694" t="s">
        <v>419</v>
      </c>
      <c r="B61" s="715">
        <v>0.36565016259537536</v>
      </c>
      <c r="C61" s="715">
        <v>0.53108873238575194</v>
      </c>
      <c r="D61" s="715">
        <v>0.26676392494208861</v>
      </c>
      <c r="E61" s="715">
        <v>0.35776555206126315</v>
      </c>
      <c r="F61" s="715">
        <v>0.43954436681787284</v>
      </c>
      <c r="G61" s="715">
        <v>0.22296726143754028</v>
      </c>
      <c r="H61" s="715">
        <v>0.70806966987392461</v>
      </c>
      <c r="I61" s="715">
        <v>0.31036916910516543</v>
      </c>
      <c r="J61" s="715">
        <v>0.14711486124068243</v>
      </c>
      <c r="K61" s="715">
        <v>0.79200089176258814</v>
      </c>
      <c r="L61" s="715">
        <v>0.27487426868457598</v>
      </c>
      <c r="M61" s="715">
        <v>0.49034327002679978</v>
      </c>
      <c r="N61" s="715">
        <v>0.27450104246359736</v>
      </c>
      <c r="O61" s="715">
        <v>0.27030451436276276</v>
      </c>
      <c r="P61" s="715">
        <v>0.2498434514131343</v>
      </c>
      <c r="Q61" s="685"/>
      <c r="R61" s="685"/>
    </row>
    <row r="62" spans="1:34" x14ac:dyDescent="0.25">
      <c r="A62" s="696" t="s">
        <v>202</v>
      </c>
      <c r="B62" s="697">
        <f>(B$59-B60)/(1-B58)/B77</f>
        <v>0.31590040067192166</v>
      </c>
      <c r="C62" s="697">
        <f t="shared" ref="C62:P62" si="18">(C$59-C60)/(1-C58)/C77</f>
        <v>0.52190418009305106</v>
      </c>
      <c r="D62" s="697">
        <f t="shared" si="18"/>
        <v>0.26274549699103</v>
      </c>
      <c r="E62" s="697">
        <f t="shared" si="18"/>
        <v>0.30459727529878367</v>
      </c>
      <c r="F62" s="697">
        <f>(F$59-F60)/(1-F58)/F77</f>
        <v>0.29323623632260892</v>
      </c>
      <c r="G62" s="697">
        <f t="shared" si="18"/>
        <v>0.18623734740511408</v>
      </c>
      <c r="H62" s="697">
        <f t="shared" si="18"/>
        <v>0.57453528805100229</v>
      </c>
      <c r="I62" s="697">
        <f t="shared" si="18"/>
        <v>0.30104248771725278</v>
      </c>
      <c r="J62" s="697">
        <f t="shared" si="18"/>
        <v>0.17392124557846697</v>
      </c>
      <c r="K62" s="697">
        <f t="shared" si="18"/>
        <v>0.69963952124255724</v>
      </c>
      <c r="L62" s="697">
        <f t="shared" si="18"/>
        <v>0.26025041966252693</v>
      </c>
      <c r="M62" s="697">
        <f t="shared" si="18"/>
        <v>0.42700220985473109</v>
      </c>
      <c r="N62" s="697">
        <f t="shared" si="18"/>
        <v>0.25003938637268042</v>
      </c>
      <c r="O62" s="697">
        <f t="shared" si="18"/>
        <v>0.29405463382306019</v>
      </c>
      <c r="P62" s="697">
        <f t="shared" si="18"/>
        <v>0.22818703937187013</v>
      </c>
      <c r="Q62" s="686"/>
      <c r="R62" s="686"/>
    </row>
    <row r="63" spans="1:34" ht="14.4" x14ac:dyDescent="0.25">
      <c r="A63" s="762" t="s">
        <v>189</v>
      </c>
      <c r="B63" s="762"/>
      <c r="C63" s="762"/>
      <c r="D63" s="762"/>
      <c r="E63" s="762"/>
      <c r="F63" s="762"/>
      <c r="G63" s="762"/>
      <c r="H63" s="762"/>
      <c r="I63" s="762"/>
      <c r="J63" s="762"/>
      <c r="K63" s="762"/>
      <c r="L63" s="762"/>
      <c r="M63" s="762"/>
      <c r="N63" s="762"/>
      <c r="O63" s="762"/>
      <c r="P63" s="762"/>
      <c r="Q63" s="504" t="s">
        <v>191</v>
      </c>
      <c r="R63" s="504">
        <v>1.232</v>
      </c>
    </row>
    <row r="64" spans="1:34" x14ac:dyDescent="0.25">
      <c r="A64" s="694" t="s">
        <v>204</v>
      </c>
      <c r="B64" s="698">
        <v>0.9</v>
      </c>
      <c r="C64" s="698">
        <v>0.6</v>
      </c>
      <c r="D64" s="698">
        <v>1.4</v>
      </c>
      <c r="E64" s="698">
        <v>1.1000000000000001</v>
      </c>
      <c r="F64" s="698">
        <v>1.1000000000000001</v>
      </c>
      <c r="G64" s="698">
        <v>1.4</v>
      </c>
      <c r="H64" s="698">
        <v>0.7</v>
      </c>
      <c r="I64" s="698">
        <v>1.1000000000000001</v>
      </c>
      <c r="J64" s="698">
        <v>1.3</v>
      </c>
      <c r="K64" s="698">
        <v>1.1000000000000001</v>
      </c>
      <c r="L64" s="698">
        <v>1.4</v>
      </c>
      <c r="M64" s="698">
        <v>0.6</v>
      </c>
      <c r="N64" s="698">
        <v>1.2</v>
      </c>
      <c r="O64" s="698">
        <v>1</v>
      </c>
      <c r="P64" s="698">
        <v>1.3</v>
      </c>
      <c r="Q64" s="504"/>
      <c r="R64" s="504"/>
    </row>
    <row r="65" spans="1:18" x14ac:dyDescent="0.25">
      <c r="A65" s="694" t="s">
        <v>428</v>
      </c>
      <c r="B65" s="699">
        <f t="shared" ref="B65:P65" si="19">B$36*$R$35*B61*B58^2.8/2.8</f>
        <v>3.0537418936418504E-5</v>
      </c>
      <c r="C65" s="699">
        <f t="shared" si="19"/>
        <v>1.2534626146386875E-6</v>
      </c>
      <c r="D65" s="699">
        <f t="shared" si="19"/>
        <v>1.0453749395146333E-6</v>
      </c>
      <c r="E65" s="699">
        <f t="shared" si="19"/>
        <v>6.555163891905972E-7</v>
      </c>
      <c r="F65" s="699">
        <f t="shared" si="19"/>
        <v>8.9541005669248034E-7</v>
      </c>
      <c r="G65" s="699">
        <f t="shared" si="19"/>
        <v>9.8156273658162625E-6</v>
      </c>
      <c r="H65" s="699">
        <f t="shared" si="19"/>
        <v>1.2970085700208927E-5</v>
      </c>
      <c r="I65" s="699">
        <f t="shared" si="19"/>
        <v>3.5383011715555869E-6</v>
      </c>
      <c r="J65" s="699">
        <f t="shared" si="19"/>
        <v>6.6835476854902427E-7</v>
      </c>
      <c r="K65" s="699">
        <f t="shared" si="19"/>
        <v>2.7528684608498596E-7</v>
      </c>
      <c r="L65" s="699">
        <f t="shared" si="19"/>
        <v>2.2805794891561047E-7</v>
      </c>
      <c r="M65" s="699">
        <f t="shared" si="19"/>
        <v>3.3964227251729199E-7</v>
      </c>
      <c r="N65" s="699">
        <f t="shared" si="19"/>
        <v>6.8980933164750355E-6</v>
      </c>
      <c r="O65" s="699">
        <f t="shared" si="19"/>
        <v>3.3445369449022538E-5</v>
      </c>
      <c r="P65" s="699">
        <f t="shared" si="19"/>
        <v>1.6511441958913392E-6</v>
      </c>
      <c r="Q65" s="504"/>
      <c r="R65" s="504"/>
    </row>
    <row r="66" spans="1:18" ht="14.4" x14ac:dyDescent="0.25">
      <c r="A66" s="762" t="s">
        <v>438</v>
      </c>
      <c r="B66" s="762"/>
      <c r="C66" s="762"/>
      <c r="D66" s="762"/>
      <c r="E66" s="762"/>
      <c r="F66" s="762"/>
      <c r="G66" s="762"/>
      <c r="H66" s="762"/>
      <c r="I66" s="762"/>
      <c r="J66" s="762"/>
      <c r="K66" s="762"/>
      <c r="L66" s="762"/>
      <c r="M66" s="762"/>
      <c r="N66" s="762"/>
      <c r="O66" s="762"/>
      <c r="P66" s="762"/>
      <c r="Q66" s="504"/>
      <c r="R66" s="504"/>
    </row>
    <row r="67" spans="1:18" x14ac:dyDescent="0.25">
      <c r="A67" s="700" t="s">
        <v>153</v>
      </c>
      <c r="B67" s="701">
        <v>0</v>
      </c>
      <c r="C67" s="702">
        <v>0</v>
      </c>
      <c r="D67" s="702">
        <v>0</v>
      </c>
      <c r="E67" s="703">
        <v>0</v>
      </c>
      <c r="F67" s="702">
        <v>0</v>
      </c>
      <c r="G67" s="704">
        <v>0</v>
      </c>
      <c r="H67" s="702">
        <v>7.8458281280446962E-2</v>
      </c>
      <c r="I67" s="702">
        <v>0.43852128250463729</v>
      </c>
      <c r="J67" s="702">
        <v>0.34097373142773563</v>
      </c>
      <c r="K67" s="702">
        <v>6.0898590598525759E-2</v>
      </c>
      <c r="L67" s="702">
        <v>0</v>
      </c>
      <c r="M67" s="702">
        <v>0</v>
      </c>
      <c r="N67" s="702">
        <v>0.17551222871918021</v>
      </c>
      <c r="O67" s="702">
        <v>0.34097373142773563</v>
      </c>
      <c r="P67" s="702">
        <v>6.0898590598525759E-2</v>
      </c>
      <c r="Q67" s="687" t="s">
        <v>154</v>
      </c>
      <c r="R67" s="688"/>
    </row>
    <row r="68" spans="1:18" x14ac:dyDescent="0.25">
      <c r="A68" s="700" t="s">
        <v>155</v>
      </c>
      <c r="B68" s="701">
        <v>0.14141261070848823</v>
      </c>
      <c r="C68" s="702">
        <v>0.11505844305760014</v>
      </c>
      <c r="D68" s="702">
        <v>0.16172343907608619</v>
      </c>
      <c r="E68" s="703">
        <v>0.14141261070848823</v>
      </c>
      <c r="F68" s="702">
        <v>0.15639150161867468</v>
      </c>
      <c r="G68" s="704">
        <v>0.15910847073502937</v>
      </c>
      <c r="H68" s="702">
        <v>0.12589302830091467</v>
      </c>
      <c r="I68" s="702">
        <v>0.16887308347047958</v>
      </c>
      <c r="J68" s="702">
        <v>0.19832036751008103</v>
      </c>
      <c r="K68" s="702">
        <v>0.13454323082344966</v>
      </c>
      <c r="L68" s="702">
        <v>0.15639150161867468</v>
      </c>
      <c r="M68" s="702">
        <v>0.13047243886221116</v>
      </c>
      <c r="N68" s="702">
        <v>0.17344211485103003</v>
      </c>
      <c r="O68" s="702">
        <v>0.19832036751008103</v>
      </c>
      <c r="P68" s="702">
        <v>0.13454323082344966</v>
      </c>
      <c r="Q68" s="687" t="s">
        <v>156</v>
      </c>
      <c r="R68" s="688"/>
    </row>
    <row r="69" spans="1:18" x14ac:dyDescent="0.25">
      <c r="A69" s="700" t="s">
        <v>416</v>
      </c>
      <c r="B69" s="701">
        <v>0</v>
      </c>
      <c r="C69" s="701">
        <v>0</v>
      </c>
      <c r="D69" s="701">
        <v>0</v>
      </c>
      <c r="E69" s="701">
        <v>0</v>
      </c>
      <c r="F69" s="701">
        <v>0</v>
      </c>
      <c r="G69" s="701">
        <v>0</v>
      </c>
      <c r="H69" s="701">
        <v>0</v>
      </c>
      <c r="I69" s="701">
        <v>0</v>
      </c>
      <c r="J69" s="701">
        <v>0</v>
      </c>
      <c r="K69" s="701">
        <v>0</v>
      </c>
      <c r="L69" s="701">
        <v>0</v>
      </c>
      <c r="M69" s="701">
        <v>0</v>
      </c>
      <c r="N69" s="701">
        <v>0</v>
      </c>
      <c r="O69" s="701">
        <v>0</v>
      </c>
      <c r="P69" s="701">
        <v>0</v>
      </c>
      <c r="Q69" s="689" t="s">
        <v>418</v>
      </c>
      <c r="R69" s="690">
        <v>0.85</v>
      </c>
    </row>
    <row r="70" spans="1:18" x14ac:dyDescent="0.25">
      <c r="A70" s="700" t="s">
        <v>420</v>
      </c>
      <c r="B70" s="705">
        <f t="shared" ref="B70" si="20">(1+B69)*(B67*$R$69+B68*$R$69^2)/100</f>
        <v>1.0217061123688274E-3</v>
      </c>
      <c r="C70" s="705">
        <f t="shared" ref="C70" si="21">(1+C69)*(C67*$R$69+C68*$R$69^2)/100</f>
        <v>8.3129725109116093E-4</v>
      </c>
      <c r="D70" s="705">
        <f t="shared" ref="D70:E70" si="22">(1+D69)*(D67*$R$69+D68*$R$69^2)/100</f>
        <v>1.1684518473247226E-3</v>
      </c>
      <c r="E70" s="705">
        <f t="shared" si="22"/>
        <v>1.0217061123688274E-3</v>
      </c>
      <c r="F70" s="705">
        <f t="shared" ref="F70" si="23">(1+F69)*(F67*$R$69+F68*$R$69^2)/100</f>
        <v>1.1299285991949245E-3</v>
      </c>
      <c r="G70" s="705">
        <f t="shared" ref="G70:H70" si="24">(1+G69)*(G67*$R$69+G68*$R$69^2)/100</f>
        <v>1.1495587010605871E-3</v>
      </c>
      <c r="H70" s="705">
        <f t="shared" si="24"/>
        <v>1.5764725203579078E-3</v>
      </c>
      <c r="I70" s="705">
        <f t="shared" ref="I70" si="25">(1+I69)*(I67*$R$69+I68*$R$69^2)/100</f>
        <v>4.9475389293636316E-3</v>
      </c>
      <c r="J70" s="705">
        <f t="shared" ref="J70:K70" si="26">(1+J69)*(J67*$R$69+J68*$R$69^2)/100</f>
        <v>4.3311413723960881E-3</v>
      </c>
      <c r="K70" s="705">
        <f t="shared" si="26"/>
        <v>1.4897128627868927E-3</v>
      </c>
      <c r="L70" s="705">
        <f t="shared" ref="L70" si="27">(1+L69)*(L67*$R$69+L68*$R$69^2)/100</f>
        <v>1.1299285991949245E-3</v>
      </c>
      <c r="M70" s="705">
        <f t="shared" ref="M70" si="28">(1+M69)*(M67*$R$69+M68*$R$69^2)/100</f>
        <v>9.4266337077947553E-4</v>
      </c>
      <c r="N70" s="705">
        <f>(1+N69)*(N67*$R$69+N68*$R$69^2)/100</f>
        <v>2.7449732239117237E-3</v>
      </c>
      <c r="O70" s="705">
        <f t="shared" ref="O70:P70" si="29">(1+O69)*(O67*$R$69+O68*$R$69^2)/100</f>
        <v>4.3311413723960881E-3</v>
      </c>
      <c r="P70" s="705">
        <f t="shared" si="29"/>
        <v>1.4897128627868927E-3</v>
      </c>
      <c r="Q70" s="687" t="s">
        <v>197</v>
      </c>
      <c r="R70" s="504"/>
    </row>
    <row r="71" spans="1:18" ht="14.4" x14ac:dyDescent="0.25">
      <c r="A71" s="762" t="s">
        <v>216</v>
      </c>
      <c r="B71" s="762"/>
      <c r="C71" s="762"/>
      <c r="D71" s="762"/>
      <c r="E71" s="762"/>
      <c r="F71" s="762"/>
      <c r="G71" s="762"/>
      <c r="H71" s="762"/>
      <c r="I71" s="762"/>
      <c r="J71" s="762"/>
      <c r="K71" s="762"/>
      <c r="L71" s="762"/>
      <c r="M71" s="762"/>
      <c r="N71" s="762"/>
      <c r="O71" s="762"/>
      <c r="P71" s="762"/>
      <c r="Q71" s="147"/>
      <c r="R71" s="147"/>
    </row>
    <row r="72" spans="1:18" x14ac:dyDescent="0.25">
      <c r="A72" s="700" t="s">
        <v>867</v>
      </c>
      <c r="B72" s="704"/>
      <c r="C72" s="704"/>
      <c r="D72" s="704"/>
      <c r="E72" s="704"/>
      <c r="F72" s="704"/>
      <c r="G72" s="704"/>
      <c r="H72" s="704"/>
      <c r="I72" s="704"/>
      <c r="J72" s="704"/>
      <c r="K72" s="704"/>
      <c r="L72" s="704"/>
      <c r="M72" s="704"/>
      <c r="N72" s="704"/>
      <c r="O72" s="704"/>
      <c r="P72" s="704"/>
      <c r="Q72" s="691"/>
      <c r="R72" s="691"/>
    </row>
    <row r="73" spans="1:18" x14ac:dyDescent="0.25">
      <c r="A73" s="700" t="s">
        <v>868</v>
      </c>
      <c r="B73" s="704">
        <v>16.940130859375</v>
      </c>
      <c r="C73" s="704">
        <v>3.3625983886718749</v>
      </c>
      <c r="D73" s="704">
        <v>4.5680913085937496</v>
      </c>
      <c r="E73" s="704">
        <v>1.5375948486328126</v>
      </c>
      <c r="F73" s="704">
        <v>1.9862470054626464</v>
      </c>
      <c r="G73" s="704">
        <v>18.053825327873231</v>
      </c>
      <c r="H73" s="704">
        <v>18.333923828124998</v>
      </c>
      <c r="I73" s="704">
        <v>7.6940390624999999</v>
      </c>
      <c r="J73" s="704">
        <v>2.9925419921874998</v>
      </c>
      <c r="K73" s="704">
        <v>0.66434271240234377</v>
      </c>
      <c r="L73" s="704">
        <v>1.6912967176437379</v>
      </c>
      <c r="M73" s="704">
        <v>1.1904044570922852</v>
      </c>
      <c r="N73" s="704">
        <v>10.880641102790833</v>
      </c>
      <c r="O73" s="704">
        <v>10.224757209062576</v>
      </c>
      <c r="P73" s="704">
        <v>5.7850290397405626</v>
      </c>
      <c r="Q73" s="691"/>
      <c r="R73" s="691"/>
    </row>
    <row r="74" spans="1:18" x14ac:dyDescent="0.25">
      <c r="A74" s="700" t="s">
        <v>422</v>
      </c>
      <c r="B74" s="706">
        <f t="shared" ref="B74:P74" si="30">B65+B70</f>
        <v>1.0522435313052459E-3</v>
      </c>
      <c r="C74" s="706">
        <f t="shared" si="30"/>
        <v>8.3255071370579958E-4</v>
      </c>
      <c r="D74" s="706">
        <f t="shared" si="30"/>
        <v>1.1694972222642372E-3</v>
      </c>
      <c r="E74" s="706">
        <f t="shared" si="30"/>
        <v>1.0223616287580179E-3</v>
      </c>
      <c r="F74" s="706">
        <f t="shared" si="30"/>
        <v>1.1308240092516169E-3</v>
      </c>
      <c r="G74" s="706">
        <f t="shared" si="30"/>
        <v>1.1593743284264034E-3</v>
      </c>
      <c r="H74" s="706">
        <f t="shared" si="30"/>
        <v>1.5894426060581168E-3</v>
      </c>
      <c r="I74" s="706">
        <f t="shared" si="30"/>
        <v>4.9510772305351872E-3</v>
      </c>
      <c r="J74" s="706">
        <f t="shared" si="30"/>
        <v>4.3318097271646374E-3</v>
      </c>
      <c r="K74" s="706">
        <f t="shared" si="30"/>
        <v>1.4899881496329777E-3</v>
      </c>
      <c r="L74" s="706">
        <f t="shared" si="30"/>
        <v>1.13015665714384E-3</v>
      </c>
      <c r="M74" s="706">
        <f t="shared" si="30"/>
        <v>9.4300301305199285E-4</v>
      </c>
      <c r="N74" s="706">
        <f t="shared" si="30"/>
        <v>2.7518713172281989E-3</v>
      </c>
      <c r="O74" s="706">
        <f t="shared" si="30"/>
        <v>4.3645867418451107E-3</v>
      </c>
      <c r="P74" s="706">
        <f t="shared" si="30"/>
        <v>1.4913640069827842E-3</v>
      </c>
      <c r="Q74" s="691"/>
      <c r="R74" s="691"/>
    </row>
    <row r="75" spans="1:18" x14ac:dyDescent="0.25">
      <c r="A75" s="707" t="s">
        <v>423</v>
      </c>
      <c r="B75" s="708">
        <f>B73/(1-B74)</f>
        <v>16.957974778639862</v>
      </c>
      <c r="C75" s="708">
        <f t="shared" ref="C75:P75" si="31">C73/(1-C74)</f>
        <v>3.3654002550561275</v>
      </c>
      <c r="D75" s="708">
        <f t="shared" si="31"/>
        <v>4.5734399338926295</v>
      </c>
      <c r="E75" s="708">
        <f t="shared" si="31"/>
        <v>1.539168435381342</v>
      </c>
      <c r="F75" s="708">
        <v>2.4304264755249023</v>
      </c>
      <c r="G75" s="708">
        <f t="shared" si="31"/>
        <v>18.074780764683741</v>
      </c>
      <c r="H75" s="708">
        <f t="shared" si="31"/>
        <v>18.363110939031266</v>
      </c>
      <c r="I75" s="708">
        <f t="shared" si="31"/>
        <v>7.7323223878134613</v>
      </c>
      <c r="J75" s="708">
        <f t="shared" si="31"/>
        <v>3.0055615127841699</v>
      </c>
      <c r="K75" s="708">
        <f t="shared" si="31"/>
        <v>0.66533405225575215</v>
      </c>
      <c r="L75" s="708">
        <f t="shared" si="31"/>
        <v>1.6932103105481486</v>
      </c>
      <c r="M75" s="708">
        <f t="shared" si="31"/>
        <v>1.1915280716539909</v>
      </c>
      <c r="N75" s="708">
        <f t="shared" si="31"/>
        <v>10.910665851198607</v>
      </c>
      <c r="O75" s="708">
        <f t="shared" si="31"/>
        <v>10.269579680379884</v>
      </c>
      <c r="P75" s="708">
        <f t="shared" si="31"/>
        <v>5.7936695099160049</v>
      </c>
      <c r="Q75" s="691"/>
      <c r="R75" s="691"/>
    </row>
    <row r="76" spans="1:18" x14ac:dyDescent="0.25">
      <c r="A76" s="407" t="s">
        <v>433</v>
      </c>
      <c r="B76" s="408">
        <f>TFP!B7</f>
        <v>13.196314693941137</v>
      </c>
      <c r="C76" s="408">
        <f>TFP!C7</f>
        <v>7.7897552636431975</v>
      </c>
      <c r="D76" s="408">
        <f>TFP!D7</f>
        <v>8.9810987783786036</v>
      </c>
      <c r="E76" s="408">
        <f>TFP!E7</f>
        <v>11.044039620040101</v>
      </c>
      <c r="F76" s="408">
        <f>TFP!F7</f>
        <v>8.3286339006427816</v>
      </c>
      <c r="G76" s="408">
        <f>TFP!G7</f>
        <v>9.5534897725972421</v>
      </c>
      <c r="H76" s="408">
        <f>TFP!H7</f>
        <v>4.508131615950977</v>
      </c>
      <c r="I76" s="408">
        <f>TFP!I7</f>
        <v>2.8919069157653365</v>
      </c>
      <c r="J76" s="408">
        <f>TFP!J7</f>
        <v>5.031944302115078</v>
      </c>
      <c r="K76" s="408">
        <f>TFP!K7</f>
        <v>4.6100711632892235</v>
      </c>
      <c r="L76" s="408">
        <f>TFP!L7</f>
        <v>6.3696476104624011</v>
      </c>
      <c r="M76" s="408">
        <f>TFP!M7</f>
        <v>6.0596973983389368</v>
      </c>
      <c r="N76" s="408">
        <f>TFP!N7</f>
        <v>3.9720032860576273</v>
      </c>
      <c r="O76" s="408">
        <f>TFP!O7</f>
        <v>3.5159459460284381</v>
      </c>
      <c r="P76" s="408">
        <f>TFP!P7</f>
        <v>5.287062784670848</v>
      </c>
      <c r="Q76" s="692" t="s">
        <v>217</v>
      </c>
      <c r="R76" s="692"/>
    </row>
    <row r="77" spans="1:18" x14ac:dyDescent="0.25">
      <c r="A77" s="709" t="s">
        <v>434</v>
      </c>
      <c r="B77" s="710">
        <f t="shared" ref="B77:P77" si="32">B76*B79^0.3*B80^0.7</f>
        <v>16.957974778639862</v>
      </c>
      <c r="C77" s="710">
        <f t="shared" si="32"/>
        <v>3.3654002550561275</v>
      </c>
      <c r="D77" s="710">
        <f t="shared" si="32"/>
        <v>4.5734399338926295</v>
      </c>
      <c r="E77" s="710">
        <f t="shared" si="32"/>
        <v>1.539168435381342</v>
      </c>
      <c r="F77" s="710">
        <f t="shared" si="32"/>
        <v>2.4304264755249023</v>
      </c>
      <c r="G77" s="710">
        <f t="shared" si="32"/>
        <v>18.074780764683741</v>
      </c>
      <c r="H77" s="710">
        <f t="shared" si="32"/>
        <v>18.363110939031269</v>
      </c>
      <c r="I77" s="710">
        <f t="shared" si="32"/>
        <v>7.7323223878134622</v>
      </c>
      <c r="J77" s="710">
        <f t="shared" si="32"/>
        <v>3.0055615127841699</v>
      </c>
      <c r="K77" s="710">
        <f t="shared" si="32"/>
        <v>0.66533405225575215</v>
      </c>
      <c r="L77" s="710">
        <f t="shared" si="32"/>
        <v>1.6932103105481486</v>
      </c>
      <c r="M77" s="710">
        <f t="shared" si="32"/>
        <v>1.1915280716539909</v>
      </c>
      <c r="N77" s="710">
        <f t="shared" si="32"/>
        <v>10.910665851198607</v>
      </c>
      <c r="O77" s="710">
        <f t="shared" si="32"/>
        <v>10.269579680379884</v>
      </c>
      <c r="P77" s="710">
        <f t="shared" si="32"/>
        <v>5.7936695099160049</v>
      </c>
      <c r="Q77" s="692"/>
      <c r="R77" s="692"/>
    </row>
    <row r="78" spans="1:18" ht="14.4" x14ac:dyDescent="0.25">
      <c r="A78" s="762" t="s">
        <v>439</v>
      </c>
      <c r="B78" s="762"/>
      <c r="C78" s="762"/>
      <c r="D78" s="762"/>
      <c r="E78" s="762"/>
      <c r="F78" s="762"/>
      <c r="G78" s="762"/>
      <c r="H78" s="762"/>
      <c r="I78" s="762"/>
      <c r="J78" s="762"/>
      <c r="K78" s="762"/>
      <c r="L78" s="762"/>
      <c r="M78" s="762"/>
      <c r="N78" s="762"/>
      <c r="O78" s="762"/>
      <c r="P78" s="762"/>
      <c r="Q78" s="147"/>
      <c r="R78" s="147"/>
    </row>
    <row r="79" spans="1:18" x14ac:dyDescent="0.25">
      <c r="A79" s="694" t="s">
        <v>893</v>
      </c>
      <c r="B79" s="711">
        <v>32.956833007812499</v>
      </c>
      <c r="C79" s="711">
        <v>5.6189132556915284</v>
      </c>
      <c r="D79" s="711">
        <v>12.776739257812499</v>
      </c>
      <c r="E79" s="711">
        <v>3.2903196411132813</v>
      </c>
      <c r="F79" s="711">
        <v>4.9248981813192367</v>
      </c>
      <c r="G79" s="711">
        <v>40.772619310323151</v>
      </c>
      <c r="H79" s="711">
        <v>49.471291076660158</v>
      </c>
      <c r="I79" s="711">
        <v>14.153087158203125</v>
      </c>
      <c r="J79" s="711">
        <v>7.1635597229003904</v>
      </c>
      <c r="K79" s="711">
        <v>1.3538667182922364</v>
      </c>
      <c r="L79" s="711">
        <v>2.8420624467283488</v>
      </c>
      <c r="M79" s="711">
        <v>1.1231887929178774</v>
      </c>
      <c r="N79" s="711">
        <v>22.655595730688422</v>
      </c>
      <c r="O79" s="711">
        <v>18.082293506161367</v>
      </c>
      <c r="P79" s="711">
        <v>10.963565261222422</v>
      </c>
      <c r="Q79" s="147"/>
      <c r="R79" s="147"/>
    </row>
    <row r="80" spans="1:18" x14ac:dyDescent="0.25">
      <c r="A80" s="694" t="s">
        <v>892</v>
      </c>
      <c r="B80" s="711">
        <v>0.31992916199999999</v>
      </c>
      <c r="C80" s="711">
        <v>0.14388800399999999</v>
      </c>
      <c r="D80" s="711">
        <v>0.127974958</v>
      </c>
      <c r="E80" s="711">
        <v>3.5949709000000003E-2</v>
      </c>
      <c r="F80" s="711">
        <v>8.6921640000000008E-2</v>
      </c>
      <c r="G80" s="711">
        <v>0.50749195199999997</v>
      </c>
      <c r="H80" s="711">
        <v>1.3970285530000002</v>
      </c>
      <c r="I80" s="711">
        <v>1.3090539800000001</v>
      </c>
      <c r="J80" s="711">
        <v>0.205962108</v>
      </c>
      <c r="K80" s="711">
        <v>5.5291224999999999E-2</v>
      </c>
      <c r="L80" s="711">
        <v>9.6289550999999987E-2</v>
      </c>
      <c r="M80" s="711">
        <v>9.3177430999999991E-2</v>
      </c>
      <c r="N80" s="711">
        <v>1.1120572799999999</v>
      </c>
      <c r="O80" s="711">
        <v>1.3371866609999998</v>
      </c>
      <c r="P80" s="711">
        <v>0.40839152999999995</v>
      </c>
      <c r="Q80" s="147"/>
      <c r="R80" s="147"/>
    </row>
    <row r="81" spans="1:18" x14ac:dyDescent="0.25">
      <c r="A81" s="696" t="s">
        <v>424</v>
      </c>
      <c r="B81" s="697">
        <f>B75/B$79^0.3/B$80^0.7</f>
        <v>13.196314693941137</v>
      </c>
      <c r="C81" s="697">
        <f t="shared" ref="C81:P81" si="33">C75/C$79^0.3/C$80^0.7</f>
        <v>7.7897552636431975</v>
      </c>
      <c r="D81" s="697">
        <f t="shared" si="33"/>
        <v>8.9810987783786036</v>
      </c>
      <c r="E81" s="697">
        <f t="shared" si="33"/>
        <v>11.044039620040101</v>
      </c>
      <c r="F81" s="697">
        <f t="shared" si="33"/>
        <v>8.3286339006427816</v>
      </c>
      <c r="G81" s="697">
        <f t="shared" si="33"/>
        <v>9.5534897725972421</v>
      </c>
      <c r="H81" s="697">
        <f t="shared" si="33"/>
        <v>4.508131615950977</v>
      </c>
      <c r="I81" s="697">
        <f t="shared" si="33"/>
        <v>2.8919069157653365</v>
      </c>
      <c r="J81" s="697">
        <f t="shared" si="33"/>
        <v>5.031944302115078</v>
      </c>
      <c r="K81" s="697">
        <f t="shared" si="33"/>
        <v>4.6100711632892235</v>
      </c>
      <c r="L81" s="697">
        <f t="shared" si="33"/>
        <v>6.3696476104624011</v>
      </c>
      <c r="M81" s="697">
        <f t="shared" si="33"/>
        <v>6.0596973983389368</v>
      </c>
      <c r="N81" s="697">
        <f t="shared" si="33"/>
        <v>3.9720032860576273</v>
      </c>
      <c r="O81" s="697">
        <f t="shared" si="33"/>
        <v>3.5159459460284381</v>
      </c>
      <c r="P81" s="697">
        <f t="shared" si="33"/>
        <v>5.287062784670848</v>
      </c>
      <c r="Q81" s="693" t="s">
        <v>217</v>
      </c>
      <c r="R81" s="693"/>
    </row>
    <row r="82" spans="1:18" s="121" customFormat="1" x14ac:dyDescent="0.25">
      <c r="A82" s="712"/>
      <c r="B82" s="713" t="s">
        <v>0</v>
      </c>
      <c r="C82" s="713" t="s">
        <v>23</v>
      </c>
      <c r="D82" s="713" t="s">
        <v>39</v>
      </c>
      <c r="E82" s="713" t="s">
        <v>24</v>
      </c>
      <c r="F82" s="713" t="s">
        <v>40</v>
      </c>
      <c r="G82" s="713" t="s">
        <v>5</v>
      </c>
      <c r="H82" s="713" t="s">
        <v>25</v>
      </c>
      <c r="I82" s="713" t="s">
        <v>26</v>
      </c>
      <c r="J82" s="713" t="s">
        <v>41</v>
      </c>
      <c r="K82" s="713" t="s">
        <v>42</v>
      </c>
      <c r="L82" s="713" t="s">
        <v>4</v>
      </c>
      <c r="M82" s="713" t="s">
        <v>43</v>
      </c>
      <c r="N82" s="713" t="s">
        <v>1</v>
      </c>
      <c r="O82" s="713" t="s">
        <v>2</v>
      </c>
      <c r="P82" s="713" t="s">
        <v>3</v>
      </c>
      <c r="Q82" s="147"/>
      <c r="R82" s="147"/>
    </row>
    <row r="90" spans="1:18" x14ac:dyDescent="0.25">
      <c r="A90" s="1"/>
      <c r="B90" s="28"/>
      <c r="C90" s="28"/>
      <c r="D90" s="28"/>
      <c r="E90" s="28"/>
      <c r="F90" s="67"/>
      <c r="G90" s="28"/>
      <c r="H90" s="28"/>
      <c r="I90" s="28"/>
      <c r="J90" s="67"/>
      <c r="L90" s="28"/>
      <c r="M90" s="28"/>
      <c r="N90" s="28"/>
    </row>
    <row r="91" spans="1:18" x14ac:dyDescent="0.25">
      <c r="A91" s="458"/>
      <c r="B91" s="459"/>
      <c r="C91" s="459"/>
      <c r="D91" s="459"/>
      <c r="E91" s="119"/>
      <c r="F91" s="119"/>
      <c r="G91" s="119"/>
      <c r="H91" s="119"/>
      <c r="I91" s="140"/>
      <c r="J91" s="28"/>
      <c r="K91" s="28"/>
      <c r="L91" s="28"/>
      <c r="M91" s="28"/>
      <c r="N91" s="28"/>
      <c r="O91" s="28"/>
    </row>
    <row r="92" spans="1:18" x14ac:dyDescent="0.25">
      <c r="A92" s="145"/>
      <c r="B92" s="146"/>
      <c r="C92" s="146"/>
      <c r="D92" s="146"/>
      <c r="E92" s="4"/>
      <c r="F92" s="21"/>
      <c r="G92" s="21"/>
      <c r="H92" s="21"/>
      <c r="I92" s="4"/>
      <c r="J92" s="28"/>
      <c r="K92" s="28"/>
      <c r="L92" s="28"/>
      <c r="M92" s="28"/>
      <c r="N92" s="28"/>
      <c r="O92" s="28"/>
    </row>
    <row r="93" spans="1:18" x14ac:dyDescent="0.25">
      <c r="A93" s="145"/>
      <c r="B93" s="146"/>
      <c r="C93" s="146"/>
      <c r="D93" s="146"/>
      <c r="E93" s="4"/>
      <c r="F93" s="21"/>
      <c r="G93" s="21"/>
      <c r="H93" s="21"/>
      <c r="I93" s="4"/>
      <c r="J93" s="28"/>
      <c r="K93" s="28"/>
      <c r="L93" s="28"/>
      <c r="M93" s="28"/>
      <c r="N93" s="28"/>
      <c r="O93" s="28"/>
    </row>
    <row r="94" spans="1:18" x14ac:dyDescent="0.25">
      <c r="A94" s="145"/>
      <c r="B94" s="146"/>
      <c r="C94" s="146"/>
      <c r="D94" s="146"/>
      <c r="E94" s="4"/>
      <c r="F94" s="21"/>
      <c r="G94" s="21"/>
      <c r="H94" s="21"/>
      <c r="I94" s="4"/>
      <c r="J94" s="28"/>
      <c r="K94" s="28"/>
      <c r="L94" s="28"/>
      <c r="M94" s="28"/>
      <c r="N94" s="28"/>
      <c r="O94" s="28"/>
    </row>
    <row r="95" spans="1:18" x14ac:dyDescent="0.25">
      <c r="A95" s="145"/>
      <c r="B95" s="146"/>
      <c r="C95" s="146"/>
      <c r="D95" s="146"/>
      <c r="E95" s="4"/>
      <c r="F95" s="21"/>
      <c r="G95" s="21"/>
      <c r="H95" s="21"/>
      <c r="I95" s="4"/>
      <c r="J95" s="28"/>
      <c r="K95" s="28"/>
      <c r="L95" s="28"/>
      <c r="M95" s="28"/>
      <c r="N95" s="28"/>
      <c r="O95" s="28"/>
    </row>
    <row r="96" spans="1:18" x14ac:dyDescent="0.25">
      <c r="A96" s="145"/>
      <c r="B96" s="146"/>
      <c r="C96" s="146"/>
      <c r="D96" s="146"/>
      <c r="E96" s="4"/>
      <c r="F96" s="21"/>
      <c r="G96" s="21"/>
      <c r="H96" s="21"/>
      <c r="I96" s="4"/>
      <c r="J96" s="28"/>
      <c r="K96" s="28"/>
      <c r="L96" s="28"/>
      <c r="M96" s="28"/>
      <c r="N96" s="28"/>
      <c r="O96" s="28"/>
    </row>
    <row r="97" spans="1:15" x14ac:dyDescent="0.25">
      <c r="A97" s="145"/>
      <c r="B97" s="146"/>
      <c r="C97" s="146"/>
      <c r="D97" s="146"/>
      <c r="E97" s="4"/>
      <c r="F97" s="21"/>
      <c r="G97" s="21"/>
      <c r="H97" s="21"/>
      <c r="I97" s="4"/>
      <c r="J97" s="28"/>
      <c r="K97" s="28"/>
      <c r="L97" s="28"/>
      <c r="M97" s="28"/>
      <c r="N97" s="28"/>
      <c r="O97" s="28"/>
    </row>
    <row r="98" spans="1:15" x14ac:dyDescent="0.25">
      <c r="A98" s="145"/>
      <c r="B98" s="146"/>
      <c r="C98" s="146"/>
      <c r="D98" s="146"/>
      <c r="E98" s="4"/>
      <c r="F98" s="21"/>
      <c r="G98" s="21"/>
      <c r="H98" s="21"/>
      <c r="I98" s="4"/>
      <c r="J98" s="28"/>
      <c r="K98" s="28"/>
      <c r="L98" s="28"/>
      <c r="M98" s="28"/>
      <c r="N98" s="28"/>
      <c r="O98" s="28"/>
    </row>
    <row r="99" spans="1:15" x14ac:dyDescent="0.25">
      <c r="A99" s="145"/>
      <c r="B99" s="146"/>
      <c r="C99" s="146"/>
      <c r="D99" s="146"/>
      <c r="E99" s="4"/>
      <c r="F99" s="21"/>
      <c r="G99" s="21"/>
      <c r="H99" s="21"/>
      <c r="I99" s="4"/>
      <c r="J99" s="92"/>
      <c r="K99" s="91"/>
      <c r="L99" s="91"/>
      <c r="M99" s="91"/>
      <c r="N99" s="91"/>
      <c r="O99" s="91"/>
    </row>
    <row r="100" spans="1:15" x14ac:dyDescent="0.25">
      <c r="A100" s="145"/>
      <c r="B100" s="146"/>
      <c r="C100" s="146"/>
      <c r="D100" s="146"/>
      <c r="E100" s="4"/>
      <c r="F100" s="21"/>
      <c r="G100" s="21"/>
      <c r="H100" s="21"/>
      <c r="I100" s="4"/>
    </row>
    <row r="101" spans="1:15" x14ac:dyDescent="0.25">
      <c r="A101" s="145"/>
      <c r="B101" s="146"/>
      <c r="C101" s="146"/>
      <c r="D101" s="146"/>
      <c r="E101" s="4"/>
      <c r="F101" s="21"/>
      <c r="G101" s="21"/>
      <c r="H101" s="21"/>
      <c r="I101" s="4"/>
    </row>
    <row r="102" spans="1:15" x14ac:dyDescent="0.25">
      <c r="A102" s="145"/>
      <c r="B102" s="146"/>
      <c r="C102" s="146"/>
      <c r="D102" s="146"/>
      <c r="E102" s="4"/>
      <c r="F102" s="21"/>
      <c r="G102" s="21"/>
      <c r="H102" s="21"/>
      <c r="I102" s="4"/>
    </row>
    <row r="103" spans="1:15" x14ac:dyDescent="0.25">
      <c r="A103" s="145"/>
      <c r="B103" s="146"/>
      <c r="C103" s="146"/>
      <c r="D103" s="146"/>
      <c r="E103" s="4"/>
      <c r="F103" s="21"/>
      <c r="G103" s="21"/>
      <c r="H103" s="21"/>
      <c r="I103" s="4"/>
    </row>
    <row r="104" spans="1:15" x14ac:dyDescent="0.25">
      <c r="A104" s="145"/>
      <c r="B104" s="146"/>
      <c r="C104" s="146"/>
      <c r="D104" s="146"/>
      <c r="E104" s="4"/>
      <c r="F104" s="21"/>
      <c r="G104" s="21"/>
      <c r="H104" s="21"/>
      <c r="I104" s="4"/>
    </row>
    <row r="105" spans="1:15" x14ac:dyDescent="0.25">
      <c r="A105" s="145"/>
      <c r="B105" s="146"/>
      <c r="C105" s="146"/>
      <c r="D105" s="146"/>
      <c r="E105" s="4"/>
      <c r="F105" s="21"/>
      <c r="G105" s="21"/>
      <c r="H105" s="21"/>
      <c r="I105" s="4"/>
    </row>
    <row r="106" spans="1:15" x14ac:dyDescent="0.25">
      <c r="A106" s="145"/>
      <c r="B106" s="146"/>
      <c r="C106" s="146"/>
      <c r="D106" s="146"/>
      <c r="E106" s="4"/>
      <c r="F106" s="21"/>
      <c r="G106" s="21"/>
      <c r="H106" s="21"/>
      <c r="I106" s="4"/>
    </row>
    <row r="107" spans="1:15" x14ac:dyDescent="0.25">
      <c r="A107" s="3"/>
      <c r="B107" s="91"/>
      <c r="C107" s="91"/>
      <c r="D107" s="91"/>
      <c r="E107" s="91"/>
      <c r="F107" s="760"/>
      <c r="G107" s="760"/>
      <c r="H107" s="760"/>
      <c r="I107" s="141"/>
    </row>
    <row r="108" spans="1:15" x14ac:dyDescent="0.25">
      <c r="A108" s="142"/>
      <c r="B108" s="119"/>
      <c r="C108" s="119"/>
      <c r="D108" s="119"/>
      <c r="E108" s="119"/>
      <c r="F108" s="119"/>
      <c r="G108" s="119"/>
      <c r="H108" s="119"/>
      <c r="I108" s="21"/>
    </row>
    <row r="109" spans="1:15" x14ac:dyDescent="0.25">
      <c r="A109" s="143"/>
      <c r="B109" s="133"/>
      <c r="C109" s="133"/>
      <c r="D109" s="133"/>
      <c r="E109" s="144"/>
      <c r="F109" s="120"/>
      <c r="G109" s="120"/>
      <c r="H109" s="120"/>
      <c r="I109" s="130"/>
    </row>
    <row r="110" spans="1:15" x14ac:dyDescent="0.25">
      <c r="A110" s="143"/>
      <c r="B110" s="133"/>
      <c r="C110" s="133"/>
      <c r="D110" s="133"/>
      <c r="E110" s="144"/>
      <c r="F110" s="120"/>
      <c r="G110" s="120"/>
      <c r="H110" s="120"/>
      <c r="I110" s="130"/>
    </row>
    <row r="111" spans="1:15" x14ac:dyDescent="0.25">
      <c r="A111" s="143"/>
      <c r="B111" s="133"/>
      <c r="C111" s="133"/>
      <c r="D111" s="133"/>
      <c r="E111" s="144"/>
      <c r="F111" s="120"/>
      <c r="G111" s="120"/>
      <c r="H111" s="120"/>
      <c r="I111" s="130"/>
    </row>
    <row r="112" spans="1:15" x14ac:dyDescent="0.25">
      <c r="A112" s="143"/>
      <c r="B112" s="133"/>
      <c r="C112" s="133"/>
      <c r="D112" s="133"/>
      <c r="E112" s="144"/>
      <c r="F112" s="120"/>
      <c r="G112" s="120"/>
      <c r="H112" s="120"/>
      <c r="I112" s="130"/>
    </row>
    <row r="113" spans="1:9" x14ac:dyDescent="0.25">
      <c r="A113" s="143"/>
      <c r="B113" s="133"/>
      <c r="C113" s="133"/>
      <c r="D113" s="133"/>
      <c r="E113" s="144"/>
      <c r="F113" s="120"/>
      <c r="G113" s="120"/>
      <c r="H113" s="120"/>
      <c r="I113" s="130"/>
    </row>
    <row r="114" spans="1:9" x14ac:dyDescent="0.25">
      <c r="A114" s="143"/>
      <c r="B114" s="133"/>
      <c r="C114" s="133"/>
      <c r="D114" s="133"/>
      <c r="E114" s="144"/>
      <c r="F114" s="120"/>
      <c r="G114" s="120"/>
      <c r="H114" s="120"/>
      <c r="I114" s="130"/>
    </row>
    <row r="115" spans="1:9" x14ac:dyDescent="0.25">
      <c r="A115" s="143"/>
      <c r="B115" s="133"/>
      <c r="C115" s="133"/>
      <c r="D115" s="133"/>
      <c r="E115" s="144"/>
      <c r="F115" s="120"/>
      <c r="G115" s="120"/>
      <c r="H115" s="120"/>
      <c r="I115" s="130"/>
    </row>
    <row r="116" spans="1:9" x14ac:dyDescent="0.25">
      <c r="A116" s="132"/>
      <c r="B116" s="133"/>
      <c r="C116" s="133"/>
      <c r="D116" s="133"/>
      <c r="E116" s="133"/>
      <c r="F116" s="134"/>
      <c r="G116" s="134"/>
      <c r="H116" s="134"/>
      <c r="I116" s="135"/>
    </row>
    <row r="117" spans="1:9" x14ac:dyDescent="0.25">
      <c r="A117" s="143"/>
      <c r="B117" s="133"/>
      <c r="C117" s="133"/>
      <c r="D117" s="133"/>
      <c r="E117" s="144"/>
      <c r="F117" s="120"/>
      <c r="G117" s="120"/>
      <c r="H117" s="120"/>
      <c r="I117" s="130"/>
    </row>
    <row r="118" spans="1:9" x14ac:dyDescent="0.25">
      <c r="A118" s="143"/>
      <c r="B118" s="133"/>
      <c r="C118" s="133"/>
      <c r="D118" s="133"/>
      <c r="E118" s="144"/>
      <c r="F118" s="120"/>
      <c r="G118" s="120"/>
      <c r="H118" s="120"/>
      <c r="I118" s="130"/>
    </row>
    <row r="119" spans="1:9" x14ac:dyDescent="0.25">
      <c r="A119" s="143"/>
      <c r="B119" s="133"/>
      <c r="C119" s="133"/>
      <c r="D119" s="133"/>
      <c r="E119" s="144"/>
      <c r="F119" s="120"/>
      <c r="G119" s="120"/>
      <c r="H119" s="120"/>
      <c r="I119" s="130"/>
    </row>
    <row r="120" spans="1:9" x14ac:dyDescent="0.25">
      <c r="A120" s="143"/>
      <c r="B120" s="133"/>
      <c r="C120" s="133"/>
      <c r="D120" s="133"/>
      <c r="E120" s="144"/>
      <c r="F120" s="120"/>
      <c r="G120" s="120"/>
      <c r="H120" s="120"/>
      <c r="I120" s="130"/>
    </row>
    <row r="121" spans="1:9" x14ac:dyDescent="0.25">
      <c r="A121" s="143"/>
      <c r="B121" s="133"/>
      <c r="C121" s="133"/>
      <c r="D121" s="133"/>
      <c r="E121" s="144"/>
      <c r="F121" s="120"/>
      <c r="G121" s="120"/>
      <c r="H121" s="120"/>
      <c r="I121" s="130"/>
    </row>
    <row r="122" spans="1:9" x14ac:dyDescent="0.25">
      <c r="A122" s="143"/>
      <c r="B122" s="133"/>
      <c r="C122" s="133"/>
      <c r="D122" s="133"/>
      <c r="E122" s="144"/>
      <c r="F122" s="120"/>
      <c r="G122" s="120"/>
      <c r="H122" s="120"/>
      <c r="I122" s="130"/>
    </row>
    <row r="123" spans="1:9" x14ac:dyDescent="0.25">
      <c r="A123" s="143"/>
      <c r="B123" s="133"/>
      <c r="C123" s="133"/>
      <c r="D123" s="133"/>
      <c r="E123" s="144"/>
      <c r="F123" s="120"/>
      <c r="G123" s="120"/>
      <c r="H123" s="120"/>
      <c r="I123" s="130"/>
    </row>
    <row r="124" spans="1:9" x14ac:dyDescent="0.25">
      <c r="A124" s="4"/>
      <c r="B124" s="21"/>
      <c r="C124" s="21"/>
      <c r="D124" s="21"/>
      <c r="E124" s="21"/>
      <c r="F124" s="21"/>
      <c r="G124" s="21"/>
      <c r="H124" s="21"/>
      <c r="I124" s="21"/>
    </row>
  </sheetData>
  <mergeCells count="16">
    <mergeCell ref="F107:H107"/>
    <mergeCell ref="A2:P2"/>
    <mergeCell ref="A11:P11"/>
    <mergeCell ref="A16:P16"/>
    <mergeCell ref="A8:P8"/>
    <mergeCell ref="A23:P23"/>
    <mergeCell ref="A29:P29"/>
    <mergeCell ref="A35:P35"/>
    <mergeCell ref="A38:P38"/>
    <mergeCell ref="A43:P43"/>
    <mergeCell ref="A50:P50"/>
    <mergeCell ref="A57:P57"/>
    <mergeCell ref="A63:P63"/>
    <mergeCell ref="A66:P66"/>
    <mergeCell ref="A71:P71"/>
    <mergeCell ref="A78:P78"/>
  </mergeCells>
  <phoneticPr fontId="3" type="noConversion"/>
  <conditionalFormatting sqref="F109:H123">
    <cfRule type="cellIs" dxfId="48" priority="28" operator="lessThan">
      <formula>-0.005</formula>
    </cfRule>
    <cfRule type="cellIs" dxfId="47" priority="29" operator="greaterThan">
      <formula>0.05</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L116"/>
  <sheetViews>
    <sheetView topLeftCell="M1" zoomScale="85" zoomScaleNormal="85" workbookViewId="0">
      <selection activeCell="I329" sqref="I329"/>
    </sheetView>
  </sheetViews>
  <sheetFormatPr defaultRowHeight="13.8" x14ac:dyDescent="0.25"/>
  <cols>
    <col min="1" max="12" width="9" hidden="1" customWidth="1"/>
  </cols>
  <sheetData>
    <row r="1" spans="1:28" x14ac:dyDescent="0.25">
      <c r="A1" s="398" t="s">
        <v>564</v>
      </c>
      <c r="B1" s="399">
        <v>2005</v>
      </c>
      <c r="C1" s="400">
        <v>2010</v>
      </c>
      <c r="D1" s="400">
        <v>2020</v>
      </c>
      <c r="E1" s="400">
        <v>2030</v>
      </c>
      <c r="F1" s="400">
        <v>2040</v>
      </c>
      <c r="G1" s="400">
        <v>2050</v>
      </c>
      <c r="H1" s="400">
        <v>2060</v>
      </c>
      <c r="I1" s="400">
        <v>2070</v>
      </c>
      <c r="J1" s="400">
        <v>2080</v>
      </c>
      <c r="K1" s="400">
        <v>2090</v>
      </c>
      <c r="L1" s="400">
        <v>2100</v>
      </c>
      <c r="M1" s="406" t="s">
        <v>519</v>
      </c>
      <c r="N1" s="262">
        <v>2005</v>
      </c>
      <c r="O1" s="262">
        <v>2010</v>
      </c>
      <c r="P1" s="262">
        <v>2020</v>
      </c>
      <c r="Q1" s="262">
        <v>2030</v>
      </c>
      <c r="R1" s="262">
        <v>2040</v>
      </c>
      <c r="S1" s="262">
        <v>2050</v>
      </c>
      <c r="T1" s="262">
        <v>2060</v>
      </c>
      <c r="U1" s="262">
        <v>2070</v>
      </c>
      <c r="V1" s="262">
        <v>2080</v>
      </c>
      <c r="W1" s="262">
        <v>2090</v>
      </c>
      <c r="X1" s="262">
        <v>2100</v>
      </c>
      <c r="Y1" s="496"/>
      <c r="Z1" s="496"/>
      <c r="AA1" s="653"/>
      <c r="AB1" s="653"/>
    </row>
    <row r="2" spans="1:28" x14ac:dyDescent="0.25">
      <c r="A2" s="390" t="s">
        <v>0</v>
      </c>
      <c r="B2" s="258">
        <v>12.666188611946026</v>
      </c>
      <c r="C2" s="258">
        <v>12.927030134991767</v>
      </c>
      <c r="D2" s="258">
        <v>15.924970081738989</v>
      </c>
      <c r="E2" s="258">
        <v>19.161838341064055</v>
      </c>
      <c r="F2" s="258">
        <v>22.703128734957531</v>
      </c>
      <c r="G2" s="258">
        <v>26.285665258262913</v>
      </c>
      <c r="H2" s="258">
        <v>29.771542514427225</v>
      </c>
      <c r="I2" s="258">
        <v>33.579910820987187</v>
      </c>
      <c r="J2" s="258">
        <v>37.243005010880943</v>
      </c>
      <c r="K2" s="258">
        <v>40.743516058483955</v>
      </c>
      <c r="L2" s="258">
        <v>44.023390827147942</v>
      </c>
      <c r="M2" s="405" t="s">
        <v>0</v>
      </c>
      <c r="N2" s="262">
        <f t="shared" ref="N2:X4" si="0">B2/B18^0.3/B35^0.7</f>
        <v>10.556889341262471</v>
      </c>
      <c r="O2" s="262">
        <f t="shared" si="0"/>
        <v>9.7768265418101574</v>
      </c>
      <c r="P2" s="262">
        <f t="shared" si="0"/>
        <v>10.540978910927659</v>
      </c>
      <c r="Q2" s="262">
        <f>E2/E18^0.3/E35^0.7</f>
        <v>11.447031720054103</v>
      </c>
      <c r="R2" s="262">
        <f t="shared" si="0"/>
        <v>12.530786178610201</v>
      </c>
      <c r="S2" s="262">
        <f t="shared" si="0"/>
        <v>13.619374105173588</v>
      </c>
      <c r="T2" s="262">
        <f t="shared" si="0"/>
        <v>14.56825916357379</v>
      </c>
      <c r="U2" s="262">
        <f t="shared" si="0"/>
        <v>15.589348204072278</v>
      </c>
      <c r="V2" s="262">
        <f t="shared" si="0"/>
        <v>16.542697252926253</v>
      </c>
      <c r="W2" s="262">
        <f t="shared" si="0"/>
        <v>17.451950234909173</v>
      </c>
      <c r="X2" s="262">
        <f t="shared" si="0"/>
        <v>18.260916804159866</v>
      </c>
      <c r="Y2" s="496">
        <f>X2/N2</f>
        <v>1.7297630214598887</v>
      </c>
      <c r="Z2" s="496">
        <f>Y2*1.5</f>
        <v>2.5946445321898333</v>
      </c>
      <c r="AA2" s="653"/>
      <c r="AB2" s="653"/>
    </row>
    <row r="3" spans="1:28" x14ac:dyDescent="0.25">
      <c r="A3" s="390" t="s">
        <v>23</v>
      </c>
      <c r="B3" s="258">
        <v>1.7439838747302261</v>
      </c>
      <c r="C3" s="258">
        <v>2.0995291701956598</v>
      </c>
      <c r="D3" s="258">
        <v>2.4447151012275929</v>
      </c>
      <c r="E3" s="258">
        <v>2.9348828569182994</v>
      </c>
      <c r="F3" s="258">
        <v>3.5829110727774225</v>
      </c>
      <c r="G3" s="258">
        <v>4.1025321303417313</v>
      </c>
      <c r="H3" s="258">
        <v>4.7288848517855584</v>
      </c>
      <c r="I3" s="258">
        <v>5.5791633459657479</v>
      </c>
      <c r="J3" s="258">
        <v>6.1826215666481676</v>
      </c>
      <c r="K3" s="258">
        <v>6.8466702162969337</v>
      </c>
      <c r="L3" s="258">
        <v>7.5818368019776186</v>
      </c>
      <c r="M3" s="405" t="s">
        <v>23</v>
      </c>
      <c r="N3" s="262">
        <f t="shared" si="0"/>
        <v>4.3549282715038435</v>
      </c>
      <c r="O3" s="262">
        <f t="shared" si="0"/>
        <v>4.77366689718147</v>
      </c>
      <c r="P3" s="262">
        <f t="shared" si="0"/>
        <v>4.9590072584494536</v>
      </c>
      <c r="Q3" s="262">
        <f t="shared" si="0"/>
        <v>5.6779540218112201</v>
      </c>
      <c r="R3" s="262">
        <f t="shared" si="0"/>
        <v>6.790995020436573</v>
      </c>
      <c r="S3" s="262">
        <f t="shared" si="0"/>
        <v>7.6175795345387476</v>
      </c>
      <c r="T3" s="262">
        <f t="shared" si="0"/>
        <v>8.6449809208760495</v>
      </c>
      <c r="U3" s="262">
        <f t="shared" si="0"/>
        <v>10.095023626080742</v>
      </c>
      <c r="V3" s="262">
        <f t="shared" si="0"/>
        <v>10.99049568105506</v>
      </c>
      <c r="W3" s="262">
        <f t="shared" si="0"/>
        <v>11.864182304635598</v>
      </c>
      <c r="X3" s="262">
        <f t="shared" si="0"/>
        <v>12.85939799663597</v>
      </c>
      <c r="Y3" s="496">
        <f t="shared" ref="Y3:Y16" si="1">X3/N3</f>
        <v>2.9528380710149706</v>
      </c>
      <c r="Z3" s="496">
        <f t="shared" ref="Z3:Z16" si="2">Y3*1.5</f>
        <v>4.4292571065224564</v>
      </c>
      <c r="AA3" s="653"/>
      <c r="AB3" s="653"/>
    </row>
    <row r="4" spans="1:28" x14ac:dyDescent="0.25">
      <c r="A4" s="390" t="s">
        <v>39</v>
      </c>
      <c r="B4" s="258">
        <v>4.0020873625280862</v>
      </c>
      <c r="C4" s="258">
        <v>3.9883900392862701</v>
      </c>
      <c r="D4" s="258">
        <v>4.6385637912037518</v>
      </c>
      <c r="E4" s="258">
        <v>5.2678918927131733</v>
      </c>
      <c r="F4" s="258">
        <v>5.5078052732146183</v>
      </c>
      <c r="G4" s="258">
        <v>5.6795567793039057</v>
      </c>
      <c r="H4" s="258">
        <v>5.9287660639166422</v>
      </c>
      <c r="I4" s="258">
        <v>6.1294536286031533</v>
      </c>
      <c r="J4" s="258">
        <v>6.2434721114810818</v>
      </c>
      <c r="K4" s="258">
        <v>6.387541741182015</v>
      </c>
      <c r="L4" s="258">
        <v>6.5281259728315142</v>
      </c>
      <c r="M4" s="405" t="s">
        <v>39</v>
      </c>
      <c r="N4" s="262">
        <f t="shared" si="0"/>
        <v>8.4010830777714425</v>
      </c>
      <c r="O4" s="262">
        <f t="shared" si="0"/>
        <v>8.0554339670980113</v>
      </c>
      <c r="P4" s="262">
        <f t="shared" si="0"/>
        <v>9.0771421273482105</v>
      </c>
      <c r="Q4" s="262">
        <f t="shared" si="0"/>
        <v>10.379626830450016</v>
      </c>
      <c r="R4" s="262">
        <f t="shared" si="0"/>
        <v>11.152819856295324</v>
      </c>
      <c r="S4" s="262">
        <f t="shared" si="0"/>
        <v>11.907722025236684</v>
      </c>
      <c r="T4" s="262">
        <f t="shared" si="0"/>
        <v>12.905771906429928</v>
      </c>
      <c r="U4" s="262">
        <f t="shared" si="0"/>
        <v>13.947967078325156</v>
      </c>
      <c r="V4" s="262">
        <f t="shared" si="0"/>
        <v>14.764187174403547</v>
      </c>
      <c r="W4" s="262">
        <f t="shared" si="0"/>
        <v>15.508037480897825</v>
      </c>
      <c r="X4" s="262">
        <f t="shared" si="0"/>
        <v>16.188209985270358</v>
      </c>
      <c r="Y4" s="496">
        <f t="shared" si="1"/>
        <v>1.9269194025831022</v>
      </c>
      <c r="Z4" s="496">
        <f t="shared" si="2"/>
        <v>2.8903791038746531</v>
      </c>
      <c r="AA4" s="653"/>
      <c r="AB4" s="653"/>
    </row>
    <row r="5" spans="1:28" x14ac:dyDescent="0.25">
      <c r="A5" s="390" t="s">
        <v>24</v>
      </c>
      <c r="B5" s="258">
        <v>1.187086960597451</v>
      </c>
      <c r="C5" s="258">
        <v>1.2528376356911883</v>
      </c>
      <c r="D5" s="258">
        <v>1.5473831023944162</v>
      </c>
      <c r="E5" s="258">
        <v>1.9186485962734086</v>
      </c>
      <c r="F5" s="258">
        <v>2.3924705828802857</v>
      </c>
      <c r="G5" s="258">
        <v>2.8633748434737964</v>
      </c>
      <c r="H5" s="258">
        <v>3.2944778231102818</v>
      </c>
      <c r="I5" s="258">
        <v>3.8143360605560339</v>
      </c>
      <c r="J5" s="258">
        <v>4.2533618604433725</v>
      </c>
      <c r="K5" s="258">
        <v>4.5780424527911077</v>
      </c>
      <c r="L5" s="258">
        <v>4.8634606057991681</v>
      </c>
      <c r="M5" s="405" t="s">
        <v>24</v>
      </c>
      <c r="N5" s="262">
        <f>B5/B21^0.3/B38^0.7</f>
        <v>9.5781593456098886</v>
      </c>
      <c r="O5" s="262">
        <f t="shared" ref="O5:X15" si="3">C5/C21^0.3/C38^0.7</f>
        <v>9.0995970293376107</v>
      </c>
      <c r="P5" s="262">
        <f t="shared" si="3"/>
        <v>9.6281380524651219</v>
      </c>
      <c r="Q5" s="262">
        <f t="shared" si="3"/>
        <v>10.656048344948976</v>
      </c>
      <c r="R5" s="262">
        <f t="shared" si="3"/>
        <v>12.196854713698235</v>
      </c>
      <c r="S5" s="262">
        <f t="shared" si="3"/>
        <v>13.629333239433693</v>
      </c>
      <c r="T5" s="262">
        <f t="shared" si="3"/>
        <v>14.792096606755969</v>
      </c>
      <c r="U5" s="262">
        <f t="shared" si="3"/>
        <v>16.242982768179608</v>
      </c>
      <c r="V5" s="262">
        <f t="shared" si="3"/>
        <v>17.308949446858602</v>
      </c>
      <c r="W5" s="262">
        <f t="shared" si="3"/>
        <v>17.932451303845649</v>
      </c>
      <c r="X5" s="262">
        <f t="shared" si="3"/>
        <v>18.413348463411317</v>
      </c>
      <c r="Y5" s="496">
        <f t="shared" si="1"/>
        <v>1.9224307927024624</v>
      </c>
      <c r="Z5" s="496">
        <f t="shared" si="2"/>
        <v>2.8836461890536937</v>
      </c>
      <c r="AA5" s="653"/>
      <c r="AB5" s="653"/>
    </row>
    <row r="6" spans="1:28" x14ac:dyDescent="0.25">
      <c r="A6" s="392" t="s">
        <v>40</v>
      </c>
      <c r="B6" s="258">
        <v>0.88692522254732764</v>
      </c>
      <c r="C6" s="258">
        <v>1.0026222963608855</v>
      </c>
      <c r="D6" s="258">
        <v>1.3603098775519959</v>
      </c>
      <c r="E6" s="258">
        <v>1.7810729360790674</v>
      </c>
      <c r="F6" s="258">
        <v>2.2371207618514437</v>
      </c>
      <c r="G6" s="258">
        <v>2.670704815236467</v>
      </c>
      <c r="H6" s="258">
        <v>3.0682522793577824</v>
      </c>
      <c r="I6" s="258">
        <v>3.5190705156962485</v>
      </c>
      <c r="J6" s="258">
        <v>3.8862716765340348</v>
      </c>
      <c r="K6" s="258">
        <v>4.1659179876333789</v>
      </c>
      <c r="L6" s="258">
        <v>4.4186812545437633</v>
      </c>
      <c r="M6" s="262" t="s">
        <v>40</v>
      </c>
      <c r="N6" s="262">
        <f t="shared" ref="N6:N15" si="4">B6/B22^0.3/B39^0.7</f>
        <v>3.5411273245098083</v>
      </c>
      <c r="O6" s="262">
        <f t="shared" si="3"/>
        <v>3.6463552791605838</v>
      </c>
      <c r="P6" s="262">
        <f t="shared" si="3"/>
        <v>4.4144877561874249</v>
      </c>
      <c r="Q6" s="262">
        <f t="shared" si="3"/>
        <v>5.4099029111997217</v>
      </c>
      <c r="R6" s="262">
        <f t="shared" si="3"/>
        <v>6.4986933265675999</v>
      </c>
      <c r="S6" s="262">
        <f t="shared" si="3"/>
        <v>7.4721406237317725</v>
      </c>
      <c r="T6" s="262">
        <f t="shared" si="3"/>
        <v>8.3263284329105662</v>
      </c>
      <c r="U6" s="262">
        <f t="shared" si="3"/>
        <v>9.3118131139810671</v>
      </c>
      <c r="V6" s="262">
        <f t="shared" si="3"/>
        <v>10.029688516588511</v>
      </c>
      <c r="W6" s="262">
        <f t="shared" si="3"/>
        <v>10.480189424586936</v>
      </c>
      <c r="X6" s="262">
        <f t="shared" si="3"/>
        <v>10.858216426255797</v>
      </c>
      <c r="Y6" s="496">
        <f t="shared" si="1"/>
        <v>3.0663162973838789</v>
      </c>
      <c r="Z6" s="496">
        <f t="shared" si="2"/>
        <v>4.5994744460758188</v>
      </c>
      <c r="AA6" s="653"/>
      <c r="AB6" s="653"/>
    </row>
    <row r="7" spans="1:28" x14ac:dyDescent="0.25">
      <c r="A7" s="390" t="s">
        <v>5</v>
      </c>
      <c r="B7" s="401">
        <v>13.588480417695184</v>
      </c>
      <c r="C7" s="401">
        <v>14.252759752171544</v>
      </c>
      <c r="D7" s="401">
        <v>17.472966240855833</v>
      </c>
      <c r="E7" s="401">
        <v>21.072825649570042</v>
      </c>
      <c r="F7" s="401">
        <v>24.386656427346313</v>
      </c>
      <c r="G7" s="401">
        <v>27.526410837884846</v>
      </c>
      <c r="H7" s="401">
        <v>30.738108030703362</v>
      </c>
      <c r="I7" s="401">
        <v>34.345589339381839</v>
      </c>
      <c r="J7" s="401">
        <v>37.303883458489686</v>
      </c>
      <c r="K7" s="401">
        <v>40.033594656185457</v>
      </c>
      <c r="L7" s="401">
        <v>42.691226319826058</v>
      </c>
      <c r="M7" s="405" t="s">
        <v>5</v>
      </c>
      <c r="N7" s="262">
        <f t="shared" si="4"/>
        <v>7.6294208298458903</v>
      </c>
      <c r="O7" s="262">
        <f t="shared" si="3"/>
        <v>7.5074763787819805</v>
      </c>
      <c r="P7" s="262">
        <f t="shared" si="3"/>
        <v>8.5114236517262274</v>
      </c>
      <c r="Q7" s="262">
        <f t="shared" si="3"/>
        <v>9.7857276278338201</v>
      </c>
      <c r="R7" s="262">
        <f t="shared" si="3"/>
        <v>10.980466024011411</v>
      </c>
      <c r="S7" s="262">
        <f t="shared" si="3"/>
        <v>12.167174868485265</v>
      </c>
      <c r="T7" s="262">
        <f t="shared" si="3"/>
        <v>13.477296881060152</v>
      </c>
      <c r="U7" s="262">
        <f t="shared" si="3"/>
        <v>14.983189428542751</v>
      </c>
      <c r="V7" s="262">
        <f t="shared" si="3"/>
        <v>16.14984480685597</v>
      </c>
      <c r="W7" s="262">
        <f t="shared" si="3"/>
        <v>17.160301717942883</v>
      </c>
      <c r="X7" s="262">
        <f t="shared" si="3"/>
        <v>18.11710844059677</v>
      </c>
      <c r="Y7" s="496">
        <f t="shared" si="1"/>
        <v>2.3746374521278995</v>
      </c>
      <c r="Z7" s="496">
        <f t="shared" si="2"/>
        <v>3.5619561781918492</v>
      </c>
      <c r="AA7" s="653"/>
      <c r="AB7" s="653"/>
    </row>
    <row r="8" spans="1:28" x14ac:dyDescent="0.25">
      <c r="A8" s="390" t="s">
        <v>25</v>
      </c>
      <c r="B8" s="258">
        <v>6.4739862868876576</v>
      </c>
      <c r="C8" s="258">
        <v>10.608765633421761</v>
      </c>
      <c r="D8" s="258">
        <v>21.891841029682265</v>
      </c>
      <c r="E8" s="258">
        <v>35.150251600895054</v>
      </c>
      <c r="F8" s="258">
        <v>46.253426834251819</v>
      </c>
      <c r="G8" s="258">
        <v>53.665170836602478</v>
      </c>
      <c r="H8" s="258">
        <v>57.352146604679177</v>
      </c>
      <c r="I8" s="258">
        <v>60.72730033221444</v>
      </c>
      <c r="J8" s="258">
        <v>63.424176873195023</v>
      </c>
      <c r="K8" s="258">
        <v>65.598888457798054</v>
      </c>
      <c r="L8" s="258">
        <v>67.848075171845366</v>
      </c>
      <c r="M8" s="405" t="s">
        <v>25</v>
      </c>
      <c r="N8" s="262">
        <f t="shared" si="4"/>
        <v>2.6407597749816145</v>
      </c>
      <c r="O8" s="262">
        <f t="shared" si="3"/>
        <v>3.7853442737123992</v>
      </c>
      <c r="P8" s="262">
        <f t="shared" si="3"/>
        <v>5.8828988367518686</v>
      </c>
      <c r="Q8" s="262">
        <f t="shared" si="3"/>
        <v>7.6173060157686665</v>
      </c>
      <c r="R8" s="262">
        <f t="shared" si="3"/>
        <v>8.7171925092613396</v>
      </c>
      <c r="S8" s="262">
        <f t="shared" si="3"/>
        <v>9.3559763474889461</v>
      </c>
      <c r="T8" s="262">
        <f t="shared" si="3"/>
        <v>9.7139351553781434</v>
      </c>
      <c r="U8" s="262">
        <f t="shared" si="3"/>
        <v>10.297399239179917</v>
      </c>
      <c r="V8" s="262">
        <f t="shared" si="3"/>
        <v>10.943934376353315</v>
      </c>
      <c r="W8" s="262">
        <f t="shared" si="3"/>
        <v>11.614289588997698</v>
      </c>
      <c r="X8" s="262">
        <f t="shared" si="3"/>
        <v>12.367612090218641</v>
      </c>
      <c r="Y8" s="496">
        <f t="shared" si="1"/>
        <v>4.6833537103179887</v>
      </c>
      <c r="Z8" s="496">
        <f t="shared" si="2"/>
        <v>7.0250305654769836</v>
      </c>
      <c r="AA8" s="653"/>
      <c r="AB8" s="653"/>
    </row>
    <row r="9" spans="1:28" x14ac:dyDescent="0.25">
      <c r="A9" s="390" t="s">
        <v>26</v>
      </c>
      <c r="B9" s="258">
        <v>2.7181885942525206</v>
      </c>
      <c r="C9" s="258">
        <v>4.0786353599254825</v>
      </c>
      <c r="D9" s="258">
        <v>9.6926826293735875</v>
      </c>
      <c r="E9" s="258">
        <v>18.660974644763169</v>
      </c>
      <c r="F9" s="258">
        <v>30.954274619438856</v>
      </c>
      <c r="G9" s="258">
        <v>44.829011575151952</v>
      </c>
      <c r="H9" s="258">
        <v>59.795409129985309</v>
      </c>
      <c r="I9" s="258">
        <v>75.293693359676666</v>
      </c>
      <c r="J9" s="258">
        <v>90.483527092073899</v>
      </c>
      <c r="K9" s="258">
        <v>105.61942916153349</v>
      </c>
      <c r="L9" s="258">
        <v>120.20665210783777</v>
      </c>
      <c r="M9" s="405" t="s">
        <v>26</v>
      </c>
      <c r="N9" s="262">
        <f t="shared" si="4"/>
        <v>1.4810766875405337</v>
      </c>
      <c r="O9" s="262">
        <f t="shared" si="3"/>
        <v>1.8981024837780622</v>
      </c>
      <c r="P9" s="262">
        <f t="shared" si="3"/>
        <v>3.3938544063962612</v>
      </c>
      <c r="Q9" s="262">
        <f t="shared" si="3"/>
        <v>5.1275912898847986</v>
      </c>
      <c r="R9" s="262">
        <f t="shared" si="3"/>
        <v>6.9977858940405087</v>
      </c>
      <c r="S9" s="262">
        <f t="shared" si="3"/>
        <v>8.7014017283505112</v>
      </c>
      <c r="T9" s="262">
        <f t="shared" si="3"/>
        <v>10.332421208585691</v>
      </c>
      <c r="U9" s="262">
        <f t="shared" si="3"/>
        <v>11.967310843662382</v>
      </c>
      <c r="V9" s="262">
        <f t="shared" si="3"/>
        <v>13.586151917837251</v>
      </c>
      <c r="W9" s="262">
        <f t="shared" si="3"/>
        <v>15.278567122643571</v>
      </c>
      <c r="X9" s="262">
        <f t="shared" si="3"/>
        <v>16.989811932838727</v>
      </c>
      <c r="Y9" s="496">
        <f t="shared" si="1"/>
        <v>11.471257414126137</v>
      </c>
      <c r="Z9" s="496">
        <f t="shared" si="2"/>
        <v>17.206886121189207</v>
      </c>
      <c r="AA9" s="653"/>
      <c r="AB9" s="653"/>
    </row>
    <row r="10" spans="1:28" x14ac:dyDescent="0.25">
      <c r="A10" s="390" t="s">
        <v>41</v>
      </c>
      <c r="B10" s="258">
        <v>1.3671853204887443</v>
      </c>
      <c r="C10" s="258">
        <v>1.6741251051847221</v>
      </c>
      <c r="D10" s="258">
        <v>2.3660672107331417</v>
      </c>
      <c r="E10" s="258">
        <v>3.2169521321854533</v>
      </c>
      <c r="F10" s="258">
        <v>4.4402187364324774</v>
      </c>
      <c r="G10" s="258">
        <v>5.9708616123909746</v>
      </c>
      <c r="H10" s="258">
        <v>7.5177360010656473</v>
      </c>
      <c r="I10" s="258">
        <v>8.9488305976270937</v>
      </c>
      <c r="J10" s="258">
        <v>10.413897727289315</v>
      </c>
      <c r="K10" s="258">
        <v>11.761127671640478</v>
      </c>
      <c r="L10" s="258">
        <v>13.0866540890406</v>
      </c>
      <c r="M10" s="405" t="s">
        <v>41</v>
      </c>
      <c r="N10" s="262">
        <f t="shared" si="4"/>
        <v>2.7499839235690189</v>
      </c>
      <c r="O10" s="262">
        <f t="shared" si="3"/>
        <v>3.0555632482888782</v>
      </c>
      <c r="P10" s="262">
        <f t="shared" si="3"/>
        <v>3.6940576230357287</v>
      </c>
      <c r="Q10" s="262">
        <f t="shared" si="3"/>
        <v>4.4787653040365241</v>
      </c>
      <c r="R10" s="262">
        <f t="shared" si="3"/>
        <v>5.6932381279878479</v>
      </c>
      <c r="S10" s="262">
        <f t="shared" si="3"/>
        <v>7.2411796743189312</v>
      </c>
      <c r="T10" s="262">
        <f t="shared" si="3"/>
        <v>8.8255211116778831</v>
      </c>
      <c r="U10" s="262">
        <f t="shared" si="3"/>
        <v>10.386789124694081</v>
      </c>
      <c r="V10" s="262">
        <f t="shared" si="3"/>
        <v>12.151848241655259</v>
      </c>
      <c r="W10" s="262">
        <f t="shared" si="3"/>
        <v>13.930899864226642</v>
      </c>
      <c r="X10" s="262">
        <f t="shared" si="3"/>
        <v>15.789609309673828</v>
      </c>
      <c r="Y10" s="496">
        <f t="shared" si="1"/>
        <v>5.7417096784993413</v>
      </c>
      <c r="Z10" s="496">
        <f t="shared" si="2"/>
        <v>8.6125645177490124</v>
      </c>
      <c r="AA10" s="653"/>
      <c r="AB10" s="653"/>
    </row>
    <row r="11" spans="1:28" x14ac:dyDescent="0.25">
      <c r="A11" s="390" t="s">
        <v>42</v>
      </c>
      <c r="B11" s="258">
        <v>0.32131072955809858</v>
      </c>
      <c r="C11" s="258">
        <v>0.36874938541369429</v>
      </c>
      <c r="D11" s="258">
        <v>0.48130403028446189</v>
      </c>
      <c r="E11" s="258">
        <v>0.67280007767509209</v>
      </c>
      <c r="F11" s="258">
        <v>0.97804033900090104</v>
      </c>
      <c r="G11" s="258">
        <v>1.408937652991836</v>
      </c>
      <c r="H11" s="258">
        <v>1.9034441792411239</v>
      </c>
      <c r="I11" s="258">
        <v>2.4653887821690423</v>
      </c>
      <c r="J11" s="258">
        <v>3.0568475549059162</v>
      </c>
      <c r="K11" s="258">
        <v>3.6522691323403329</v>
      </c>
      <c r="L11" s="258">
        <v>4.2271453438416664</v>
      </c>
      <c r="M11" s="405" t="s">
        <v>42</v>
      </c>
      <c r="N11" s="262">
        <f t="shared" si="4"/>
        <v>2.617989438882387</v>
      </c>
      <c r="O11" s="262">
        <f t="shared" si="3"/>
        <v>2.6861434873893173</v>
      </c>
      <c r="P11" s="262">
        <f t="shared" si="3"/>
        <v>2.8720182635134877</v>
      </c>
      <c r="Q11" s="262">
        <f t="shared" si="3"/>
        <v>3.4676023188623377</v>
      </c>
      <c r="R11" s="262">
        <f t="shared" si="3"/>
        <v>4.4953754192461464</v>
      </c>
      <c r="S11" s="262">
        <f t="shared" si="3"/>
        <v>5.9029886185380169</v>
      </c>
      <c r="T11" s="262">
        <f t="shared" si="3"/>
        <v>7.4119403244079454</v>
      </c>
      <c r="U11" s="262">
        <f t="shared" si="3"/>
        <v>9.072516205976795</v>
      </c>
      <c r="V11" s="262">
        <f t="shared" si="3"/>
        <v>10.788651784487449</v>
      </c>
      <c r="W11" s="262">
        <f t="shared" si="3"/>
        <v>12.518265098950996</v>
      </c>
      <c r="X11" s="262">
        <f t="shared" si="3"/>
        <v>14.20806602989518</v>
      </c>
      <c r="Y11" s="496">
        <f t="shared" si="1"/>
        <v>5.4270906592963826</v>
      </c>
      <c r="Z11" s="496">
        <f t="shared" si="2"/>
        <v>8.1406359889445739</v>
      </c>
      <c r="AA11" s="653"/>
      <c r="AB11" s="653"/>
    </row>
    <row r="12" spans="1:28" x14ac:dyDescent="0.25">
      <c r="A12" s="392" t="s">
        <v>4</v>
      </c>
      <c r="B12" s="258">
        <v>1.3788917707316757</v>
      </c>
      <c r="C12" s="258">
        <v>1.5610825154940344</v>
      </c>
      <c r="D12" s="258">
        <v>2.2371070113125615</v>
      </c>
      <c r="E12" s="258">
        <v>3.0460316602968858</v>
      </c>
      <c r="F12" s="258">
        <v>3.9409174518899475</v>
      </c>
      <c r="G12" s="258">
        <v>4.845262305199677</v>
      </c>
      <c r="H12" s="258">
        <v>5.7533680955822506</v>
      </c>
      <c r="I12" s="258">
        <v>6.6944777590076319</v>
      </c>
      <c r="J12" s="258">
        <v>7.5857827839390222</v>
      </c>
      <c r="K12" s="258">
        <v>8.4313455097169658</v>
      </c>
      <c r="L12" s="258">
        <v>9.2292655513469626</v>
      </c>
      <c r="M12" s="405" t="s">
        <v>4</v>
      </c>
      <c r="N12" s="262">
        <f t="shared" si="4"/>
        <v>6.1390903004612234</v>
      </c>
      <c r="O12" s="262">
        <f t="shared" si="3"/>
        <v>6.1490144149768193</v>
      </c>
      <c r="P12" s="262">
        <f t="shared" si="3"/>
        <v>7.0750057859592408</v>
      </c>
      <c r="Q12" s="262">
        <f t="shared" si="3"/>
        <v>8.4529795267992842</v>
      </c>
      <c r="R12" s="262">
        <f t="shared" si="3"/>
        <v>9.8185542146613098</v>
      </c>
      <c r="S12" s="262">
        <f t="shared" si="3"/>
        <v>11.160508415274666</v>
      </c>
      <c r="T12" s="262">
        <f t="shared" si="3"/>
        <v>12.578260381948132</v>
      </c>
      <c r="U12" s="262">
        <f t="shared" si="3"/>
        <v>14.221926084880867</v>
      </c>
      <c r="V12" s="262">
        <f t="shared" si="3"/>
        <v>15.939815920941417</v>
      </c>
      <c r="W12" s="262">
        <f t="shared" si="3"/>
        <v>17.741358864589223</v>
      </c>
      <c r="X12" s="262">
        <f t="shared" si="3"/>
        <v>19.61991075856103</v>
      </c>
      <c r="Y12" s="496">
        <f t="shared" si="1"/>
        <v>3.19589870784064</v>
      </c>
      <c r="Z12" s="496">
        <f t="shared" si="2"/>
        <v>4.7938480617609596</v>
      </c>
      <c r="AA12" s="653"/>
      <c r="AB12" s="653"/>
    </row>
    <row r="13" spans="1:28" x14ac:dyDescent="0.25">
      <c r="A13" s="392" t="s">
        <v>43</v>
      </c>
      <c r="B13" s="258">
        <v>0.37548090475287932</v>
      </c>
      <c r="C13" s="258">
        <v>0.46130180718150882</v>
      </c>
      <c r="D13" s="258">
        <v>0.59891055837580309</v>
      </c>
      <c r="E13" s="258">
        <v>0.78354895841101491</v>
      </c>
      <c r="F13" s="258">
        <v>1.0161116654321101</v>
      </c>
      <c r="G13" s="258">
        <v>1.2245567778584869</v>
      </c>
      <c r="H13" s="258">
        <v>1.4541571947322778</v>
      </c>
      <c r="I13" s="258">
        <v>1.7461585489228106</v>
      </c>
      <c r="J13" s="258">
        <v>1.9843846814357189</v>
      </c>
      <c r="K13" s="258">
        <v>2.2257883158283036</v>
      </c>
      <c r="L13" s="258">
        <v>2.4794906558377767</v>
      </c>
      <c r="M13" s="405" t="s">
        <v>43</v>
      </c>
      <c r="N13" s="262">
        <f t="shared" si="4"/>
        <v>2.1914491683356161</v>
      </c>
      <c r="O13" s="262">
        <f t="shared" si="3"/>
        <v>2.3018805693677664</v>
      </c>
      <c r="P13" s="262">
        <f>D13/D29^0.3/D46^0.7</f>
        <v>2.2498951808133638</v>
      </c>
      <c r="Q13" s="262">
        <f t="shared" si="3"/>
        <v>2.3925917864732242</v>
      </c>
      <c r="R13" s="262">
        <f t="shared" si="3"/>
        <v>2.6567083790431614</v>
      </c>
      <c r="S13" s="262">
        <f t="shared" si="3"/>
        <v>2.8476620448553858</v>
      </c>
      <c r="T13" s="262">
        <f t="shared" si="3"/>
        <v>3.1250165465612407</v>
      </c>
      <c r="U13" s="262">
        <f t="shared" si="3"/>
        <v>3.5667429969829332</v>
      </c>
      <c r="V13" s="262">
        <f t="shared" si="3"/>
        <v>3.9247351366719463</v>
      </c>
      <c r="W13" s="262">
        <f t="shared" si="3"/>
        <v>4.3221920358296364</v>
      </c>
      <c r="X13" s="262">
        <f t="shared" si="3"/>
        <v>4.7854408414475449</v>
      </c>
      <c r="Y13" s="496">
        <f t="shared" si="1"/>
        <v>2.1836878128832162</v>
      </c>
      <c r="Z13" s="496">
        <f t="shared" si="2"/>
        <v>3.2755317193248246</v>
      </c>
      <c r="AA13" s="653"/>
      <c r="AB13" s="653"/>
    </row>
    <row r="14" spans="1:28" x14ac:dyDescent="0.25">
      <c r="A14" s="392" t="s">
        <v>1</v>
      </c>
      <c r="B14" s="258">
        <v>4.1652595641070951</v>
      </c>
      <c r="C14" s="258">
        <v>5.3375093014194901</v>
      </c>
      <c r="D14" s="258">
        <v>8.9115526166669099</v>
      </c>
      <c r="E14" s="258">
        <v>13.489845402788987</v>
      </c>
      <c r="F14" s="258">
        <v>19.293272347917441</v>
      </c>
      <c r="G14" s="258">
        <v>26.002630719098171</v>
      </c>
      <c r="H14" s="258">
        <v>33.239265892816974</v>
      </c>
      <c r="I14" s="258">
        <v>41.366454726427769</v>
      </c>
      <c r="J14" s="258">
        <v>50.47281659463826</v>
      </c>
      <c r="K14" s="258">
        <v>60.804877847103022</v>
      </c>
      <c r="L14" s="258">
        <v>72.51959023129784</v>
      </c>
      <c r="M14" s="405" t="s">
        <v>1</v>
      </c>
      <c r="N14" s="262">
        <f t="shared" si="4"/>
        <v>1.9943827924718032</v>
      </c>
      <c r="O14" s="262">
        <f t="shared" si="3"/>
        <v>2.2478802990963951</v>
      </c>
      <c r="P14" s="262">
        <f t="shared" si="3"/>
        <v>2.9694466165991615</v>
      </c>
      <c r="Q14" s="262">
        <f t="shared" si="3"/>
        <v>3.7033192976085583</v>
      </c>
      <c r="R14" s="262">
        <f t="shared" si="3"/>
        <v>4.535222373036393</v>
      </c>
      <c r="S14" s="262">
        <f t="shared" si="3"/>
        <v>5.4122912246742976</v>
      </c>
      <c r="T14" s="262">
        <f t="shared" si="3"/>
        <v>6.3129734681810508</v>
      </c>
      <c r="U14" s="262">
        <f t="shared" si="3"/>
        <v>7.3489486020970025</v>
      </c>
      <c r="V14" s="262">
        <f t="shared" si="3"/>
        <v>8.5565911774853127</v>
      </c>
      <c r="W14" s="262">
        <f t="shared" si="3"/>
        <v>9.9935855984121549</v>
      </c>
      <c r="X14" s="262">
        <f t="shared" si="3"/>
        <v>11.687704944729941</v>
      </c>
      <c r="Y14" s="496">
        <f t="shared" si="1"/>
        <v>5.8603117660498887</v>
      </c>
      <c r="Z14" s="496">
        <f t="shared" si="2"/>
        <v>8.7904676490748326</v>
      </c>
      <c r="AA14" s="653"/>
      <c r="AB14" s="653"/>
    </row>
    <row r="15" spans="1:28" x14ac:dyDescent="0.25">
      <c r="A15" s="392" t="s">
        <v>2</v>
      </c>
      <c r="B15" s="258">
        <v>3.5338184239864945</v>
      </c>
      <c r="C15" s="258">
        <v>4.3568316170379227</v>
      </c>
      <c r="D15" s="258">
        <v>7.5082252725285574</v>
      </c>
      <c r="E15" s="258">
        <v>12.519711240464055</v>
      </c>
      <c r="F15" s="258">
        <v>19.787659919470393</v>
      </c>
      <c r="G15" s="258">
        <v>29.60924655128084</v>
      </c>
      <c r="H15" s="258">
        <v>42.584986256340713</v>
      </c>
      <c r="I15" s="258">
        <v>59.681498540505324</v>
      </c>
      <c r="J15" s="258">
        <v>80.554842230943976</v>
      </c>
      <c r="K15" s="258">
        <v>106.13697720572992</v>
      </c>
      <c r="L15" s="258">
        <v>136.4973969929577</v>
      </c>
      <c r="M15" s="405" t="s">
        <v>2</v>
      </c>
      <c r="N15" s="262">
        <f t="shared" si="4"/>
        <v>1.5749379130132628</v>
      </c>
      <c r="O15" s="262">
        <f t="shared" si="3"/>
        <v>1.6128351147599591</v>
      </c>
      <c r="P15" s="262">
        <f t="shared" si="3"/>
        <v>2.0208048937382919</v>
      </c>
      <c r="Q15" s="262">
        <f t="shared" si="3"/>
        <v>2.5738254691915405</v>
      </c>
      <c r="R15" s="262">
        <f t="shared" si="3"/>
        <v>3.2129211835660998</v>
      </c>
      <c r="S15" s="262">
        <f t="shared" si="3"/>
        <v>3.9116685063334686</v>
      </c>
      <c r="T15" s="262">
        <f t="shared" si="3"/>
        <v>4.7168804687889603</v>
      </c>
      <c r="U15" s="262">
        <f t="shared" si="3"/>
        <v>5.6961289630691176</v>
      </c>
      <c r="V15" s="262">
        <f t="shared" si="3"/>
        <v>6.7934346724543291</v>
      </c>
      <c r="W15" s="262">
        <f t="shared" si="3"/>
        <v>8.0929412837577352</v>
      </c>
      <c r="X15" s="262">
        <f t="shared" si="3"/>
        <v>9.5949080927646868</v>
      </c>
      <c r="Y15" s="496">
        <f t="shared" si="1"/>
        <v>6.0922452964556237</v>
      </c>
      <c r="Z15" s="496">
        <f t="shared" si="2"/>
        <v>9.1383679446834361</v>
      </c>
      <c r="AA15" s="653"/>
      <c r="AB15" s="653"/>
    </row>
    <row r="16" spans="1:28" x14ac:dyDescent="0.25">
      <c r="A16" s="395" t="s">
        <v>3</v>
      </c>
      <c r="B16">
        <v>3.0733286760497882</v>
      </c>
      <c r="C16">
        <v>3.6465614941947324</v>
      </c>
      <c r="D16">
        <v>5.4337749975345382</v>
      </c>
      <c r="E16">
        <v>7.8160784148906437</v>
      </c>
      <c r="F16">
        <v>10.817428353197263</v>
      </c>
      <c r="G16">
        <v>14.386050686337697</v>
      </c>
      <c r="H16">
        <v>18.013040041736485</v>
      </c>
      <c r="I16">
        <v>21.785309769585663</v>
      </c>
      <c r="J16">
        <v>25.645229154635437</v>
      </c>
      <c r="K16">
        <v>29.592540774248306</v>
      </c>
      <c r="L16">
        <v>33.558602698439834</v>
      </c>
      <c r="M16" s="405" t="s">
        <v>522</v>
      </c>
      <c r="N16" s="262">
        <f t="shared" ref="N16:X16" si="5">B16/B32^0.3/B49^0.7</f>
        <v>3.3281857528996701</v>
      </c>
      <c r="O16" s="262">
        <f t="shared" si="5"/>
        <v>3.5005753234937598</v>
      </c>
      <c r="P16" s="262">
        <f t="shared" si="5"/>
        <v>4.3845017946152849</v>
      </c>
      <c r="Q16" s="262">
        <f t="shared" si="5"/>
        <v>5.4320505972008393</v>
      </c>
      <c r="R16" s="262">
        <f t="shared" si="5"/>
        <v>6.6923407140662965</v>
      </c>
      <c r="S16" s="262">
        <f t="shared" si="5"/>
        <v>8.1444099132620558</v>
      </c>
      <c r="T16" s="262">
        <f t="shared" si="5"/>
        <v>9.5602472546203661</v>
      </c>
      <c r="U16" s="262">
        <f t="shared" si="5"/>
        <v>11.074607388446783</v>
      </c>
      <c r="V16" s="262">
        <f t="shared" si="5"/>
        <v>12.71348870224678</v>
      </c>
      <c r="W16" s="262">
        <f t="shared" si="5"/>
        <v>14.506688563001378</v>
      </c>
      <c r="X16" s="262">
        <f t="shared" si="5"/>
        <v>16.419643310858262</v>
      </c>
      <c r="Y16" s="496">
        <f t="shared" si="1"/>
        <v>4.9335116877273766</v>
      </c>
      <c r="Z16" s="496">
        <f t="shared" si="2"/>
        <v>7.4002675315910649</v>
      </c>
      <c r="AA16" s="653"/>
      <c r="AB16" s="653"/>
    </row>
    <row r="17" spans="1:38" x14ac:dyDescent="0.25">
      <c r="A17" s="387" t="s">
        <v>518</v>
      </c>
      <c r="B17" s="388">
        <v>2005</v>
      </c>
      <c r="C17" s="388">
        <v>2010</v>
      </c>
      <c r="D17" s="388">
        <v>2020</v>
      </c>
      <c r="E17" s="388">
        <v>2030</v>
      </c>
      <c r="F17" s="388">
        <v>2040</v>
      </c>
      <c r="G17" s="388">
        <v>2050</v>
      </c>
      <c r="H17" s="388">
        <v>2060</v>
      </c>
      <c r="I17" s="388">
        <v>2070</v>
      </c>
      <c r="J17" s="388">
        <v>2080</v>
      </c>
      <c r="K17" s="388">
        <v>2090</v>
      </c>
      <c r="L17" s="389">
        <v>2100</v>
      </c>
      <c r="M17" s="56"/>
      <c r="N17" t="s">
        <v>562</v>
      </c>
      <c r="O17" t="s">
        <v>563</v>
      </c>
      <c r="P17" s="276" t="s">
        <v>590</v>
      </c>
      <c r="Q17" s="276" t="s">
        <v>569</v>
      </c>
      <c r="R17" t="s">
        <v>800</v>
      </c>
      <c r="S17" s="276" t="s">
        <v>590</v>
      </c>
      <c r="T17" s="276" t="s">
        <v>569</v>
      </c>
      <c r="U17" s="658">
        <v>2050</v>
      </c>
      <c r="V17" s="654" t="s">
        <v>565</v>
      </c>
      <c r="W17" s="654" t="s">
        <v>566</v>
      </c>
      <c r="X17" s="654" t="s">
        <v>802</v>
      </c>
      <c r="Y17" s="654"/>
      <c r="Z17" s="664" t="s">
        <v>801</v>
      </c>
      <c r="AA17" s="664"/>
      <c r="AB17" s="665"/>
      <c r="AC17" s="658">
        <v>2100</v>
      </c>
      <c r="AD17" s="654" t="s">
        <v>567</v>
      </c>
      <c r="AE17" s="654" t="s">
        <v>568</v>
      </c>
      <c r="AF17" s="654" t="s">
        <v>803</v>
      </c>
      <c r="AG17" s="654"/>
      <c r="AH17" s="664" t="s">
        <v>804</v>
      </c>
      <c r="AI17" s="664"/>
      <c r="AJ17" s="665"/>
      <c r="AK17" s="652">
        <v>21</v>
      </c>
      <c r="AL17" s="652"/>
    </row>
    <row r="18" spans="1:38" x14ac:dyDescent="0.25">
      <c r="A18" s="390" t="s">
        <v>0</v>
      </c>
      <c r="B18" s="256">
        <v>31.647335440515832</v>
      </c>
      <c r="C18" s="256">
        <v>39.410303493265893</v>
      </c>
      <c r="D18" s="256">
        <v>52.048314800458805</v>
      </c>
      <c r="E18" s="256">
        <v>62.532362846471258</v>
      </c>
      <c r="F18" s="256">
        <v>71.912541261640243</v>
      </c>
      <c r="G18" s="256">
        <v>80.745231476222457</v>
      </c>
      <c r="H18" s="256">
        <v>89.470491942204887</v>
      </c>
      <c r="I18" s="256">
        <v>98.163127325695797</v>
      </c>
      <c r="J18" s="256">
        <v>106.6018187620169</v>
      </c>
      <c r="K18" s="256">
        <v>114.7144708342329</v>
      </c>
      <c r="L18" s="391">
        <v>122.66596862234314</v>
      </c>
      <c r="M18" s="409" t="s">
        <v>0</v>
      </c>
      <c r="N18" s="56">
        <v>14.705563874877789</v>
      </c>
      <c r="O18" s="450">
        <v>12.666188611946026</v>
      </c>
      <c r="P18" s="449">
        <f>N18-O18</f>
        <v>2.0393752629317632</v>
      </c>
      <c r="Q18" s="449">
        <f>N18/O18</f>
        <v>1.1610093869128351</v>
      </c>
      <c r="R18" s="450">
        <v>9.6107600000000009</v>
      </c>
      <c r="S18" s="449">
        <f>N18-R18</f>
        <v>5.0948038748777886</v>
      </c>
      <c r="T18" s="449">
        <f>N18/R18</f>
        <v>1.5301145668893812</v>
      </c>
      <c r="U18" s="441" t="s">
        <v>0</v>
      </c>
      <c r="V18" s="412">
        <f>S35</f>
        <v>28.913298378108184</v>
      </c>
      <c r="W18" s="656">
        <v>26.285665258262913</v>
      </c>
      <c r="X18" s="657">
        <f>W18+P18*Q18</f>
        <v>28.653399081964523</v>
      </c>
      <c r="Y18" s="455">
        <f t="shared" ref="Y18:Y32" si="6">V18/X18-1</f>
        <v>9.0704525281697368E-3</v>
      </c>
      <c r="Z18" s="666">
        <v>19.982199999999999</v>
      </c>
      <c r="AA18" s="667">
        <f>Z18+S18*T18</f>
        <v>27.777833624394965</v>
      </c>
      <c r="AB18" s="668">
        <f>V18/AA18-1</f>
        <v>4.0876648952063555E-2</v>
      </c>
      <c r="AC18" s="441" t="s">
        <v>0</v>
      </c>
      <c r="AD18" s="412">
        <f t="shared" ref="AD18:AD32" si="7">Z35</f>
        <v>42.588154041678308</v>
      </c>
      <c r="AE18" s="656">
        <v>44.023390827147942</v>
      </c>
      <c r="AF18" s="657">
        <f>AE18+P18*Q18</f>
        <v>46.391124650849548</v>
      </c>
      <c r="AG18" s="455">
        <f>AD18/AF18-1</f>
        <v>-8.197625381564444E-2</v>
      </c>
      <c r="AH18" s="666">
        <v>30.255099999999999</v>
      </c>
      <c r="AI18" s="667">
        <f>AH18+S18*T18</f>
        <v>38.050733624394965</v>
      </c>
      <c r="AJ18" s="668">
        <f>AD18/AI18-1</f>
        <v>0.11924659487706513</v>
      </c>
      <c r="AK18" s="652" t="s">
        <v>0</v>
      </c>
      <c r="AL18" s="652" t="e">
        <f>TFP_ADJ!BX41</f>
        <v>#DIV/0!</v>
      </c>
    </row>
    <row r="19" spans="1:38" x14ac:dyDescent="0.25">
      <c r="A19" s="390" t="s">
        <v>23</v>
      </c>
      <c r="B19" s="256">
        <v>4.3824420622012283</v>
      </c>
      <c r="C19" s="256">
        <v>6.0352064324708383</v>
      </c>
      <c r="D19" s="256">
        <v>8.7384357674380411</v>
      </c>
      <c r="E19" s="256">
        <v>10.792079611357236</v>
      </c>
      <c r="F19" s="256">
        <v>12.51133318200336</v>
      </c>
      <c r="G19" s="256">
        <v>14.142239597637408</v>
      </c>
      <c r="H19" s="256">
        <v>15.721262258120506</v>
      </c>
      <c r="I19" s="256">
        <v>17.27894982998157</v>
      </c>
      <c r="J19" s="256">
        <v>18.924735479519942</v>
      </c>
      <c r="K19" s="256">
        <v>20.668350043676249</v>
      </c>
      <c r="L19" s="391">
        <v>22.409166827044299</v>
      </c>
      <c r="M19" s="410" t="s">
        <v>23</v>
      </c>
      <c r="N19" s="56">
        <v>2.6695236841390124</v>
      </c>
      <c r="O19" s="450">
        <v>1.7439838747302261</v>
      </c>
      <c r="P19" s="449">
        <f t="shared" ref="P19:P32" si="8">N19-O19</f>
        <v>0.92553980940878633</v>
      </c>
      <c r="Q19" s="449">
        <f t="shared" ref="Q19:Q32" si="9">N19/O19</f>
        <v>1.5307043389675588</v>
      </c>
      <c r="R19" s="450">
        <v>0.84854200000000002</v>
      </c>
      <c r="S19" s="449">
        <f t="shared" ref="S19:S32" si="10">N19-R19</f>
        <v>1.8209816841390123</v>
      </c>
      <c r="T19" s="449">
        <f t="shared" ref="T19:T32" si="11">N19/R19</f>
        <v>3.1460124356119228</v>
      </c>
      <c r="U19" s="443" t="s">
        <v>23</v>
      </c>
      <c r="V19" s="412">
        <f t="shared" ref="V19:V32" si="12">S36</f>
        <v>5.5068792328395313</v>
      </c>
      <c r="W19" s="656">
        <v>4.1025321303417313</v>
      </c>
      <c r="X19" s="657">
        <f t="shared" ref="X19:X32" si="13">W19+P19*Q19</f>
        <v>5.5192599324909679</v>
      </c>
      <c r="Y19" s="455">
        <f t="shared" si="6"/>
        <v>-2.2431811153799108E-3</v>
      </c>
      <c r="Z19" s="666">
        <v>2.1611199999999999</v>
      </c>
      <c r="AA19" s="667">
        <f>Z19+S19*T19</f>
        <v>7.8899510233228742</v>
      </c>
      <c r="AB19" s="668">
        <f t="shared" ref="AB19:AB32" si="14">V19/AA19-1</f>
        <v>-0.30203885720442736</v>
      </c>
      <c r="AC19" s="443" t="s">
        <v>23</v>
      </c>
      <c r="AD19" s="412">
        <f t="shared" si="7"/>
        <v>8.1146840848752717</v>
      </c>
      <c r="AE19" s="656">
        <v>7.5818368019776186</v>
      </c>
      <c r="AF19" s="657">
        <f t="shared" ref="AF19:AF32" si="15">AE19+P19*Q19</f>
        <v>8.9985646041268552</v>
      </c>
      <c r="AG19" s="455">
        <f t="shared" ref="AG19:AG32" si="16">AD19/AF19-1</f>
        <v>-9.8224612272742373E-2</v>
      </c>
      <c r="AH19" s="666">
        <v>3.55985</v>
      </c>
      <c r="AI19" s="667">
        <f t="shared" ref="AI19:AI32" si="17">AH19+S19*T19</f>
        <v>9.2886810233228747</v>
      </c>
      <c r="AJ19" s="668">
        <f t="shared" ref="AJ19:AJ32" si="18">AD19/AI19-1</f>
        <v>-0.12639005855619578</v>
      </c>
      <c r="AK19" s="652" t="s">
        <v>23</v>
      </c>
      <c r="AL19" s="652" t="e">
        <f>TFP_ADJ!BX42</f>
        <v>#DIV/0!</v>
      </c>
    </row>
    <row r="20" spans="1:38" x14ac:dyDescent="0.25">
      <c r="A20" s="390" t="s">
        <v>39</v>
      </c>
      <c r="B20" s="256">
        <v>10.163102205077466</v>
      </c>
      <c r="C20" s="256">
        <v>11.512756425458674</v>
      </c>
      <c r="D20" s="256">
        <v>13.282249632044962</v>
      </c>
      <c r="E20" s="256">
        <v>14.239711131303519</v>
      </c>
      <c r="F20" s="256">
        <v>14.739555079030152</v>
      </c>
      <c r="G20" s="256">
        <v>15.003877188742752</v>
      </c>
      <c r="H20" s="256">
        <v>15.128806479709668</v>
      </c>
      <c r="I20" s="256">
        <v>15.153506288783246</v>
      </c>
      <c r="J20" s="256">
        <v>15.199830579154542</v>
      </c>
      <c r="K20" s="256">
        <v>15.319038802297301</v>
      </c>
      <c r="L20" s="391">
        <v>15.449401832379023</v>
      </c>
      <c r="M20" s="410" t="s">
        <v>39</v>
      </c>
      <c r="N20" s="56">
        <v>4.3519638671586751</v>
      </c>
      <c r="O20" s="450">
        <v>4.0020873625280862</v>
      </c>
      <c r="P20" s="449">
        <f t="shared" si="8"/>
        <v>0.34987650463058895</v>
      </c>
      <c r="Q20" s="449">
        <f t="shared" si="9"/>
        <v>1.0874235050205339</v>
      </c>
      <c r="R20" s="450">
        <v>3.5772699999999999</v>
      </c>
      <c r="S20" s="449">
        <f t="shared" si="10"/>
        <v>0.77469386715867516</v>
      </c>
      <c r="T20" s="449">
        <f t="shared" si="11"/>
        <v>1.2165600771422551</v>
      </c>
      <c r="U20" s="443" t="s">
        <v>39</v>
      </c>
      <c r="V20" s="412">
        <f t="shared" si="12"/>
        <v>5.3690028978271123</v>
      </c>
      <c r="W20" s="656">
        <v>5.6795567793039057</v>
      </c>
      <c r="X20" s="657">
        <f t="shared" si="13"/>
        <v>6.0600207142936338</v>
      </c>
      <c r="Y20" s="455">
        <f t="shared" si="6"/>
        <v>-0.11402895287744375</v>
      </c>
      <c r="Z20" s="666">
        <v>4.8053600000000003</v>
      </c>
      <c r="AA20" s="667">
        <f t="shared" ref="AA20:AA32" si="19">Z20+S20*T20</f>
        <v>5.7478216307921901</v>
      </c>
      <c r="AB20" s="668">
        <f t="shared" si="14"/>
        <v>-6.590648723956094E-2</v>
      </c>
      <c r="AC20" s="443" t="s">
        <v>39</v>
      </c>
      <c r="AD20" s="412">
        <f t="shared" si="7"/>
        <v>5.3650495739954351</v>
      </c>
      <c r="AE20" s="656">
        <v>6.5281259728315142</v>
      </c>
      <c r="AF20" s="657">
        <f t="shared" si="15"/>
        <v>6.9085899078212423</v>
      </c>
      <c r="AG20" s="455">
        <f t="shared" si="16"/>
        <v>-0.22342335475410968</v>
      </c>
      <c r="AH20" s="666">
        <v>6.1383900000000002</v>
      </c>
      <c r="AI20" s="667">
        <f t="shared" si="17"/>
        <v>7.08085163079219</v>
      </c>
      <c r="AJ20" s="668">
        <f t="shared" si="18"/>
        <v>-0.24231577587861342</v>
      </c>
      <c r="AK20" s="652" t="s">
        <v>39</v>
      </c>
      <c r="AL20" s="652" t="e">
        <f>TFP_ADJ!BX43</f>
        <v>#DIV/0!</v>
      </c>
    </row>
    <row r="21" spans="1:38" x14ac:dyDescent="0.25">
      <c r="A21" s="390" t="s">
        <v>24</v>
      </c>
      <c r="B21" s="256">
        <v>2.8591671546272743</v>
      </c>
      <c r="C21" s="256">
        <v>3.5572139688319093</v>
      </c>
      <c r="D21" s="256">
        <v>4.7642417658780607</v>
      </c>
      <c r="E21" s="256">
        <v>5.8120928780001995</v>
      </c>
      <c r="F21" s="256">
        <v>6.7679798063081877</v>
      </c>
      <c r="G21" s="256">
        <v>7.6737481625379873</v>
      </c>
      <c r="H21" s="256">
        <v>8.5570399346228339</v>
      </c>
      <c r="I21" s="256">
        <v>9.4311765388952189</v>
      </c>
      <c r="J21" s="256">
        <v>10.283433241413151</v>
      </c>
      <c r="K21" s="256">
        <v>11.107332305118325</v>
      </c>
      <c r="L21" s="391">
        <v>11.915007230638157</v>
      </c>
      <c r="M21" s="410" t="s">
        <v>24</v>
      </c>
      <c r="N21" s="56">
        <v>1.3076057130774446</v>
      </c>
      <c r="O21" s="450">
        <v>1.187086960597451</v>
      </c>
      <c r="P21" s="449">
        <f t="shared" si="8"/>
        <v>0.12051875247999355</v>
      </c>
      <c r="Q21" s="449">
        <f t="shared" si="9"/>
        <v>1.1015247883940511</v>
      </c>
      <c r="R21" s="450">
        <v>1.0035400000000001</v>
      </c>
      <c r="S21" s="449">
        <f t="shared" si="10"/>
        <v>0.30406571307744445</v>
      </c>
      <c r="T21" s="449">
        <f t="shared" si="11"/>
        <v>1.3029931174417009</v>
      </c>
      <c r="U21" s="443" t="s">
        <v>24</v>
      </c>
      <c r="V21" s="412">
        <f t="shared" si="12"/>
        <v>2.770689599420856</v>
      </c>
      <c r="W21" s="656">
        <v>2.8633748434737964</v>
      </c>
      <c r="X21" s="657">
        <f t="shared" si="13"/>
        <v>2.9961292367968362</v>
      </c>
      <c r="Y21" s="455">
        <f t="shared" si="6"/>
        <v>-7.5243629215740349E-2</v>
      </c>
      <c r="Z21" s="666">
        <v>2.2722899999999999</v>
      </c>
      <c r="AA21" s="667">
        <f t="shared" si="19"/>
        <v>2.668485531389913</v>
      </c>
      <c r="AB21" s="668">
        <f t="shared" si="14"/>
        <v>3.8300401792963346E-2</v>
      </c>
      <c r="AC21" s="443" t="s">
        <v>24</v>
      </c>
      <c r="AD21" s="412">
        <f t="shared" si="7"/>
        <v>4.1391646575405217</v>
      </c>
      <c r="AE21" s="656">
        <v>4.8634606057991681</v>
      </c>
      <c r="AF21" s="657">
        <f t="shared" si="15"/>
        <v>4.9962149991222082</v>
      </c>
      <c r="AG21" s="455">
        <f t="shared" si="16"/>
        <v>-0.17153992406897278</v>
      </c>
      <c r="AH21" s="666">
        <v>4.4943999999999997</v>
      </c>
      <c r="AI21" s="667">
        <f t="shared" si="17"/>
        <v>4.8905955313899128</v>
      </c>
      <c r="AJ21" s="668">
        <f t="shared" si="18"/>
        <v>-0.15364813324397608</v>
      </c>
      <c r="AK21" s="652" t="s">
        <v>24</v>
      </c>
      <c r="AL21" s="652">
        <f>TFP_ADJ!BX44</f>
        <v>-0.77607270263268036</v>
      </c>
    </row>
    <row r="22" spans="1:38" s="383" customFormat="1" x14ac:dyDescent="0.25">
      <c r="A22" s="392" t="s">
        <v>40</v>
      </c>
      <c r="B22" s="393">
        <v>3.2405660095193873</v>
      </c>
      <c r="C22" s="393">
        <v>4.2182572766568907</v>
      </c>
      <c r="D22" s="393">
        <v>5.6959625787239769</v>
      </c>
      <c r="E22" s="393">
        <v>6.7569507277432974</v>
      </c>
      <c r="F22" s="393">
        <v>7.6169458554268292</v>
      </c>
      <c r="G22" s="393">
        <v>8.3983514169467437</v>
      </c>
      <c r="H22" s="393">
        <v>9.1393126161910043</v>
      </c>
      <c r="I22" s="393">
        <v>9.8612387231169443</v>
      </c>
      <c r="J22" s="393">
        <v>10.591105362817514</v>
      </c>
      <c r="K22" s="393">
        <v>11.336912006757602</v>
      </c>
      <c r="L22" s="394">
        <v>12.089074127686578</v>
      </c>
      <c r="M22" s="410" t="s">
        <v>40</v>
      </c>
      <c r="N22" s="56">
        <v>1.6862300019432894</v>
      </c>
      <c r="O22" s="450">
        <v>0.88692522254732764</v>
      </c>
      <c r="P22" s="449">
        <f t="shared" si="8"/>
        <v>0.79930477939596178</v>
      </c>
      <c r="Q22" s="449">
        <f t="shared" si="9"/>
        <v>1.9012087592912148</v>
      </c>
      <c r="R22" s="450">
        <v>1.3517239999999999</v>
      </c>
      <c r="S22" s="449">
        <f t="shared" si="10"/>
        <v>0.3345060019432895</v>
      </c>
      <c r="T22" s="449">
        <f t="shared" si="11"/>
        <v>1.2474662001586785</v>
      </c>
      <c r="U22" s="443" t="s">
        <v>40</v>
      </c>
      <c r="V22" s="410">
        <f t="shared" si="12"/>
        <v>3.0562025532363029</v>
      </c>
      <c r="W22" s="656">
        <v>2.670704815236467</v>
      </c>
      <c r="X22" s="657">
        <f t="shared" si="13"/>
        <v>4.1903500631674016</v>
      </c>
      <c r="Y22" s="455">
        <f t="shared" si="6"/>
        <v>-0.27065698398329507</v>
      </c>
      <c r="Z22" s="666">
        <v>3.3790500000000003</v>
      </c>
      <c r="AA22" s="667">
        <f t="shared" si="19"/>
        <v>3.7963349311744672</v>
      </c>
      <c r="AB22" s="668">
        <f t="shared" si="14"/>
        <v>-0.19495971545092061</v>
      </c>
      <c r="AC22" s="443" t="s">
        <v>40</v>
      </c>
      <c r="AD22" s="410">
        <f t="shared" si="7"/>
        <v>4.2547479323132071</v>
      </c>
      <c r="AE22" s="656">
        <v>4.4186812545437633</v>
      </c>
      <c r="AF22" s="657">
        <f t="shared" si="15"/>
        <v>5.9383265024746983</v>
      </c>
      <c r="AG22" s="455">
        <f>AD22/AF22-1</f>
        <v>-0.28351061017946522</v>
      </c>
      <c r="AH22" s="666">
        <v>6.947750000000001</v>
      </c>
      <c r="AI22" s="667">
        <f t="shared" si="17"/>
        <v>7.3650349311744678</v>
      </c>
      <c r="AJ22" s="668">
        <f>AD22/AI22-1</f>
        <v>-0.42230444633685904</v>
      </c>
      <c r="AK22" s="652" t="s">
        <v>40</v>
      </c>
      <c r="AL22" s="652">
        <f>TFP_ADJ!BX45</f>
        <v>0.77479830508227909</v>
      </c>
    </row>
    <row r="23" spans="1:38" x14ac:dyDescent="0.25">
      <c r="A23" s="390" t="s">
        <v>5</v>
      </c>
      <c r="B23" s="256">
        <v>35.258675994825531</v>
      </c>
      <c r="C23" s="256">
        <v>41.944535106120021</v>
      </c>
      <c r="D23" s="256">
        <v>52.683551649872122</v>
      </c>
      <c r="E23" s="256">
        <v>61.345679587236347</v>
      </c>
      <c r="F23" s="256">
        <v>68.875294748857627</v>
      </c>
      <c r="G23" s="256">
        <v>75.628471164136215</v>
      </c>
      <c r="H23" s="256">
        <v>81.771634613055156</v>
      </c>
      <c r="I23" s="256">
        <v>87.649700482082153</v>
      </c>
      <c r="J23" s="256">
        <v>93.568303541783749</v>
      </c>
      <c r="K23" s="256">
        <v>99.569209898166164</v>
      </c>
      <c r="L23" s="391">
        <v>105.51165785864902</v>
      </c>
      <c r="M23" s="410" t="s">
        <v>5</v>
      </c>
      <c r="N23" s="56">
        <v>16.299821900073532</v>
      </c>
      <c r="O23" s="451">
        <v>13.588480417695184</v>
      </c>
      <c r="P23" s="449">
        <f t="shared" si="8"/>
        <v>2.7113414823783479</v>
      </c>
      <c r="Q23" s="449">
        <f t="shared" si="9"/>
        <v>1.1995323538051823</v>
      </c>
      <c r="R23" s="451">
        <v>10.329495000000001</v>
      </c>
      <c r="S23" s="449">
        <f t="shared" si="10"/>
        <v>5.9703269000735304</v>
      </c>
      <c r="T23" s="449">
        <f t="shared" si="11"/>
        <v>1.5779882656483719</v>
      </c>
      <c r="U23" s="443" t="s">
        <v>5</v>
      </c>
      <c r="V23" s="412">
        <f t="shared" si="12"/>
        <v>28.341562148950583</v>
      </c>
      <c r="W23" s="656">
        <v>27.526410837884846</v>
      </c>
      <c r="X23" s="657">
        <f t="shared" si="13"/>
        <v>30.77875266821178</v>
      </c>
      <c r="Y23" s="455">
        <f t="shared" si="6"/>
        <v>-7.9184187401405648E-2</v>
      </c>
      <c r="Z23" s="666">
        <v>19.61562</v>
      </c>
      <c r="AA23" s="667">
        <f t="shared" si="19"/>
        <v>29.036725790400851</v>
      </c>
      <c r="AB23" s="668">
        <f t="shared" si="14"/>
        <v>-2.3940841211514297E-2</v>
      </c>
      <c r="AC23" s="443" t="s">
        <v>5</v>
      </c>
      <c r="AD23" s="412">
        <f t="shared" si="7"/>
        <v>37.667554245640964</v>
      </c>
      <c r="AE23" s="656">
        <v>42.691226319826058</v>
      </c>
      <c r="AF23" s="657">
        <f t="shared" si="15"/>
        <v>45.943568150152991</v>
      </c>
      <c r="AG23" s="455">
        <f t="shared" si="16"/>
        <v>-0.18013433082655483</v>
      </c>
      <c r="AH23" s="666">
        <v>36.262280000000004</v>
      </c>
      <c r="AI23" s="667">
        <f t="shared" si="17"/>
        <v>45.683385790400855</v>
      </c>
      <c r="AJ23" s="668">
        <f t="shared" si="18"/>
        <v>-0.17546491806752651</v>
      </c>
      <c r="AK23" s="652" t="s">
        <v>5</v>
      </c>
      <c r="AL23" s="652">
        <f>TFP_ADJ!BX46</f>
        <v>0.15488350441596599</v>
      </c>
    </row>
    <row r="24" spans="1:38" x14ac:dyDescent="0.25">
      <c r="A24" s="390" t="s">
        <v>25</v>
      </c>
      <c r="B24" s="256">
        <v>10.364734520163319</v>
      </c>
      <c r="C24" s="256">
        <v>15.151534175564285</v>
      </c>
      <c r="D24" s="256">
        <v>34.972200438074587</v>
      </c>
      <c r="E24" s="256">
        <v>69.728926515829087</v>
      </c>
      <c r="F24" s="256">
        <v>115.44005777158665</v>
      </c>
      <c r="G24" s="256">
        <v>163.595699780437</v>
      </c>
      <c r="H24" s="256">
        <v>205.82059802252863</v>
      </c>
      <c r="I24" s="256">
        <v>238.01434476600065</v>
      </c>
      <c r="J24" s="256">
        <v>259.78118648026162</v>
      </c>
      <c r="K24" s="256">
        <v>272.52195421278185</v>
      </c>
      <c r="L24" s="391">
        <v>277.6160179411329</v>
      </c>
      <c r="M24" s="410" t="s">
        <v>25</v>
      </c>
      <c r="N24" s="56">
        <v>8.2678365279705659</v>
      </c>
      <c r="O24" s="450">
        <v>6.4739862868876576</v>
      </c>
      <c r="P24" s="449">
        <f t="shared" si="8"/>
        <v>1.7938502410829082</v>
      </c>
      <c r="Q24" s="449">
        <f t="shared" si="9"/>
        <v>1.2770858882905194</v>
      </c>
      <c r="R24" s="450">
        <v>2.4443299999999999</v>
      </c>
      <c r="S24" s="449">
        <f t="shared" si="10"/>
        <v>5.823506527970566</v>
      </c>
      <c r="T24" s="449">
        <f t="shared" si="11"/>
        <v>3.3824551218413905</v>
      </c>
      <c r="U24" s="443" t="s">
        <v>25</v>
      </c>
      <c r="V24" s="412">
        <f>S41</f>
        <v>76.190415110971003</v>
      </c>
      <c r="W24" s="656">
        <v>53.665170836602478</v>
      </c>
      <c r="X24" s="657">
        <f t="shared" si="13"/>
        <v>55.956071665196006</v>
      </c>
      <c r="Y24" s="455">
        <f t="shared" si="6"/>
        <v>0.36161122186782291</v>
      </c>
      <c r="Z24" s="666">
        <v>19.757899999999999</v>
      </c>
      <c r="AA24" s="667">
        <f t="shared" si="19"/>
        <v>39.455649482610809</v>
      </c>
      <c r="AB24" s="668">
        <f t="shared" si="14"/>
        <v>0.93103943567194891</v>
      </c>
      <c r="AC24" s="443" t="s">
        <v>25</v>
      </c>
      <c r="AD24" s="412">
        <f t="shared" si="7"/>
        <v>96.588459277554165</v>
      </c>
      <c r="AE24" s="656">
        <v>67.848075171845366</v>
      </c>
      <c r="AF24" s="657">
        <f t="shared" si="15"/>
        <v>70.138976000438888</v>
      </c>
      <c r="AG24" s="455">
        <f t="shared" si="16"/>
        <v>0.37710107539850268</v>
      </c>
      <c r="AH24" s="666">
        <v>22.983699999999999</v>
      </c>
      <c r="AI24" s="667">
        <f t="shared" si="17"/>
        <v>42.681449482610816</v>
      </c>
      <c r="AJ24" s="668">
        <f>AD24/AI24-1</f>
        <v>1.2630079448662124</v>
      </c>
      <c r="AK24" s="652" t="s">
        <v>25</v>
      </c>
      <c r="AL24" s="652">
        <f>TFP_ADJ!BX47</f>
        <v>6.6273143857092593</v>
      </c>
    </row>
    <row r="25" spans="1:38" x14ac:dyDescent="0.25">
      <c r="A25" s="390" t="s">
        <v>26</v>
      </c>
      <c r="B25" s="256">
        <v>5.5280796617565988</v>
      </c>
      <c r="C25" s="256">
        <v>7.8837197985800511</v>
      </c>
      <c r="D25" s="256">
        <v>15.503841137189504</v>
      </c>
      <c r="E25" s="256">
        <v>28.213403580984188</v>
      </c>
      <c r="F25" s="256">
        <v>47.083315958775046</v>
      </c>
      <c r="G25" s="256">
        <v>72.488912396591232</v>
      </c>
      <c r="H25" s="256">
        <v>103.91897935127251</v>
      </c>
      <c r="I25" s="256">
        <v>139.89355307607002</v>
      </c>
      <c r="J25" s="256">
        <v>178.53280394791773</v>
      </c>
      <c r="K25" s="256">
        <v>218.11212968594464</v>
      </c>
      <c r="L25" s="391">
        <v>257.29759736736105</v>
      </c>
      <c r="M25" s="410" t="s">
        <v>26</v>
      </c>
      <c r="N25" s="56">
        <v>3.7412988573115133</v>
      </c>
      <c r="O25" s="450">
        <v>2.7181885942525206</v>
      </c>
      <c r="P25" s="449">
        <f t="shared" si="8"/>
        <v>1.0231102630589928</v>
      </c>
      <c r="Q25" s="449">
        <f t="shared" si="9"/>
        <v>1.3763941417539278</v>
      </c>
      <c r="R25" s="450">
        <v>0.75326400000000004</v>
      </c>
      <c r="S25" s="449">
        <f t="shared" si="10"/>
        <v>2.9880348573115132</v>
      </c>
      <c r="T25" s="449">
        <f t="shared" si="11"/>
        <v>4.9667830366398942</v>
      </c>
      <c r="U25" s="443" t="s">
        <v>26</v>
      </c>
      <c r="V25" s="412">
        <f t="shared" si="12"/>
        <v>37.602497163071462</v>
      </c>
      <c r="W25" s="656">
        <v>44.829011575151952</v>
      </c>
      <c r="X25" s="657">
        <f t="shared" si="13"/>
        <v>46.237214547594668</v>
      </c>
      <c r="Y25" s="455">
        <f t="shared" si="6"/>
        <v>-0.1867482171884508</v>
      </c>
      <c r="Z25" s="666">
        <v>8.8253500000000003</v>
      </c>
      <c r="AA25" s="667">
        <f t="shared" si="19"/>
        <v>23.666270842183529</v>
      </c>
      <c r="AB25" s="668">
        <f t="shared" si="14"/>
        <v>0.58886448202255637</v>
      </c>
      <c r="AC25" s="443" t="s">
        <v>26</v>
      </c>
      <c r="AD25" s="412">
        <f t="shared" si="7"/>
        <v>106.29068149301364</v>
      </c>
      <c r="AE25" s="656">
        <v>120.20665210783777</v>
      </c>
      <c r="AF25" s="657">
        <f t="shared" si="15"/>
        <v>121.61485508028049</v>
      </c>
      <c r="AG25" s="455">
        <f t="shared" si="16"/>
        <v>-0.12600577106432476</v>
      </c>
      <c r="AH25" s="666">
        <v>26.276800000000001</v>
      </c>
      <c r="AI25" s="667">
        <f t="shared" si="17"/>
        <v>41.11772084218353</v>
      </c>
      <c r="AJ25" s="668">
        <f t="shared" si="18"/>
        <v>1.5850333947490545</v>
      </c>
      <c r="AK25" s="652" t="s">
        <v>26</v>
      </c>
      <c r="AL25" s="652">
        <f>TFP_ADJ!BX48</f>
        <v>10.020197286635149</v>
      </c>
    </row>
    <row r="26" spans="1:38" x14ac:dyDescent="0.25">
      <c r="A26" s="390" t="s">
        <v>41</v>
      </c>
      <c r="B26" s="256">
        <v>4.8731331437636776</v>
      </c>
      <c r="C26" s="256">
        <v>5.9742413480153962</v>
      </c>
      <c r="D26" s="256">
        <v>8.2812257886986451</v>
      </c>
      <c r="E26" s="256">
        <v>10.725163214093996</v>
      </c>
      <c r="F26" s="256">
        <v>13.256214173990188</v>
      </c>
      <c r="G26" s="256">
        <v>15.786509387646049</v>
      </c>
      <c r="H26" s="256">
        <v>18.207155791757266</v>
      </c>
      <c r="I26" s="256">
        <v>20.414446394943013</v>
      </c>
      <c r="J26" s="256">
        <v>22.36588386880058</v>
      </c>
      <c r="K26" s="256">
        <v>24.094208494227509</v>
      </c>
      <c r="L26" s="391">
        <v>25.635703879133729</v>
      </c>
      <c r="M26" s="410" t="s">
        <v>41</v>
      </c>
      <c r="N26" s="56">
        <v>2.3027133807585187</v>
      </c>
      <c r="O26" s="450">
        <v>1.3671853204887443</v>
      </c>
      <c r="P26" s="449">
        <f t="shared" si="8"/>
        <v>0.93552806026977442</v>
      </c>
      <c r="Q26" s="449">
        <f t="shared" si="9"/>
        <v>1.6842730434929918</v>
      </c>
      <c r="R26" s="450">
        <v>1.14171</v>
      </c>
      <c r="S26" s="449">
        <f t="shared" si="10"/>
        <v>1.1610033807585187</v>
      </c>
      <c r="T26" s="449">
        <f t="shared" si="11"/>
        <v>2.0168986702039211</v>
      </c>
      <c r="U26" s="443" t="s">
        <v>41</v>
      </c>
      <c r="V26" s="445">
        <f t="shared" si="12"/>
        <v>6.4698415396952713</v>
      </c>
      <c r="W26" s="656">
        <v>5.9708616123909746</v>
      </c>
      <c r="X26" s="657">
        <f t="shared" si="13"/>
        <v>7.5465463057346422</v>
      </c>
      <c r="Y26" s="455">
        <f t="shared" si="6"/>
        <v>-0.14267516853652373</v>
      </c>
      <c r="Z26" s="666">
        <v>3.2496399999999999</v>
      </c>
      <c r="AA26" s="667">
        <f t="shared" si="19"/>
        <v>5.5912661747541126</v>
      </c>
      <c r="AB26" s="668">
        <f t="shared" si="14"/>
        <v>0.15713352530203872</v>
      </c>
      <c r="AC26" s="443" t="s">
        <v>41</v>
      </c>
      <c r="AD26" s="445">
        <f t="shared" si="7"/>
        <v>9.7566785754710352</v>
      </c>
      <c r="AE26" s="656">
        <v>13.0866540890406</v>
      </c>
      <c r="AF26" s="657">
        <f t="shared" si="15"/>
        <v>14.662338782384268</v>
      </c>
      <c r="AG26" s="455">
        <f t="shared" si="16"/>
        <v>-0.33457555985590959</v>
      </c>
      <c r="AH26" s="666">
        <v>5.9704699999999997</v>
      </c>
      <c r="AI26" s="667">
        <f t="shared" si="17"/>
        <v>8.3120961747541138</v>
      </c>
      <c r="AJ26" s="668">
        <f t="shared" si="18"/>
        <v>0.17379279189580044</v>
      </c>
      <c r="AK26" s="652" t="s">
        <v>41</v>
      </c>
      <c r="AL26" s="652">
        <f>TFP_ADJ!BX49</f>
        <v>1.0725054908691343</v>
      </c>
    </row>
    <row r="27" spans="1:38" x14ac:dyDescent="0.25">
      <c r="A27" s="390" t="s">
        <v>42</v>
      </c>
      <c r="B27" s="256">
        <v>1.0546721739577019</v>
      </c>
      <c r="C27" s="256">
        <v>1.3472833091477494</v>
      </c>
      <c r="D27" s="256">
        <v>1.93606091781567</v>
      </c>
      <c r="E27" s="256">
        <v>2.5376077866829605</v>
      </c>
      <c r="F27" s="256">
        <v>3.1637356867108997</v>
      </c>
      <c r="G27" s="256">
        <v>3.81702732167544</v>
      </c>
      <c r="H27" s="256">
        <v>4.4868321873205002</v>
      </c>
      <c r="I27" s="256">
        <v>5.1586983814524734</v>
      </c>
      <c r="J27" s="256">
        <v>5.8178685436963642</v>
      </c>
      <c r="K27" s="256">
        <v>6.4555752840499228</v>
      </c>
      <c r="L27" s="391">
        <v>7.0793546349747061</v>
      </c>
      <c r="M27" s="410" t="s">
        <v>42</v>
      </c>
      <c r="N27" s="56">
        <v>0.51432720942821653</v>
      </c>
      <c r="O27" s="450">
        <v>0.32131072955809858</v>
      </c>
      <c r="P27" s="449">
        <f t="shared" si="8"/>
        <v>0.19301647987011794</v>
      </c>
      <c r="Q27" s="449">
        <f t="shared" si="9"/>
        <v>1.6007159491236884</v>
      </c>
      <c r="R27" s="450">
        <v>0.206044</v>
      </c>
      <c r="S27" s="449">
        <f t="shared" si="10"/>
        <v>0.30828320942821652</v>
      </c>
      <c r="T27" s="449">
        <f t="shared" si="11"/>
        <v>2.496200857235428</v>
      </c>
      <c r="U27" s="443" t="s">
        <v>42</v>
      </c>
      <c r="V27" s="412">
        <f t="shared" si="12"/>
        <v>1.4998002523805258</v>
      </c>
      <c r="W27" s="656">
        <v>1.408937652991836</v>
      </c>
      <c r="X27" s="657">
        <f t="shared" si="13"/>
        <v>1.7179022107636452</v>
      </c>
      <c r="Y27" s="455">
        <f t="shared" si="6"/>
        <v>-0.12695830822999421</v>
      </c>
      <c r="Z27" s="666">
        <v>0.73352899999999999</v>
      </c>
      <c r="AA27" s="667">
        <f t="shared" si="19"/>
        <v>1.5030658116460032</v>
      </c>
      <c r="AB27" s="668">
        <f t="shared" si="14"/>
        <v>-2.1725989907928067E-3</v>
      </c>
      <c r="AC27" s="443" t="s">
        <v>42</v>
      </c>
      <c r="AD27" s="412">
        <f t="shared" si="7"/>
        <v>2.6345383563618325</v>
      </c>
      <c r="AE27" s="656">
        <v>4.2271453438416664</v>
      </c>
      <c r="AF27" s="657">
        <f t="shared" si="15"/>
        <v>4.5361099016134752</v>
      </c>
      <c r="AG27" s="455">
        <f t="shared" si="16"/>
        <v>-0.4192075559225894</v>
      </c>
      <c r="AH27" s="666">
        <v>1.5679000000000001</v>
      </c>
      <c r="AI27" s="667">
        <f t="shared" si="17"/>
        <v>2.3374368116460031</v>
      </c>
      <c r="AJ27" s="668">
        <f t="shared" si="18"/>
        <v>0.12710570109769637</v>
      </c>
      <c r="AK27" s="652" t="s">
        <v>42</v>
      </c>
      <c r="AL27" s="652">
        <f>TFP_ADJ!BX50</f>
        <v>2.2928640605046446</v>
      </c>
    </row>
    <row r="28" spans="1:38" s="383" customFormat="1" x14ac:dyDescent="0.25">
      <c r="A28" s="392" t="s">
        <v>4</v>
      </c>
      <c r="B28" s="393">
        <v>2.0728116114589485</v>
      </c>
      <c r="C28" s="393">
        <v>2.8021506662147879</v>
      </c>
      <c r="D28" s="393">
        <v>4.4614620284851592</v>
      </c>
      <c r="E28" s="393">
        <v>6.2879219932815928</v>
      </c>
      <c r="F28" s="393">
        <v>8.2967013525117999</v>
      </c>
      <c r="G28" s="393">
        <v>10.394972040287517</v>
      </c>
      <c r="H28" s="393">
        <v>12.459088807410165</v>
      </c>
      <c r="I28" s="393">
        <v>14.371277982623413</v>
      </c>
      <c r="J28" s="393">
        <v>16.0635387350233</v>
      </c>
      <c r="K28" s="393">
        <v>17.510368550255684</v>
      </c>
      <c r="L28" s="394">
        <v>18.711558426953918</v>
      </c>
      <c r="M28" s="37" t="s">
        <v>4</v>
      </c>
      <c r="N28" s="56">
        <v>1.1877592848234719</v>
      </c>
      <c r="O28" s="450">
        <v>1.3788917707316757</v>
      </c>
      <c r="P28" s="449">
        <f t="shared" si="8"/>
        <v>-0.19113248590820375</v>
      </c>
      <c r="Q28" s="449">
        <f t="shared" si="9"/>
        <v>0.8613868833180548</v>
      </c>
      <c r="R28" s="450">
        <v>0.11472499999999999</v>
      </c>
      <c r="S28" s="449">
        <f t="shared" si="10"/>
        <v>1.073034284823472</v>
      </c>
      <c r="T28" s="449">
        <f t="shared" si="11"/>
        <v>10.353099017855499</v>
      </c>
      <c r="U28" s="443" t="s">
        <v>4</v>
      </c>
      <c r="V28" s="410">
        <f t="shared" si="12"/>
        <v>4.3778185968343948</v>
      </c>
      <c r="W28" s="656">
        <v>4.845262305199677</v>
      </c>
      <c r="X28" s="657">
        <f t="shared" si="13"/>
        <v>4.6806232888623773</v>
      </c>
      <c r="Y28" s="455">
        <f t="shared" si="6"/>
        <v>-6.4693241335723739E-2</v>
      </c>
      <c r="Z28" s="666">
        <v>0.31852000000000003</v>
      </c>
      <c r="AA28" s="667">
        <f>Z28+S28*T28</f>
        <v>11.427750200331165</v>
      </c>
      <c r="AB28" s="668">
        <f t="shared" si="14"/>
        <v>-0.61691334513878937</v>
      </c>
      <c r="AC28" s="443" t="s">
        <v>4</v>
      </c>
      <c r="AD28" s="410">
        <f t="shared" si="7"/>
        <v>6.9336201589332198</v>
      </c>
      <c r="AE28" s="656">
        <v>9.2292655513469626</v>
      </c>
      <c r="AF28" s="657">
        <f t="shared" si="15"/>
        <v>9.0646265350096638</v>
      </c>
      <c r="AG28" s="455">
        <f t="shared" si="16"/>
        <v>-0.23509036669585992</v>
      </c>
      <c r="AH28" s="666">
        <v>0.66744400000000004</v>
      </c>
      <c r="AI28" s="667">
        <f t="shared" si="17"/>
        <v>11.776674200331165</v>
      </c>
      <c r="AJ28" s="668">
        <f t="shared" si="18"/>
        <v>-0.4112412349202762</v>
      </c>
      <c r="AK28" s="652" t="s">
        <v>4</v>
      </c>
      <c r="AL28" s="652">
        <f>TFP_ADJ!BX51</f>
        <v>-0.49702728176216404</v>
      </c>
    </row>
    <row r="29" spans="1:38" s="383" customFormat="1" x14ac:dyDescent="0.25">
      <c r="A29" s="392" t="s">
        <v>43</v>
      </c>
      <c r="B29" s="393">
        <v>0.90990393683419379</v>
      </c>
      <c r="C29" s="393">
        <v>1.3757966310060161</v>
      </c>
      <c r="D29" s="393">
        <v>2.7299311553739174</v>
      </c>
      <c r="E29" s="393">
        <v>4.5983812650188636</v>
      </c>
      <c r="F29" s="393">
        <v>6.8377171615866841</v>
      </c>
      <c r="G29" s="393">
        <v>9.2310693935642156</v>
      </c>
      <c r="H29" s="393">
        <v>11.51406211781463</v>
      </c>
      <c r="I29" s="393">
        <v>13.510864261243794</v>
      </c>
      <c r="J29" s="393">
        <v>15.147498188311793</v>
      </c>
      <c r="K29" s="393">
        <v>16.405693304474877</v>
      </c>
      <c r="L29" s="394">
        <v>17.313278960350345</v>
      </c>
      <c r="M29" s="37" t="s">
        <v>43</v>
      </c>
      <c r="N29" s="56">
        <v>0.65250360495557258</v>
      </c>
      <c r="O29" s="450">
        <v>0.69583305664817718</v>
      </c>
      <c r="P29" s="449">
        <f t="shared" si="8"/>
        <v>-4.3329451692604604E-2</v>
      </c>
      <c r="Q29" s="449">
        <f t="shared" si="9"/>
        <v>0.93773010454357797</v>
      </c>
      <c r="R29" s="450">
        <v>0.62941599999999998</v>
      </c>
      <c r="S29" s="449">
        <f t="shared" si="10"/>
        <v>2.3087604955572605E-2</v>
      </c>
      <c r="T29" s="449">
        <f t="shared" si="11"/>
        <v>1.0366809946928146</v>
      </c>
      <c r="U29" s="443" t="s">
        <v>43</v>
      </c>
      <c r="V29" s="410">
        <f t="shared" si="12"/>
        <v>3.9050244654944102</v>
      </c>
      <c r="W29" s="656">
        <v>2.8707772435849654</v>
      </c>
      <c r="X29" s="657">
        <f t="shared" si="13"/>
        <v>2.8301459123194435</v>
      </c>
      <c r="Y29" s="455">
        <f t="shared" si="6"/>
        <v>0.37979616121419379</v>
      </c>
      <c r="Z29" s="666">
        <v>2.686677</v>
      </c>
      <c r="AA29" s="667">
        <f t="shared" si="19"/>
        <v>2.7106114812704178</v>
      </c>
      <c r="AB29" s="668">
        <f t="shared" si="14"/>
        <v>0.44064337234497031</v>
      </c>
      <c r="AC29" s="443" t="s">
        <v>43</v>
      </c>
      <c r="AD29" s="410">
        <f t="shared" si="7"/>
        <v>5.9670588836665051</v>
      </c>
      <c r="AE29" s="656">
        <v>6.5243096509874778</v>
      </c>
      <c r="AF29" s="657">
        <f t="shared" si="15"/>
        <v>6.4836783197219559</v>
      </c>
      <c r="AG29" s="455">
        <f t="shared" si="16"/>
        <v>-7.9679991908914616E-2</v>
      </c>
      <c r="AH29" s="666">
        <v>5.4149600000000007</v>
      </c>
      <c r="AI29" s="667">
        <f t="shared" si="17"/>
        <v>5.4388944812704185</v>
      </c>
      <c r="AJ29" s="668">
        <f t="shared" si="18"/>
        <v>9.7108779038625137E-2</v>
      </c>
      <c r="AK29" s="652" t="s">
        <v>43</v>
      </c>
      <c r="AL29" s="652">
        <f>TFP_ADJ!BX52</f>
        <v>-0.69717991422006542</v>
      </c>
    </row>
    <row r="30" spans="1:38" s="383" customFormat="1" x14ac:dyDescent="0.25">
      <c r="A30" s="392" t="s">
        <v>1</v>
      </c>
      <c r="B30" s="393">
        <v>12.249450092313035</v>
      </c>
      <c r="C30" s="393">
        <v>16.186146747991142</v>
      </c>
      <c r="D30" s="393">
        <v>26.63266872472807</v>
      </c>
      <c r="E30" s="393">
        <v>40.824912054194215</v>
      </c>
      <c r="F30" s="393">
        <v>58.734305921337224</v>
      </c>
      <c r="G30" s="393">
        <v>79.868683260650457</v>
      </c>
      <c r="H30" s="393">
        <v>103.30882827010747</v>
      </c>
      <c r="I30" s="393">
        <v>127.98632249001334</v>
      </c>
      <c r="J30" s="393">
        <v>152.86800859826013</v>
      </c>
      <c r="K30" s="393">
        <v>177.1296300301305</v>
      </c>
      <c r="L30" s="394">
        <v>200.40481046591944</v>
      </c>
      <c r="M30" s="37" t="s">
        <v>1</v>
      </c>
      <c r="N30" s="56">
        <v>6.8507971337634759</v>
      </c>
      <c r="O30" s="450">
        <v>3.8449074122117972</v>
      </c>
      <c r="P30" s="449">
        <f t="shared" si="8"/>
        <v>3.0058897215516787</v>
      </c>
      <c r="Q30" s="449">
        <f t="shared" si="9"/>
        <v>1.7817846827740722</v>
      </c>
      <c r="R30" s="450">
        <v>2.0252574000000001</v>
      </c>
      <c r="S30" s="449">
        <f t="shared" si="10"/>
        <v>4.8255397337634758</v>
      </c>
      <c r="T30" s="449">
        <f t="shared" si="11"/>
        <v>3.3826797195079874</v>
      </c>
      <c r="U30" s="443" t="s">
        <v>1</v>
      </c>
      <c r="V30" s="410">
        <f t="shared" si="12"/>
        <v>36.119305020839306</v>
      </c>
      <c r="W30" s="656">
        <v>23.491368405995754</v>
      </c>
      <c r="X30" s="657">
        <f t="shared" si="13"/>
        <v>28.847216669964556</v>
      </c>
      <c r="Y30" s="455">
        <f t="shared" si="6"/>
        <v>0.25208977469380534</v>
      </c>
      <c r="Z30" s="666">
        <v>10.807435999999999</v>
      </c>
      <c r="AA30" s="667">
        <f t="shared" si="19"/>
        <v>27.130691393081683</v>
      </c>
      <c r="AB30" s="668">
        <f t="shared" si="14"/>
        <v>0.3313079455855561</v>
      </c>
      <c r="AC30" s="443" t="s">
        <v>1</v>
      </c>
      <c r="AD30" s="410">
        <f t="shared" si="7"/>
        <v>77.96650615819641</v>
      </c>
      <c r="AE30" s="656">
        <v>66.489220483163962</v>
      </c>
      <c r="AF30" s="657">
        <f t="shared" si="15"/>
        <v>71.845068747132757</v>
      </c>
      <c r="AG30" s="455">
        <f t="shared" si="16"/>
        <v>8.5203306473389029E-2</v>
      </c>
      <c r="AH30" s="666">
        <v>28.481976999999997</v>
      </c>
      <c r="AI30" s="667">
        <f t="shared" si="17"/>
        <v>44.805232393081681</v>
      </c>
      <c r="AJ30" s="668">
        <f t="shared" si="18"/>
        <v>0.74012056168321805</v>
      </c>
      <c r="AK30" s="652" t="s">
        <v>1</v>
      </c>
      <c r="AL30" s="652">
        <f>TFP_ADJ!BX53</f>
        <v>2.3523485355911684</v>
      </c>
    </row>
    <row r="31" spans="1:38" s="383" customFormat="1" x14ac:dyDescent="0.25">
      <c r="A31" s="392" t="s">
        <v>2</v>
      </c>
      <c r="B31" s="393">
        <v>13.690142628716098</v>
      </c>
      <c r="C31" s="393">
        <v>18.767882207203435</v>
      </c>
      <c r="D31" s="393">
        <v>30.478463677970229</v>
      </c>
      <c r="E31" s="393">
        <v>44.570047013669779</v>
      </c>
      <c r="F31" s="393">
        <v>61.484877808049092</v>
      </c>
      <c r="G31" s="393">
        <v>81.117502989265759</v>
      </c>
      <c r="H31" s="393">
        <v>102.76772504728152</v>
      </c>
      <c r="I31" s="393">
        <v>125.49562631494456</v>
      </c>
      <c r="J31" s="393">
        <v>148.15515452806028</v>
      </c>
      <c r="K31" s="393">
        <v>169.75910726822477</v>
      </c>
      <c r="L31" s="394">
        <v>190.43541768302003</v>
      </c>
      <c r="M31" s="37" t="s">
        <v>2</v>
      </c>
      <c r="N31" s="56">
        <v>6.7837968226611762</v>
      </c>
      <c r="O31" s="450">
        <v>3.5338184239864945</v>
      </c>
      <c r="P31" s="449">
        <f t="shared" si="8"/>
        <v>3.2499783986746817</v>
      </c>
      <c r="Q31" s="449">
        <f t="shared" si="9"/>
        <v>1.9196789446268117</v>
      </c>
      <c r="R31" s="450">
        <v>1.8042951999999999</v>
      </c>
      <c r="S31" s="449">
        <f t="shared" si="10"/>
        <v>4.9795016226611768</v>
      </c>
      <c r="T31" s="449">
        <f t="shared" si="11"/>
        <v>3.7598042840557224</v>
      </c>
      <c r="U31" s="443" t="s">
        <v>2</v>
      </c>
      <c r="V31" s="410">
        <f t="shared" si="12"/>
        <v>32.337829997697291</v>
      </c>
      <c r="W31" s="656">
        <v>29.60924655128084</v>
      </c>
      <c r="X31" s="657">
        <f t="shared" si="13"/>
        <v>35.848161653708587</v>
      </c>
      <c r="Y31" s="455">
        <f t="shared" si="6"/>
        <v>-9.7922222342136322E-2</v>
      </c>
      <c r="Z31" s="666">
        <v>11.960953999999999</v>
      </c>
      <c r="AA31" s="667">
        <f t="shared" si="19"/>
        <v>30.682905533343913</v>
      </c>
      <c r="AB31" s="668">
        <f t="shared" si="14"/>
        <v>5.3936367354614712E-2</v>
      </c>
      <c r="AC31" s="443" t="s">
        <v>2</v>
      </c>
      <c r="AD31" s="410">
        <f t="shared" si="7"/>
        <v>71.057584735135933</v>
      </c>
      <c r="AE31" s="656">
        <v>136.4973969929577</v>
      </c>
      <c r="AF31" s="657">
        <f t="shared" si="15"/>
        <v>142.73631209538544</v>
      </c>
      <c r="AG31" s="455">
        <f t="shared" si="16"/>
        <v>-0.50217583954634648</v>
      </c>
      <c r="AH31" s="666">
        <v>63.946000000000005</v>
      </c>
      <c r="AI31" s="667">
        <f t="shared" si="17"/>
        <v>82.667951533343924</v>
      </c>
      <c r="AJ31" s="668">
        <f t="shared" si="18"/>
        <v>-0.14044580254931049</v>
      </c>
      <c r="AK31" s="652" t="s">
        <v>2</v>
      </c>
      <c r="AL31" s="652">
        <f>TFP_ADJ!BX54</f>
        <v>5.9189591071400525</v>
      </c>
    </row>
    <row r="32" spans="1:38" s="383" customFormat="1" x14ac:dyDescent="0.25">
      <c r="A32" s="395" t="s">
        <v>3</v>
      </c>
      <c r="B32" s="396">
        <v>8.4818363937180958</v>
      </c>
      <c r="C32" s="396">
        <v>10.76228616661839</v>
      </c>
      <c r="D32" s="396">
        <v>15.396698767510266</v>
      </c>
      <c r="E32" s="396">
        <v>20.420732360281431</v>
      </c>
      <c r="F32" s="396">
        <v>25.8376379907019</v>
      </c>
      <c r="G32" s="396">
        <v>31.49786334927073</v>
      </c>
      <c r="H32" s="396">
        <v>37.194364474801887</v>
      </c>
      <c r="I32" s="396">
        <v>42.711011821175575</v>
      </c>
      <c r="J32" s="396">
        <v>47.889140913586161</v>
      </c>
      <c r="K32" s="396">
        <v>52.670701256030007</v>
      </c>
      <c r="L32" s="397">
        <v>57.133710071241339</v>
      </c>
      <c r="M32" s="37" t="s">
        <v>3</v>
      </c>
      <c r="N32" s="56">
        <v>4.1398269491784712</v>
      </c>
      <c r="O32" s="452">
        <v>3.0733286760497882</v>
      </c>
      <c r="P32" s="449">
        <f t="shared" si="8"/>
        <v>1.0664982731286829</v>
      </c>
      <c r="Q32" s="449">
        <f t="shared" si="9"/>
        <v>1.3470173175553337</v>
      </c>
      <c r="R32" s="452">
        <v>1.689408</v>
      </c>
      <c r="S32" s="449">
        <f t="shared" si="10"/>
        <v>2.4504189491784709</v>
      </c>
      <c r="T32" s="449">
        <f t="shared" si="11"/>
        <v>2.4504601311101113</v>
      </c>
      <c r="U32" s="659" t="s">
        <v>3</v>
      </c>
      <c r="V32" s="660">
        <f t="shared" si="12"/>
        <v>12.714864628361214</v>
      </c>
      <c r="W32" s="661">
        <v>14.386050686337697</v>
      </c>
      <c r="X32" s="662">
        <f t="shared" si="13"/>
        <v>15.822642329384891</v>
      </c>
      <c r="Y32" s="655">
        <f t="shared" si="6"/>
        <v>-0.19641331936399098</v>
      </c>
      <c r="Z32" s="669">
        <v>6.127294</v>
      </c>
      <c r="AA32" s="670">
        <f t="shared" si="19"/>
        <v>12.131947939478577</v>
      </c>
      <c r="AB32" s="671">
        <f t="shared" si="14"/>
        <v>4.8048070416274014E-2</v>
      </c>
      <c r="AC32" s="659" t="s">
        <v>3</v>
      </c>
      <c r="AD32" s="660">
        <f t="shared" si="7"/>
        <v>21.534042889645484</v>
      </c>
      <c r="AE32" s="661">
        <v>33.558602698439834</v>
      </c>
      <c r="AF32" s="662">
        <f t="shared" si="15"/>
        <v>34.995194341487029</v>
      </c>
      <c r="AG32" s="655">
        <f t="shared" si="16"/>
        <v>-0.38465714236320903</v>
      </c>
      <c r="AH32" s="669">
        <v>15.641350000000001</v>
      </c>
      <c r="AI32" s="670">
        <f t="shared" si="17"/>
        <v>21.646003939478579</v>
      </c>
      <c r="AJ32" s="671">
        <f t="shared" si="18"/>
        <v>-5.1723657699653813E-3</v>
      </c>
      <c r="AK32" s="652" t="s">
        <v>3</v>
      </c>
      <c r="AL32" s="652">
        <f>TFP_ADJ!BX55</f>
        <v>0.5860178654258057</v>
      </c>
    </row>
    <row r="33" spans="1:35" s="383" customFormat="1" x14ac:dyDescent="0.25">
      <c r="V33" s="501">
        <f>SUM(V18:V32)</f>
        <v>285.17503158572748</v>
      </c>
      <c r="X33" s="663">
        <f>SUM(X18:X32)</f>
        <v>277.68443628045395</v>
      </c>
      <c r="Z33" s="663"/>
      <c r="AA33" s="663">
        <f>SUM(AA18:AA32)</f>
        <v>231.21731139017547</v>
      </c>
      <c r="AD33" s="501">
        <f>SUM(AD18:AD32)</f>
        <v>500.85852506402188</v>
      </c>
      <c r="AE33" s="663"/>
      <c r="AF33" s="663">
        <f>SUM(AF18:AF32)</f>
        <v>595.25354861800156</v>
      </c>
      <c r="AI33" s="663">
        <f>SUM(AI18:AI32)</f>
        <v>373.1427423901755</v>
      </c>
    </row>
    <row r="34" spans="1:35" hidden="1" x14ac:dyDescent="0.25">
      <c r="A34" s="387" t="s">
        <v>517</v>
      </c>
      <c r="B34" s="388">
        <v>2005</v>
      </c>
      <c r="C34" s="388">
        <v>2010</v>
      </c>
      <c r="D34" s="388">
        <v>2020</v>
      </c>
      <c r="E34" s="388">
        <v>2030</v>
      </c>
      <c r="F34" s="388">
        <v>2040</v>
      </c>
      <c r="G34" s="388">
        <v>2050</v>
      </c>
      <c r="H34" s="388">
        <v>2060</v>
      </c>
      <c r="I34" s="388">
        <v>2070</v>
      </c>
      <c r="J34" s="388">
        <v>2080</v>
      </c>
      <c r="K34" s="388">
        <v>2090</v>
      </c>
      <c r="L34" s="389">
        <v>2100</v>
      </c>
      <c r="N34" s="232" t="s">
        <v>588</v>
      </c>
      <c r="O34" s="232" t="s">
        <v>589</v>
      </c>
      <c r="R34" s="477">
        <v>2050</v>
      </c>
      <c r="S34" s="388" t="s">
        <v>565</v>
      </c>
      <c r="T34" s="388" t="s">
        <v>795</v>
      </c>
      <c r="U34" s="388" t="s">
        <v>796</v>
      </c>
      <c r="V34" s="388"/>
      <c r="W34" s="388" t="s">
        <v>797</v>
      </c>
      <c r="X34" s="389"/>
      <c r="Y34" s="477">
        <v>2100</v>
      </c>
      <c r="Z34" s="388" t="s">
        <v>567</v>
      </c>
      <c r="AA34" s="388" t="s">
        <v>568</v>
      </c>
      <c r="AB34" s="388" t="s">
        <v>798</v>
      </c>
      <c r="AC34" s="388"/>
      <c r="AD34" s="388" t="s">
        <v>799</v>
      </c>
      <c r="AE34" s="389"/>
    </row>
    <row r="35" spans="1:35" hidden="1" x14ac:dyDescent="0.25">
      <c r="A35" s="390" t="s">
        <v>0</v>
      </c>
      <c r="B35" s="256">
        <v>0.29512950100000002</v>
      </c>
      <c r="C35" s="256">
        <v>0.30864139099999999</v>
      </c>
      <c r="D35" s="256">
        <v>0.33143153399999997</v>
      </c>
      <c r="E35" s="256">
        <v>0.35471166999999998</v>
      </c>
      <c r="F35" s="256">
        <v>0.374068752</v>
      </c>
      <c r="G35" s="256">
        <v>0.38959166299999998</v>
      </c>
      <c r="H35" s="256">
        <v>0.404562225</v>
      </c>
      <c r="I35" s="256">
        <v>0.41916163099999998</v>
      </c>
      <c r="J35" s="256">
        <v>0.43096444500000003</v>
      </c>
      <c r="K35" s="256">
        <v>0.43987294699999996</v>
      </c>
      <c r="L35" s="391">
        <v>0.44748315599999999</v>
      </c>
      <c r="N35" s="456">
        <v>3.4756620302991217</v>
      </c>
      <c r="O35" s="456">
        <v>5.2134930454486828</v>
      </c>
      <c r="R35" s="441" t="s">
        <v>0</v>
      </c>
      <c r="S35" s="412">
        <v>28.913298378108184</v>
      </c>
      <c r="T35" s="453">
        <v>26.285665258262913</v>
      </c>
      <c r="U35" s="474">
        <f t="shared" ref="U35:U49" si="20">T35+P18</f>
        <v>28.325040521194676</v>
      </c>
      <c r="V35" s="455">
        <f>S35/U35-1</f>
        <v>2.0768120577738802E-2</v>
      </c>
      <c r="W35" s="474">
        <f>T35*Q18</f>
        <v>30.517904106091834</v>
      </c>
      <c r="X35" s="442">
        <f t="shared" ref="X35:X49" si="21">S35/W35-1</f>
        <v>-5.2579158857221309E-2</v>
      </c>
      <c r="Y35" s="441" t="s">
        <v>0</v>
      </c>
      <c r="Z35" s="412">
        <v>42.588154041678308</v>
      </c>
      <c r="AA35" s="453">
        <v>44.023390827147942</v>
      </c>
      <c r="AB35" s="474">
        <f t="shared" ref="AB35:AB49" si="22">AA35+P18</f>
        <v>46.062766090079705</v>
      </c>
      <c r="AC35" s="455">
        <f>Z35/AB35-1</f>
        <v>-7.5432118896344491E-2</v>
      </c>
      <c r="AD35" s="474">
        <f t="shared" ref="AD35:AD49" si="23">AA35*Q18</f>
        <v>51.111569994051159</v>
      </c>
      <c r="AE35" s="442">
        <f>Z35/AD35-1</f>
        <v>-0.16676098882043511</v>
      </c>
    </row>
    <row r="36" spans="1:35" hidden="1" x14ac:dyDescent="0.25">
      <c r="A36" s="390" t="s">
        <v>23</v>
      </c>
      <c r="B36" s="256">
        <v>0.14361818500000001</v>
      </c>
      <c r="C36" s="256">
        <v>0.14315386900000002</v>
      </c>
      <c r="D36" s="256">
        <v>0.143786842</v>
      </c>
      <c r="E36" s="256">
        <v>0.140543418</v>
      </c>
      <c r="F36" s="256">
        <v>0.135836501</v>
      </c>
      <c r="G36" s="256">
        <v>0.132730511</v>
      </c>
      <c r="H36" s="256">
        <v>0.12969594400000001</v>
      </c>
      <c r="I36" s="256">
        <v>0.126393174</v>
      </c>
      <c r="J36" s="256">
        <v>0.124675359</v>
      </c>
      <c r="K36" s="256">
        <v>0.12451282300000001</v>
      </c>
      <c r="L36" s="391">
        <v>0.124012605</v>
      </c>
      <c r="N36" s="456">
        <v>4.3474236842645348</v>
      </c>
      <c r="O36" s="456">
        <v>6.5211355263968027</v>
      </c>
      <c r="R36" s="443" t="s">
        <v>23</v>
      </c>
      <c r="S36" s="412">
        <v>5.5068792328395313</v>
      </c>
      <c r="T36" s="453">
        <v>4.1025321303417313</v>
      </c>
      <c r="U36" s="474">
        <f t="shared" si="20"/>
        <v>5.028071939750518</v>
      </c>
      <c r="V36" s="455">
        <f t="shared" ref="V36:V49" si="24">S36/U36-1</f>
        <v>9.522681831651969E-2</v>
      </c>
      <c r="W36" s="474">
        <f t="shared" ref="W36:W49" si="25">T36*Q19</f>
        <v>6.2797637326679103</v>
      </c>
      <c r="X36" s="442">
        <f t="shared" si="21"/>
        <v>-0.1230754105935169</v>
      </c>
      <c r="Y36" s="443" t="s">
        <v>23</v>
      </c>
      <c r="Z36" s="412">
        <v>8.1146840848752717</v>
      </c>
      <c r="AA36" s="453">
        <v>7.5818368019776186</v>
      </c>
      <c r="AB36" s="474">
        <f t="shared" si="22"/>
        <v>8.5073766113864053</v>
      </c>
      <c r="AC36" s="455">
        <f t="shared" ref="AC36:AC49" si="26">Z36/AB36-1</f>
        <v>-4.615906224082611E-2</v>
      </c>
      <c r="AD36" s="474">
        <f t="shared" si="23"/>
        <v>11.60555049013106</v>
      </c>
      <c r="AE36" s="442">
        <f t="shared" ref="AE36:AE49" si="27">Z36/AD36-1</f>
        <v>-0.3007928325523459</v>
      </c>
    </row>
    <row r="37" spans="1:35" hidden="1" x14ac:dyDescent="0.25">
      <c r="A37" s="390" t="s">
        <v>39</v>
      </c>
      <c r="B37" s="256">
        <v>0.12833576700000002</v>
      </c>
      <c r="C37" s="256">
        <v>0.12855187300000001</v>
      </c>
      <c r="D37" s="256">
        <v>0.12649564699999999</v>
      </c>
      <c r="E37" s="256">
        <v>0.12158050500000001</v>
      </c>
      <c r="F37" s="256">
        <v>0.115212067</v>
      </c>
      <c r="G37" s="256">
        <v>0.108794446</v>
      </c>
      <c r="H37" s="256">
        <v>0.102747177</v>
      </c>
      <c r="I37" s="256">
        <v>9.6369241999999994E-2</v>
      </c>
      <c r="J37" s="256">
        <v>9.1100642999999995E-2</v>
      </c>
      <c r="K37" s="256">
        <v>8.7442977000000005E-2</v>
      </c>
      <c r="L37" s="391">
        <v>8.4532388E-2</v>
      </c>
      <c r="N37" s="456">
        <v>1.6311802770611559</v>
      </c>
      <c r="O37" s="456">
        <v>2.4467704155917338</v>
      </c>
      <c r="R37" s="443" t="s">
        <v>39</v>
      </c>
      <c r="S37" s="412">
        <v>5.3690028978271123</v>
      </c>
      <c r="T37" s="453">
        <v>5.6795567793039057</v>
      </c>
      <c r="U37" s="474">
        <f t="shared" si="20"/>
        <v>6.0294332839344946</v>
      </c>
      <c r="V37" s="455">
        <f t="shared" si="24"/>
        <v>-0.10953440481166077</v>
      </c>
      <c r="W37" s="474">
        <f t="shared" si="25"/>
        <v>6.1760835399137877</v>
      </c>
      <c r="X37" s="442">
        <f t="shared" si="21"/>
        <v>-0.13067838815178034</v>
      </c>
      <c r="Y37" s="443" t="s">
        <v>39</v>
      </c>
      <c r="Z37" s="412">
        <v>5.3650495739954351</v>
      </c>
      <c r="AA37" s="453">
        <v>6.5281259728315142</v>
      </c>
      <c r="AB37" s="474">
        <f t="shared" si="22"/>
        <v>6.8780024774621031</v>
      </c>
      <c r="AC37" s="455">
        <f t="shared" si="26"/>
        <v>-0.21996981077345124</v>
      </c>
      <c r="AD37" s="474">
        <f t="shared" si="23"/>
        <v>7.0988376265920277</v>
      </c>
      <c r="AE37" s="442">
        <f t="shared" si="27"/>
        <v>-0.2442354852718247</v>
      </c>
    </row>
    <row r="38" spans="1:35" hidden="1" x14ac:dyDescent="0.25">
      <c r="A38" s="390" t="s">
        <v>24</v>
      </c>
      <c r="B38" s="256">
        <v>3.2287980000000001E-2</v>
      </c>
      <c r="C38" s="256">
        <v>3.4168667999999999E-2</v>
      </c>
      <c r="D38" s="256">
        <v>3.7603205000000001E-2</v>
      </c>
      <c r="E38" s="256">
        <v>4.0617535000000003E-2</v>
      </c>
      <c r="F38" s="256">
        <v>4.3004685000000001E-2</v>
      </c>
      <c r="G38" s="256">
        <v>4.4948601999999997E-2</v>
      </c>
      <c r="H38" s="256">
        <v>4.6629078999999997E-2</v>
      </c>
      <c r="I38" s="256">
        <v>4.8239730000000001E-2</v>
      </c>
      <c r="J38" s="256">
        <v>4.9597228E-2</v>
      </c>
      <c r="K38" s="256">
        <v>5.0675266000000004E-2</v>
      </c>
      <c r="L38" s="391">
        <v>5.1621993000000005E-2</v>
      </c>
      <c r="N38" s="456">
        <v>4.0969707925621801</v>
      </c>
      <c r="O38" s="456">
        <v>6.1454561888432702</v>
      </c>
      <c r="R38" s="443" t="s">
        <v>24</v>
      </c>
      <c r="S38" s="412">
        <v>2.770689599420856</v>
      </c>
      <c r="T38" s="453">
        <v>2.8633748434737964</v>
      </c>
      <c r="U38" s="474">
        <f t="shared" si="20"/>
        <v>2.98389359595379</v>
      </c>
      <c r="V38" s="455">
        <f t="shared" si="24"/>
        <v>-7.1451608335512451E-2</v>
      </c>
      <c r="W38" s="474">
        <f t="shared" si="25"/>
        <v>3.1540783685503229</v>
      </c>
      <c r="X38" s="442">
        <f t="shared" si="21"/>
        <v>-0.1215533427933434</v>
      </c>
      <c r="Y38" s="443" t="s">
        <v>24</v>
      </c>
      <c r="Z38" s="412">
        <v>4.1391646575405217</v>
      </c>
      <c r="AA38" s="453">
        <v>4.8634606057991681</v>
      </c>
      <c r="AB38" s="474">
        <f t="shared" si="22"/>
        <v>4.9839793582791616</v>
      </c>
      <c r="AC38" s="455">
        <f t="shared" si="26"/>
        <v>-0.16950605931689344</v>
      </c>
      <c r="AD38" s="474">
        <f t="shared" si="23"/>
        <v>5.3572224146657321</v>
      </c>
      <c r="AE38" s="442">
        <f t="shared" si="27"/>
        <v>-0.22736740475637174</v>
      </c>
    </row>
    <row r="39" spans="1:35" hidden="1" x14ac:dyDescent="0.25">
      <c r="A39" s="390" t="s">
        <v>40</v>
      </c>
      <c r="B39" s="256">
        <v>8.3604072000000001E-2</v>
      </c>
      <c r="C39" s="256">
        <v>8.5320804E-2</v>
      </c>
      <c r="D39" s="256">
        <v>8.8275286999999994E-2</v>
      </c>
      <c r="E39" s="256">
        <v>9.0176988E-2</v>
      </c>
      <c r="F39" s="256">
        <v>9.1299874000000017E-2</v>
      </c>
      <c r="G39" s="256">
        <v>9.2385491E-2</v>
      </c>
      <c r="H39" s="256">
        <v>9.3068980000000009E-2</v>
      </c>
      <c r="I39" s="256">
        <v>9.3391233000000004E-2</v>
      </c>
      <c r="J39" s="256">
        <v>9.3868318000000006E-2</v>
      </c>
      <c r="K39" s="256">
        <v>9.4559354999999998E-2</v>
      </c>
      <c r="L39" s="391">
        <v>9.5128129000000006E-2</v>
      </c>
      <c r="N39" s="456">
        <v>4.9820223195963695</v>
      </c>
      <c r="O39" s="456">
        <v>7.4730334793945543</v>
      </c>
      <c r="R39" s="443" t="s">
        <v>40</v>
      </c>
      <c r="S39" s="410">
        <v>3.0562025532363029</v>
      </c>
      <c r="T39" s="453">
        <v>2.670704815236467</v>
      </c>
      <c r="U39" s="474">
        <f t="shared" si="20"/>
        <v>3.4700095946324288</v>
      </c>
      <c r="V39" s="455">
        <f t="shared" si="24"/>
        <v>-0.11925241994610669</v>
      </c>
      <c r="W39" s="474">
        <f t="shared" si="25"/>
        <v>5.0775673882087968</v>
      </c>
      <c r="X39" s="444">
        <f t="shared" si="21"/>
        <v>-0.39809709658734171</v>
      </c>
      <c r="Y39" s="443" t="s">
        <v>40</v>
      </c>
      <c r="Z39" s="410">
        <v>4.2547479323132071</v>
      </c>
      <c r="AA39" s="453">
        <v>4.4186812545437633</v>
      </c>
      <c r="AB39" s="474">
        <f t="shared" si="22"/>
        <v>5.2179860339397255</v>
      </c>
      <c r="AC39" s="455">
        <f t="shared" si="26"/>
        <v>-0.18459959366722312</v>
      </c>
      <c r="AD39" s="474">
        <f t="shared" si="23"/>
        <v>8.4008355056544968</v>
      </c>
      <c r="AE39" s="444">
        <f t="shared" si="27"/>
        <v>-0.49353276475305463</v>
      </c>
    </row>
    <row r="40" spans="1:35" hidden="1" x14ac:dyDescent="0.25">
      <c r="A40" s="390" t="s">
        <v>5</v>
      </c>
      <c r="B40" s="256">
        <v>0.49544941200000009</v>
      </c>
      <c r="C40" s="256">
        <v>0.50383589700000009</v>
      </c>
      <c r="D40" s="256">
        <v>0.510945015</v>
      </c>
      <c r="E40" s="256">
        <v>0.51251474600000002</v>
      </c>
      <c r="F40" s="256">
        <v>0.50968692700000007</v>
      </c>
      <c r="G40" s="256">
        <v>0.50276287600000014</v>
      </c>
      <c r="H40" s="256">
        <v>0.49186724800000003</v>
      </c>
      <c r="I40" s="256">
        <v>0.48090510599999997</v>
      </c>
      <c r="J40" s="256">
        <v>0.472757759</v>
      </c>
      <c r="K40" s="256">
        <v>0.46690835200000003</v>
      </c>
      <c r="L40" s="391">
        <v>0.46201554600000005</v>
      </c>
      <c r="N40" s="456">
        <v>3.1417218855636508</v>
      </c>
      <c r="O40" s="456">
        <v>4.712582828345476</v>
      </c>
      <c r="R40" s="443" t="s">
        <v>5</v>
      </c>
      <c r="S40" s="412">
        <v>28.341562148950583</v>
      </c>
      <c r="T40" s="453">
        <v>27.526410837884846</v>
      </c>
      <c r="U40" s="474">
        <f t="shared" si="20"/>
        <v>30.237752320263194</v>
      </c>
      <c r="V40" s="455">
        <f t="shared" si="24"/>
        <v>-6.2709362495899534E-2</v>
      </c>
      <c r="W40" s="474">
        <f t="shared" si="25"/>
        <v>33.018820384176493</v>
      </c>
      <c r="X40" s="442">
        <f t="shared" si="21"/>
        <v>-0.14165431050551336</v>
      </c>
      <c r="Y40" s="443" t="s">
        <v>5</v>
      </c>
      <c r="Z40" s="412">
        <v>37.667554245640964</v>
      </c>
      <c r="AA40" s="453">
        <v>42.691226319826058</v>
      </c>
      <c r="AB40" s="474">
        <f t="shared" si="22"/>
        <v>45.402567802204402</v>
      </c>
      <c r="AC40" s="455">
        <f t="shared" si="26"/>
        <v>-0.17036511217297023</v>
      </c>
      <c r="AD40" s="474">
        <f t="shared" si="23"/>
        <v>51.209507194250705</v>
      </c>
      <c r="AE40" s="442">
        <f t="shared" si="27"/>
        <v>-0.26444216495272377</v>
      </c>
    </row>
    <row r="41" spans="1:35" hidden="1" x14ac:dyDescent="0.25">
      <c r="A41" s="390" t="s">
        <v>25</v>
      </c>
      <c r="B41" s="256">
        <v>1.3216234899999999</v>
      </c>
      <c r="C41" s="256">
        <v>1.359755102</v>
      </c>
      <c r="D41" s="256">
        <v>1.424548266</v>
      </c>
      <c r="E41" s="256">
        <v>1.441181813</v>
      </c>
      <c r="F41" s="256">
        <v>1.4174728139999999</v>
      </c>
      <c r="G41" s="256">
        <v>1.364456723</v>
      </c>
      <c r="H41" s="256">
        <v>1.288706557</v>
      </c>
      <c r="I41" s="256">
        <v>1.2089088270000001</v>
      </c>
      <c r="J41" s="256">
        <v>1.1357542169999999</v>
      </c>
      <c r="K41" s="256">
        <v>1.0725185959999999</v>
      </c>
      <c r="L41" s="391">
        <v>1.020665216</v>
      </c>
      <c r="N41" s="456">
        <v>10.480107952848792</v>
      </c>
      <c r="O41" s="456">
        <v>15.720161929273189</v>
      </c>
      <c r="R41" s="443" t="s">
        <v>25</v>
      </c>
      <c r="S41" s="412">
        <v>76.190415110971003</v>
      </c>
      <c r="T41" s="453">
        <v>53.665170836602478</v>
      </c>
      <c r="U41" s="474">
        <f t="shared" si="20"/>
        <v>55.459021077685385</v>
      </c>
      <c r="V41" s="455">
        <f t="shared" si="24"/>
        <v>0.37381464061988545</v>
      </c>
      <c r="W41" s="474">
        <f t="shared" si="25"/>
        <v>68.535032368124945</v>
      </c>
      <c r="X41" s="442">
        <f t="shared" si="21"/>
        <v>0.11170028638385099</v>
      </c>
      <c r="Y41" s="443" t="s">
        <v>25</v>
      </c>
      <c r="Z41" s="412">
        <v>96.588459277554165</v>
      </c>
      <c r="AA41" s="453">
        <v>67.848075171845366</v>
      </c>
      <c r="AB41" s="474">
        <f t="shared" si="22"/>
        <v>69.641925412928273</v>
      </c>
      <c r="AC41" s="455">
        <f t="shared" si="26"/>
        <v>0.38692976543729451</v>
      </c>
      <c r="AD41" s="474">
        <f t="shared" si="23"/>
        <v>86.64781934963807</v>
      </c>
      <c r="AE41" s="442">
        <f t="shared" si="27"/>
        <v>0.1147246405336988</v>
      </c>
    </row>
    <row r="42" spans="1:35" hidden="1" x14ac:dyDescent="0.25">
      <c r="A42" s="390" t="s">
        <v>26</v>
      </c>
      <c r="B42" s="256">
        <v>1.1441186740000002</v>
      </c>
      <c r="C42" s="256">
        <v>1.2309806910000001</v>
      </c>
      <c r="D42" s="256">
        <v>1.3831977529999999</v>
      </c>
      <c r="E42" s="256">
        <v>1.5129852069999998</v>
      </c>
      <c r="F42" s="256">
        <v>1.6053555740000001</v>
      </c>
      <c r="G42" s="256">
        <v>1.6589781619999999</v>
      </c>
      <c r="H42" s="256">
        <v>1.6785681110000001</v>
      </c>
      <c r="I42" s="256">
        <v>1.6651793910000001</v>
      </c>
      <c r="J42" s="256">
        <v>1.6269270020000002</v>
      </c>
      <c r="K42" s="256">
        <v>1.574797201</v>
      </c>
      <c r="L42" s="391">
        <v>1.5165973799999999</v>
      </c>
      <c r="N42" s="456">
        <v>44.223072807386863</v>
      </c>
      <c r="O42" s="456">
        <v>66.334609211080291</v>
      </c>
      <c r="R42" s="443" t="s">
        <v>26</v>
      </c>
      <c r="S42" s="412">
        <v>37.602497163071462</v>
      </c>
      <c r="T42" s="453">
        <v>44.829011575151952</v>
      </c>
      <c r="U42" s="474">
        <f t="shared" si="20"/>
        <v>45.852121838210948</v>
      </c>
      <c r="V42" s="455">
        <f t="shared" si="24"/>
        <v>-0.17991805710209574</v>
      </c>
      <c r="W42" s="474">
        <f t="shared" si="25"/>
        <v>61.702388912658165</v>
      </c>
      <c r="X42" s="442">
        <f t="shared" si="21"/>
        <v>-0.39058279872600921</v>
      </c>
      <c r="Y42" s="443" t="s">
        <v>26</v>
      </c>
      <c r="Z42" s="412">
        <v>106.29068149301364</v>
      </c>
      <c r="AA42" s="453">
        <v>120.20665210783777</v>
      </c>
      <c r="AB42" s="474">
        <f t="shared" si="22"/>
        <v>121.22976237089676</v>
      </c>
      <c r="AC42" s="455">
        <f t="shared" si="26"/>
        <v>-0.12322948247788945</v>
      </c>
      <c r="AD42" s="474">
        <f t="shared" si="23"/>
        <v>165.45173176108034</v>
      </c>
      <c r="AE42" s="442">
        <f t="shared" si="27"/>
        <v>-0.35757286816131906</v>
      </c>
    </row>
    <row r="43" spans="1:35" hidden="1" x14ac:dyDescent="0.25">
      <c r="A43" s="390" t="s">
        <v>41</v>
      </c>
      <c r="B43" s="256">
        <v>0.186917361</v>
      </c>
      <c r="C43" s="256">
        <v>0.196796269</v>
      </c>
      <c r="D43" s="256">
        <v>0.213863046</v>
      </c>
      <c r="E43" s="256">
        <v>0.225472214</v>
      </c>
      <c r="F43" s="256">
        <v>0.23160165599999999</v>
      </c>
      <c r="G43" s="256">
        <v>0.23268804399999998</v>
      </c>
      <c r="H43" s="256">
        <v>0.22929339400000001</v>
      </c>
      <c r="I43" s="256">
        <v>0.22189531299999998</v>
      </c>
      <c r="J43" s="256">
        <v>0.211763066</v>
      </c>
      <c r="K43" s="256">
        <v>0.20077450499999999</v>
      </c>
      <c r="L43" s="391">
        <v>0.19042305200000001</v>
      </c>
      <c r="N43" s="456">
        <v>9.5719679643446991</v>
      </c>
      <c r="O43" s="456">
        <v>14.357951946517048</v>
      </c>
      <c r="R43" s="443" t="s">
        <v>41</v>
      </c>
      <c r="S43" s="445">
        <v>6.4698415396952713</v>
      </c>
      <c r="T43" s="453">
        <v>5.9708616123909746</v>
      </c>
      <c r="U43" s="475">
        <f t="shared" si="20"/>
        <v>6.9063896726607492</v>
      </c>
      <c r="V43" s="455">
        <f t="shared" si="24"/>
        <v>-6.3209311037512594E-2</v>
      </c>
      <c r="W43" s="475">
        <f t="shared" si="25"/>
        <v>10.056561260177219</v>
      </c>
      <c r="X43" s="442">
        <f t="shared" si="21"/>
        <v>-0.35665468818699775</v>
      </c>
      <c r="Y43" s="443" t="s">
        <v>41</v>
      </c>
      <c r="Z43" s="445">
        <v>9.7566785754710352</v>
      </c>
      <c r="AA43" s="453">
        <v>13.0866540890406</v>
      </c>
      <c r="AB43" s="475">
        <f t="shared" si="22"/>
        <v>14.022182149310375</v>
      </c>
      <c r="AC43" s="455">
        <f t="shared" si="26"/>
        <v>-0.30419684528553359</v>
      </c>
      <c r="AD43" s="475">
        <f t="shared" si="23"/>
        <v>22.041498711688416</v>
      </c>
      <c r="AE43" s="442">
        <f t="shared" si="27"/>
        <v>-0.55734958393291323</v>
      </c>
    </row>
    <row r="44" spans="1:35" hidden="1" x14ac:dyDescent="0.25">
      <c r="A44" s="390" t="s">
        <v>42</v>
      </c>
      <c r="B44" s="256">
        <v>4.8820586000000006E-2</v>
      </c>
      <c r="C44" s="256">
        <v>5.1584663000000003E-2</v>
      </c>
      <c r="D44" s="256">
        <v>5.8721229E-2</v>
      </c>
      <c r="E44" s="256">
        <v>6.4465552999999995E-2</v>
      </c>
      <c r="F44" s="256">
        <v>6.9076390000000001E-2</v>
      </c>
      <c r="G44" s="256">
        <v>7.2754582999999998E-2</v>
      </c>
      <c r="H44" s="256">
        <v>7.5366857000000009E-2</v>
      </c>
      <c r="I44" s="256">
        <v>7.696255199999999E-2</v>
      </c>
      <c r="J44" s="256">
        <v>7.7593422000000009E-2</v>
      </c>
      <c r="K44" s="256">
        <v>7.7379500000000004E-2</v>
      </c>
      <c r="L44" s="391">
        <v>7.6487698000000007E-2</v>
      </c>
      <c r="N44" s="456">
        <v>13.155942067839739</v>
      </c>
      <c r="O44" s="456">
        <v>19.733913101759608</v>
      </c>
      <c r="R44" s="443" t="s">
        <v>42</v>
      </c>
      <c r="S44" s="412">
        <v>1.4998002523805258</v>
      </c>
      <c r="T44" s="453">
        <v>1.408937652991836</v>
      </c>
      <c r="U44" s="474">
        <f t="shared" si="20"/>
        <v>1.601954132861954</v>
      </c>
      <c r="V44" s="455">
        <f t="shared" si="24"/>
        <v>-6.3768292977855912E-2</v>
      </c>
      <c r="W44" s="474">
        <f t="shared" si="25"/>
        <v>2.2553089724649289</v>
      </c>
      <c r="X44" s="442">
        <f t="shared" si="21"/>
        <v>-0.33499122705953388</v>
      </c>
      <c r="Y44" s="443" t="s">
        <v>42</v>
      </c>
      <c r="Z44" s="412">
        <v>2.6345383563618325</v>
      </c>
      <c r="AA44" s="453">
        <v>4.2271453438416664</v>
      </c>
      <c r="AB44" s="474">
        <f t="shared" si="22"/>
        <v>4.4201618237117843</v>
      </c>
      <c r="AC44" s="455">
        <f t="shared" si="26"/>
        <v>-0.40397241969084596</v>
      </c>
      <c r="AD44" s="474">
        <f t="shared" si="23"/>
        <v>6.7664589711512937</v>
      </c>
      <c r="AE44" s="442">
        <f t="shared" si="27"/>
        <v>-0.61064740544586893</v>
      </c>
    </row>
    <row r="45" spans="1:35" hidden="1" x14ac:dyDescent="0.25">
      <c r="A45" s="390" t="s">
        <v>4</v>
      </c>
      <c r="B45" s="256">
        <v>8.6655761000000012E-2</v>
      </c>
      <c r="C45" s="256">
        <v>9.0714263000000003E-2</v>
      </c>
      <c r="D45" s="256">
        <v>0.101697368</v>
      </c>
      <c r="E45" s="256">
        <v>0.10581130600000001</v>
      </c>
      <c r="F45" s="256">
        <v>0.10960388299999999</v>
      </c>
      <c r="G45" s="256">
        <v>0.11131453600000001</v>
      </c>
      <c r="H45" s="256">
        <v>0.110974302</v>
      </c>
      <c r="I45" s="256">
        <v>0.10875328500000001</v>
      </c>
      <c r="J45" s="256">
        <v>0.10532247300000001</v>
      </c>
      <c r="K45" s="256">
        <v>0.10129827</v>
      </c>
      <c r="L45" s="391">
        <v>9.7030926999999975E-2</v>
      </c>
      <c r="N45" s="456">
        <v>6.6932486996058254</v>
      </c>
      <c r="O45" s="456">
        <v>10.039873049408738</v>
      </c>
      <c r="R45" s="443" t="s">
        <v>4</v>
      </c>
      <c r="S45" s="410">
        <v>4.3778185968343948</v>
      </c>
      <c r="T45" s="453">
        <v>4.845262305199677</v>
      </c>
      <c r="U45" s="474">
        <f t="shared" si="20"/>
        <v>4.6541298192914731</v>
      </c>
      <c r="V45" s="455">
        <f t="shared" si="24"/>
        <v>-5.9369040655411487E-2</v>
      </c>
      <c r="W45" s="474">
        <f t="shared" si="25"/>
        <v>4.1736453959344031</v>
      </c>
      <c r="X45" s="444">
        <f t="shared" si="21"/>
        <v>4.8919632966154536E-2</v>
      </c>
      <c r="Y45" s="443" t="s">
        <v>4</v>
      </c>
      <c r="Z45" s="410">
        <v>6.9336201589332198</v>
      </c>
      <c r="AA45" s="453">
        <v>9.2292655513469626</v>
      </c>
      <c r="AB45" s="474">
        <f t="shared" si="22"/>
        <v>9.0381330654387586</v>
      </c>
      <c r="AC45" s="455">
        <f t="shared" si="26"/>
        <v>-0.23284818792423634</v>
      </c>
      <c r="AD45" s="474">
        <f t="shared" si="23"/>
        <v>7.9499682885894485</v>
      </c>
      <c r="AE45" s="444">
        <f t="shared" si="27"/>
        <v>-0.12784304197980112</v>
      </c>
    </row>
    <row r="46" spans="1:35" hidden="1" x14ac:dyDescent="0.25">
      <c r="A46" s="390" t="s">
        <v>43</v>
      </c>
      <c r="B46" s="256">
        <v>8.3768850999999991E-2</v>
      </c>
      <c r="C46" s="256">
        <v>8.7768217999999995E-2</v>
      </c>
      <c r="D46" s="256">
        <v>9.8159996999999999E-2</v>
      </c>
      <c r="E46" s="256">
        <v>0.10554835800000002</v>
      </c>
      <c r="F46" s="256">
        <v>0.111145461</v>
      </c>
      <c r="G46" s="256">
        <v>0.115540844</v>
      </c>
      <c r="H46" s="256">
        <v>0.11764075600000003</v>
      </c>
      <c r="I46" s="256">
        <v>0.11811242799999999</v>
      </c>
      <c r="J46" s="256">
        <v>0.11776572599999999</v>
      </c>
      <c r="K46" s="256">
        <v>0.116827448</v>
      </c>
      <c r="L46" s="391">
        <v>0.115165897</v>
      </c>
      <c r="N46" s="456">
        <v>6.6035066615961195</v>
      </c>
      <c r="O46" s="456">
        <v>9.9052599923941784</v>
      </c>
      <c r="R46" s="443" t="s">
        <v>43</v>
      </c>
      <c r="S46" s="410">
        <v>3.9050244654944102</v>
      </c>
      <c r="T46" s="453">
        <v>2.8707772435849654</v>
      </c>
      <c r="U46" s="474">
        <f t="shared" si="20"/>
        <v>2.8274477918923608</v>
      </c>
      <c r="V46" s="455">
        <f t="shared" si="24"/>
        <v>0.38111284554642344</v>
      </c>
      <c r="W46" s="474">
        <f t="shared" si="25"/>
        <v>2.6920142447482545</v>
      </c>
      <c r="X46" s="444">
        <f t="shared" si="21"/>
        <v>0.45059576601890949</v>
      </c>
      <c r="Y46" s="443" t="s">
        <v>43</v>
      </c>
      <c r="Z46" s="410">
        <v>5.9670588836665051</v>
      </c>
      <c r="AA46" s="453">
        <v>6.5243096509874778</v>
      </c>
      <c r="AB46" s="474">
        <f t="shared" si="22"/>
        <v>6.4809801992948728</v>
      </c>
      <c r="AC46" s="455">
        <f t="shared" si="26"/>
        <v>-7.9296850140705866E-2</v>
      </c>
      <c r="AD46" s="474">
        <f t="shared" si="23"/>
        <v>6.1180415710951621</v>
      </c>
      <c r="AE46" s="444">
        <f t="shared" si="27"/>
        <v>-2.467827092610464E-2</v>
      </c>
    </row>
    <row r="47" spans="1:35" hidden="1" x14ac:dyDescent="0.25">
      <c r="A47" s="390" t="s">
        <v>1</v>
      </c>
      <c r="B47" s="256">
        <v>0.97851928999999993</v>
      </c>
      <c r="C47" s="256">
        <v>1.0430803049999999</v>
      </c>
      <c r="D47" s="256">
        <v>1.1774256599999999</v>
      </c>
      <c r="E47" s="256">
        <v>1.2930819600000001</v>
      </c>
      <c r="F47" s="256">
        <v>1.3810189939999999</v>
      </c>
      <c r="G47" s="256">
        <v>1.4403289069999998</v>
      </c>
      <c r="H47" s="256">
        <v>1.4702615929999994</v>
      </c>
      <c r="I47" s="256">
        <v>1.4755804440000007</v>
      </c>
      <c r="J47" s="256">
        <v>1.46199334</v>
      </c>
      <c r="K47" s="256">
        <v>1.4346856069999998</v>
      </c>
      <c r="L47" s="391">
        <v>1.3993739960000005</v>
      </c>
      <c r="N47" s="456">
        <v>17.410581289150425</v>
      </c>
      <c r="O47" s="456">
        <v>26.115871933725636</v>
      </c>
      <c r="R47" s="443" t="s">
        <v>1</v>
      </c>
      <c r="S47" s="410">
        <v>36.119305020839306</v>
      </c>
      <c r="T47" s="453">
        <v>23.491368405995754</v>
      </c>
      <c r="U47" s="474">
        <f t="shared" si="20"/>
        <v>26.497258127547433</v>
      </c>
      <c r="V47" s="455">
        <f t="shared" si="24"/>
        <v>0.36313368149168879</v>
      </c>
      <c r="W47" s="474">
        <f t="shared" si="25"/>
        <v>41.856560403206004</v>
      </c>
      <c r="X47" s="444">
        <f t="shared" si="21"/>
        <v>-0.13706944209221861</v>
      </c>
      <c r="Y47" s="443" t="s">
        <v>1</v>
      </c>
      <c r="Z47" s="410">
        <v>77.96650615819641</v>
      </c>
      <c r="AA47" s="453">
        <v>66.489220483163962</v>
      </c>
      <c r="AB47" s="474">
        <f t="shared" si="22"/>
        <v>69.495110204715644</v>
      </c>
      <c r="AC47" s="455">
        <f t="shared" si="26"/>
        <v>0.12189916568987513</v>
      </c>
      <c r="AD47" s="474">
        <f t="shared" si="23"/>
        <v>118.46947462648964</v>
      </c>
      <c r="AE47" s="444">
        <f t="shared" si="27"/>
        <v>-0.34188527125650658</v>
      </c>
    </row>
    <row r="48" spans="1:35" hidden="1" x14ac:dyDescent="0.25">
      <c r="A48" s="390" t="s">
        <v>2</v>
      </c>
      <c r="B48" s="256">
        <v>1.0336396119999998</v>
      </c>
      <c r="C48" s="256">
        <v>1.1770491729999997</v>
      </c>
      <c r="D48" s="256">
        <v>1.5076728899999996</v>
      </c>
      <c r="E48" s="256">
        <v>1.8824244619999997</v>
      </c>
      <c r="F48" s="256">
        <v>2.2973866979999995</v>
      </c>
      <c r="G48" s="256">
        <v>2.7391488279999998</v>
      </c>
      <c r="H48" s="256">
        <v>3.1836174939999995</v>
      </c>
      <c r="I48" s="256">
        <v>3.6149466999999991</v>
      </c>
      <c r="J48" s="256">
        <v>4.0177391809999996</v>
      </c>
      <c r="K48" s="256">
        <v>4.3768102100000004</v>
      </c>
      <c r="L48" s="391">
        <v>4.6798019759999994</v>
      </c>
      <c r="N48" s="456">
        <v>38.62603581057094</v>
      </c>
      <c r="O48" s="456">
        <v>57.93905371585641</v>
      </c>
      <c r="R48" s="443" t="s">
        <v>2</v>
      </c>
      <c r="S48" s="410">
        <v>32.337829997697291</v>
      </c>
      <c r="T48" s="453">
        <v>29.60924655128084</v>
      </c>
      <c r="U48" s="474">
        <f t="shared" si="20"/>
        <v>32.859224949955525</v>
      </c>
      <c r="V48" s="455">
        <f t="shared" si="24"/>
        <v>-1.5867536530527304E-2</v>
      </c>
      <c r="W48" s="474">
        <f t="shared" si="25"/>
        <v>56.840247170757863</v>
      </c>
      <c r="X48" s="444">
        <f t="shared" si="21"/>
        <v>-0.43107513412901077</v>
      </c>
      <c r="Y48" s="443" t="s">
        <v>2</v>
      </c>
      <c r="Z48" s="410">
        <v>71.057584735135933</v>
      </c>
      <c r="AA48" s="453">
        <v>136.4973969929577</v>
      </c>
      <c r="AB48" s="474">
        <f t="shared" si="22"/>
        <v>139.74737539163237</v>
      </c>
      <c r="AC48" s="455">
        <f t="shared" si="26"/>
        <v>-0.49152830573023676</v>
      </c>
      <c r="AD48" s="474">
        <f t="shared" si="23"/>
        <v>262.03117900374798</v>
      </c>
      <c r="AE48" s="444">
        <f t="shared" si="27"/>
        <v>-0.72882011596749885</v>
      </c>
    </row>
    <row r="49" spans="1:31" hidden="1" x14ac:dyDescent="0.25">
      <c r="A49" s="402" t="s">
        <v>3</v>
      </c>
      <c r="B49" s="403">
        <v>0.35698442000000002</v>
      </c>
      <c r="C49" s="403">
        <v>0.38291637099999992</v>
      </c>
      <c r="D49" s="403">
        <v>0.42093858399999995</v>
      </c>
      <c r="E49" s="403">
        <v>0.46162679599999989</v>
      </c>
      <c r="F49" s="403">
        <v>0.49280105699999993</v>
      </c>
      <c r="G49" s="403">
        <v>0.51387059000000013</v>
      </c>
      <c r="H49" s="403">
        <v>0.52476386799999986</v>
      </c>
      <c r="I49" s="403">
        <v>0.52597131699999999</v>
      </c>
      <c r="J49" s="403">
        <v>0.51909147699999991</v>
      </c>
      <c r="K49" s="403">
        <v>0.50639608400000002</v>
      </c>
      <c r="L49" s="404">
        <v>0.49037919100000005</v>
      </c>
      <c r="N49" s="456">
        <v>10.919301589823249</v>
      </c>
      <c r="O49" s="456">
        <v>16.378952384734873</v>
      </c>
      <c r="Q49" s="256"/>
      <c r="R49" s="446" t="s">
        <v>3</v>
      </c>
      <c r="S49" s="447">
        <v>12.714864628361214</v>
      </c>
      <c r="T49" s="454">
        <v>14.386050686337697</v>
      </c>
      <c r="U49" s="476">
        <f t="shared" si="20"/>
        <v>15.45254895946638</v>
      </c>
      <c r="V49" s="473">
        <f t="shared" si="24"/>
        <v>-0.17716716758422135</v>
      </c>
      <c r="W49" s="476">
        <f t="shared" si="25"/>
        <v>19.378259405725672</v>
      </c>
      <c r="X49" s="448">
        <f t="shared" si="21"/>
        <v>-0.34385930324555525</v>
      </c>
      <c r="Y49" s="446" t="s">
        <v>3</v>
      </c>
      <c r="Z49" s="447">
        <v>21.534042889645484</v>
      </c>
      <c r="AA49" s="454">
        <v>33.558602698439834</v>
      </c>
      <c r="AB49" s="476">
        <f t="shared" si="22"/>
        <v>34.625100971568514</v>
      </c>
      <c r="AC49" s="473">
        <f t="shared" si="26"/>
        <v>-0.37807999730231567</v>
      </c>
      <c r="AD49" s="476">
        <f t="shared" si="23"/>
        <v>45.204018987757607</v>
      </c>
      <c r="AE49" s="448">
        <f t="shared" si="27"/>
        <v>-0.52362547906465018</v>
      </c>
    </row>
    <row r="50" spans="1:31" hidden="1" x14ac:dyDescent="0.25"/>
    <row r="51" spans="1:31" hidden="1" x14ac:dyDescent="0.25">
      <c r="A51" s="414" t="s">
        <v>523</v>
      </c>
      <c r="B51" s="414" t="s">
        <v>524</v>
      </c>
      <c r="C51" s="414" t="s">
        <v>525</v>
      </c>
      <c r="D51" s="414" t="s">
        <v>526</v>
      </c>
      <c r="E51" s="414" t="s">
        <v>527</v>
      </c>
      <c r="F51" s="414">
        <v>2005</v>
      </c>
      <c r="G51" s="414">
        <v>2010</v>
      </c>
      <c r="H51" s="415"/>
      <c r="I51" s="414">
        <v>2020</v>
      </c>
      <c r="J51" s="414">
        <v>2030</v>
      </c>
      <c r="K51" s="414">
        <v>2040</v>
      </c>
      <c r="L51" s="414">
        <v>2050</v>
      </c>
      <c r="M51" s="415"/>
      <c r="N51" s="414">
        <v>2060</v>
      </c>
      <c r="O51" s="414">
        <v>2070</v>
      </c>
      <c r="P51" s="414">
        <v>2080</v>
      </c>
      <c r="Q51" s="414">
        <v>2090</v>
      </c>
      <c r="R51" s="414">
        <v>2100</v>
      </c>
    </row>
    <row r="52" spans="1:31" hidden="1" x14ac:dyDescent="0.25">
      <c r="A52" s="416" t="s">
        <v>528</v>
      </c>
      <c r="B52" s="416" t="s">
        <v>521</v>
      </c>
      <c r="C52" s="416" t="s">
        <v>529</v>
      </c>
      <c r="D52" s="416" t="s">
        <v>516</v>
      </c>
      <c r="E52" s="416" t="s">
        <v>513</v>
      </c>
      <c r="F52" s="417">
        <v>0.88692522254732764</v>
      </c>
      <c r="G52" s="417">
        <v>1.0026222963608855</v>
      </c>
      <c r="H52" s="418">
        <f t="shared" ref="H52:H82" si="28">G52/G$83</f>
        <v>1.4828020785032796E-2</v>
      </c>
      <c r="I52" s="417">
        <v>1.3603098775519959</v>
      </c>
      <c r="J52" s="417">
        <v>1.7810729360790674</v>
      </c>
      <c r="K52" s="417">
        <v>2.2371207618514437</v>
      </c>
      <c r="L52" s="417">
        <v>2.670704815236467</v>
      </c>
      <c r="M52" s="418">
        <f t="shared" ref="M52:M82" si="29">L52/L$83</f>
        <v>1.0637292780444263E-2</v>
      </c>
      <c r="N52" s="417">
        <v>3.0682522793577824</v>
      </c>
      <c r="O52" s="417">
        <v>3.5190705156962485</v>
      </c>
      <c r="P52" s="417">
        <v>3.8862716765340348</v>
      </c>
      <c r="Q52" s="417">
        <v>4.1659179876333789</v>
      </c>
      <c r="R52" s="417">
        <v>4.4186812545437633</v>
      </c>
      <c r="S52" s="418">
        <f t="shared" ref="S52:S82" si="30">R52/R$83</f>
        <v>7.7553432995811841E-3</v>
      </c>
    </row>
    <row r="53" spans="1:31" hidden="1" x14ac:dyDescent="0.25">
      <c r="A53" s="648" t="s">
        <v>528</v>
      </c>
      <c r="B53" s="648" t="s">
        <v>521</v>
      </c>
      <c r="C53" s="648" t="s">
        <v>530</v>
      </c>
      <c r="D53" s="648" t="s">
        <v>516</v>
      </c>
      <c r="E53" s="648" t="s">
        <v>513</v>
      </c>
      <c r="F53" s="649">
        <v>0.37548090475287932</v>
      </c>
      <c r="G53" s="649">
        <v>0.46130180718150882</v>
      </c>
      <c r="H53" s="650">
        <f t="shared" si="28"/>
        <v>6.8223026855554125E-3</v>
      </c>
      <c r="I53" s="649">
        <v>0.59891055837580309</v>
      </c>
      <c r="J53" s="649">
        <v>0.78354895841101491</v>
      </c>
      <c r="K53" s="649">
        <v>1.0161116654321101</v>
      </c>
      <c r="L53" s="649">
        <v>1.2245567778584869</v>
      </c>
      <c r="M53" s="650">
        <f t="shared" si="29"/>
        <v>4.8773525617823998E-3</v>
      </c>
      <c r="N53" s="649">
        <v>1.4541571947322778</v>
      </c>
      <c r="O53" s="649">
        <v>1.7461585489228106</v>
      </c>
      <c r="P53" s="649">
        <v>1.9843846814357189</v>
      </c>
      <c r="Q53" s="649">
        <v>2.2257883158283036</v>
      </c>
      <c r="R53" s="649">
        <v>2.4794906558377767</v>
      </c>
      <c r="S53" s="650">
        <f t="shared" si="30"/>
        <v>4.3518190465429074E-3</v>
      </c>
    </row>
    <row r="54" spans="1:31" hidden="1" x14ac:dyDescent="0.25">
      <c r="A54" s="651" t="s">
        <v>528</v>
      </c>
      <c r="B54" s="651" t="s">
        <v>521</v>
      </c>
      <c r="C54" s="651" t="s">
        <v>545</v>
      </c>
      <c r="D54" s="651" t="s">
        <v>516</v>
      </c>
      <c r="E54" s="651" t="s">
        <v>513</v>
      </c>
      <c r="F54" s="649">
        <v>0.32035215189529787</v>
      </c>
      <c r="G54" s="649">
        <v>0.48516827899637632</v>
      </c>
      <c r="H54" s="650">
        <f t="shared" si="28"/>
        <v>7.1752696417269855E-3</v>
      </c>
      <c r="I54" s="649">
        <v>0.8094538810532087</v>
      </c>
      <c r="J54" s="649">
        <v>1.2556781875828134</v>
      </c>
      <c r="K54" s="649">
        <v>1.8546655781528554</v>
      </c>
      <c r="L54" s="649">
        <v>2.5112623131024185</v>
      </c>
      <c r="M54" s="650">
        <f t="shared" si="29"/>
        <v>1.0002240727079724E-2</v>
      </c>
      <c r="N54" s="649">
        <v>3.1390027951795894</v>
      </c>
      <c r="O54" s="649">
        <v>3.8762940068556788</v>
      </c>
      <c r="P54" s="649">
        <v>4.5399249695517589</v>
      </c>
      <c r="Q54" s="649">
        <v>5.2481455325338242</v>
      </c>
      <c r="R54" s="649">
        <v>6.0303697481338752</v>
      </c>
      <c r="S54" s="650">
        <f t="shared" si="30"/>
        <v>1.0584060022907437E-2</v>
      </c>
    </row>
    <row r="55" spans="1:31" hidden="1" x14ac:dyDescent="0.25">
      <c r="A55" s="419" t="s">
        <v>528</v>
      </c>
      <c r="B55" s="419" t="s">
        <v>521</v>
      </c>
      <c r="C55" s="419" t="s">
        <v>531</v>
      </c>
      <c r="D55" s="419" t="s">
        <v>516</v>
      </c>
      <c r="E55" s="419" t="s">
        <v>513</v>
      </c>
      <c r="F55" s="413">
        <v>0.17069805395947163</v>
      </c>
      <c r="G55" s="413">
        <v>0.19686353308514815</v>
      </c>
      <c r="H55" s="420">
        <f t="shared" si="28"/>
        <v>2.9114618446016123E-3</v>
      </c>
      <c r="I55" s="413">
        <v>0.29953484929653862</v>
      </c>
      <c r="J55" s="413">
        <v>0.43220234034649274</v>
      </c>
      <c r="K55" s="413">
        <v>0.56484197647772749</v>
      </c>
      <c r="L55" s="413">
        <v>0.66649977338200694</v>
      </c>
      <c r="M55" s="420">
        <f t="shared" si="29"/>
        <v>2.6546375275608384E-3</v>
      </c>
      <c r="N55" s="413">
        <v>0.76567263171139577</v>
      </c>
      <c r="O55" s="413">
        <v>0.867167791389578</v>
      </c>
      <c r="P55" s="413">
        <v>0.95156349526686934</v>
      </c>
      <c r="Q55" s="413">
        <v>1.0181577626141001</v>
      </c>
      <c r="R55" s="413">
        <v>1.0774669877092145</v>
      </c>
      <c r="S55" s="420">
        <f t="shared" si="30"/>
        <v>1.8910905544630336E-3</v>
      </c>
    </row>
    <row r="56" spans="1:31" hidden="1" x14ac:dyDescent="0.25">
      <c r="A56" s="419" t="s">
        <v>528</v>
      </c>
      <c r="B56" s="419" t="s">
        <v>521</v>
      </c>
      <c r="C56" s="419" t="s">
        <v>532</v>
      </c>
      <c r="D56" s="419" t="s">
        <v>516</v>
      </c>
      <c r="E56" s="419" t="s">
        <v>513</v>
      </c>
      <c r="F56" s="413">
        <v>0.6927229453022109</v>
      </c>
      <c r="G56" s="413">
        <v>0.81226797918025828</v>
      </c>
      <c r="H56" s="420">
        <f t="shared" si="28"/>
        <v>1.2012825290258856E-2</v>
      </c>
      <c r="I56" s="413">
        <v>1.2447142020582245</v>
      </c>
      <c r="J56" s="413">
        <v>1.7862678321212515</v>
      </c>
      <c r="K56" s="413">
        <v>2.423582728509758</v>
      </c>
      <c r="L56" s="413">
        <v>3.0821784008290742</v>
      </c>
      <c r="M56" s="420">
        <f t="shared" si="29"/>
        <v>1.2276172890442572E-2</v>
      </c>
      <c r="N56" s="413">
        <v>3.754841502046435</v>
      </c>
      <c r="O56" s="413">
        <v>4.4437231309127592</v>
      </c>
      <c r="P56" s="413">
        <v>5.1084330059809195</v>
      </c>
      <c r="Q56" s="413">
        <v>5.7658536428448937</v>
      </c>
      <c r="R56" s="413">
        <v>6.3971403104482807</v>
      </c>
      <c r="S56" s="420">
        <f t="shared" si="30"/>
        <v>1.1227788651217908E-2</v>
      </c>
    </row>
    <row r="57" spans="1:31" hidden="1" x14ac:dyDescent="0.25">
      <c r="A57" s="419" t="s">
        <v>528</v>
      </c>
      <c r="B57" s="419" t="s">
        <v>521</v>
      </c>
      <c r="C57" s="419" t="s">
        <v>533</v>
      </c>
      <c r="D57" s="419" t="s">
        <v>516</v>
      </c>
      <c r="E57" s="419" t="s">
        <v>513</v>
      </c>
      <c r="F57" s="413">
        <v>0.51547077146999309</v>
      </c>
      <c r="G57" s="413">
        <v>0.55195100322862778</v>
      </c>
      <c r="H57" s="420">
        <f t="shared" si="28"/>
        <v>8.1629353126293439E-3</v>
      </c>
      <c r="I57" s="413">
        <v>0.69285795995779853</v>
      </c>
      <c r="J57" s="413">
        <v>0.82756148782914174</v>
      </c>
      <c r="K57" s="413">
        <v>0.95249274690246211</v>
      </c>
      <c r="L57" s="413">
        <v>1.096584130988596</v>
      </c>
      <c r="M57" s="420">
        <f t="shared" si="29"/>
        <v>4.3676434749236543E-3</v>
      </c>
      <c r="N57" s="413">
        <v>1.2328539618244194</v>
      </c>
      <c r="O57" s="413">
        <v>1.3835868367052944</v>
      </c>
      <c r="P57" s="413">
        <v>1.5257862826912327</v>
      </c>
      <c r="Q57" s="413">
        <v>1.6473341042579714</v>
      </c>
      <c r="R57" s="413">
        <v>1.7546582531894672</v>
      </c>
      <c r="S57" s="420">
        <f t="shared" si="30"/>
        <v>3.0796466961572695E-3</v>
      </c>
    </row>
    <row r="58" spans="1:31" hidden="1" x14ac:dyDescent="0.25">
      <c r="A58" s="421" t="s">
        <v>528</v>
      </c>
      <c r="B58" s="421" t="s">
        <v>521</v>
      </c>
      <c r="C58" s="421" t="s">
        <v>534</v>
      </c>
      <c r="D58" s="421" t="s">
        <v>516</v>
      </c>
      <c r="E58" s="421" t="s">
        <v>513</v>
      </c>
      <c r="F58" s="422">
        <v>0.73268258551421805</v>
      </c>
      <c r="G58" s="422">
        <v>0.91174376464979412</v>
      </c>
      <c r="H58" s="423">
        <f t="shared" si="28"/>
        <v>1.3483996458009167E-2</v>
      </c>
      <c r="I58" s="422">
        <v>1.6403724459198008</v>
      </c>
      <c r="J58" s="422">
        <v>2.7640516221372065</v>
      </c>
      <c r="K58" s="422">
        <v>4.2666791951577068</v>
      </c>
      <c r="L58" s="422">
        <v>5.9313907670871568</v>
      </c>
      <c r="M58" s="423">
        <f t="shared" si="29"/>
        <v>2.3624452925226622E-2</v>
      </c>
      <c r="N58" s="422">
        <v>7.6877284610157464</v>
      </c>
      <c r="O58" s="422">
        <v>9.6388373666484171</v>
      </c>
      <c r="P58" s="422">
        <v>11.565864685187854</v>
      </c>
      <c r="Q58" s="422">
        <v>13.550728931259663</v>
      </c>
      <c r="R58" s="422">
        <v>15.702627770746071</v>
      </c>
      <c r="S58" s="423">
        <f t="shared" si="30"/>
        <v>2.7560093623509602E-2</v>
      </c>
    </row>
    <row r="59" spans="1:31" hidden="1" x14ac:dyDescent="0.25">
      <c r="A59" s="421" t="s">
        <v>528</v>
      </c>
      <c r="B59" s="421" t="s">
        <v>521</v>
      </c>
      <c r="C59" s="421" t="s">
        <v>535</v>
      </c>
      <c r="D59" s="421" t="s">
        <v>516</v>
      </c>
      <c r="E59" s="421" t="s">
        <v>513</v>
      </c>
      <c r="F59" s="422">
        <v>1.1097310859625358</v>
      </c>
      <c r="G59" s="422">
        <v>1.3233508717256501</v>
      </c>
      <c r="H59" s="423">
        <f t="shared" si="28"/>
        <v>1.9571352345805197E-2</v>
      </c>
      <c r="I59" s="422">
        <v>1.9261323036700433</v>
      </c>
      <c r="J59" s="422">
        <v>2.8157794395755333</v>
      </c>
      <c r="K59" s="422">
        <v>3.8158858560131135</v>
      </c>
      <c r="L59" s="422">
        <v>4.845116262092132</v>
      </c>
      <c r="M59" s="423">
        <f t="shared" si="29"/>
        <v>1.9297872210037717E-2</v>
      </c>
      <c r="N59" s="422">
        <v>5.9557178837183704</v>
      </c>
      <c r="O59" s="422">
        <v>7.1183825149572844</v>
      </c>
      <c r="P59" s="422">
        <v>8.1240472623117306</v>
      </c>
      <c r="Q59" s="422">
        <v>9.0702953287710937</v>
      </c>
      <c r="R59" s="422">
        <v>9.9219261633596236</v>
      </c>
      <c r="S59" s="423">
        <f t="shared" si="30"/>
        <v>1.7414232699139401E-2</v>
      </c>
    </row>
    <row r="60" spans="1:31" hidden="1" x14ac:dyDescent="0.25">
      <c r="A60" s="421" t="s">
        <v>528</v>
      </c>
      <c r="B60" s="421" t="s">
        <v>521</v>
      </c>
      <c r="C60" s="421" t="s">
        <v>536</v>
      </c>
      <c r="D60" s="421" t="s">
        <v>516</v>
      </c>
      <c r="E60" s="421" t="s">
        <v>513</v>
      </c>
      <c r="F60" s="422">
        <v>0.90074637084265141</v>
      </c>
      <c r="G60" s="422">
        <v>1.0812918494119463</v>
      </c>
      <c r="H60" s="423">
        <f t="shared" si="28"/>
        <v>1.5991483608495175E-2</v>
      </c>
      <c r="I60" s="422">
        <v>1.7720344480700123</v>
      </c>
      <c r="J60" s="422">
        <v>2.8585039836275437</v>
      </c>
      <c r="K60" s="422">
        <v>4.4658597615798454</v>
      </c>
      <c r="L60" s="422">
        <v>6.5413011058523374</v>
      </c>
      <c r="M60" s="423">
        <f t="shared" si="29"/>
        <v>2.605369737270433E-2</v>
      </c>
      <c r="N60" s="422">
        <v>8.9726451490897805</v>
      </c>
      <c r="O60" s="422">
        <v>11.896183083584301</v>
      </c>
      <c r="P60" s="422">
        <v>14.959823642671582</v>
      </c>
      <c r="Q60" s="422">
        <v>18.299246970476553</v>
      </c>
      <c r="R60" s="422">
        <v>21.947993545069163</v>
      </c>
      <c r="S60" s="423">
        <f t="shared" si="30"/>
        <v>3.8521498807810736E-2</v>
      </c>
    </row>
    <row r="61" spans="1:31" hidden="1" x14ac:dyDescent="0.25">
      <c r="A61" s="421" t="s">
        <v>528</v>
      </c>
      <c r="B61" s="421" t="s">
        <v>521</v>
      </c>
      <c r="C61" s="421" t="s">
        <v>537</v>
      </c>
      <c r="D61" s="421" t="s">
        <v>516</v>
      </c>
      <c r="E61" s="421" t="s">
        <v>513</v>
      </c>
      <c r="F61" s="422">
        <v>0.69593560842096758</v>
      </c>
      <c r="G61" s="422">
        <v>0.90629935158075459</v>
      </c>
      <c r="H61" s="423">
        <f t="shared" si="28"/>
        <v>1.3403477731821808E-2</v>
      </c>
      <c r="I61" s="422">
        <v>1.8278509782987307</v>
      </c>
      <c r="J61" s="422">
        <v>3.4324023441857379</v>
      </c>
      <c r="K61" s="422">
        <v>6.1464590038987463</v>
      </c>
      <c r="L61" s="422">
        <v>10.612328892655038</v>
      </c>
      <c r="M61" s="423">
        <f t="shared" si="29"/>
        <v>4.2268411270881844E-2</v>
      </c>
      <c r="N61" s="422">
        <v>17.572283976977264</v>
      </c>
      <c r="O61" s="422">
        <v>27.806325147437853</v>
      </c>
      <c r="P61" s="422">
        <v>41.829246267334007</v>
      </c>
      <c r="Q61" s="422">
        <v>60.298129571982635</v>
      </c>
      <c r="R61" s="422">
        <v>83.153506527612279</v>
      </c>
      <c r="S61" s="423">
        <f t="shared" si="30"/>
        <v>0.14594489906291819</v>
      </c>
    </row>
    <row r="62" spans="1:31" hidden="1" x14ac:dyDescent="0.25">
      <c r="A62" s="421" t="s">
        <v>528</v>
      </c>
      <c r="B62" s="421" t="s">
        <v>521</v>
      </c>
      <c r="C62" s="421" t="s">
        <v>538</v>
      </c>
      <c r="D62" s="421" t="s">
        <v>516</v>
      </c>
      <c r="E62" s="421" t="s">
        <v>513</v>
      </c>
      <c r="F62" s="422">
        <v>9.4722773246121786E-2</v>
      </c>
      <c r="G62" s="422">
        <v>0.134145779669778</v>
      </c>
      <c r="H62" s="423">
        <f t="shared" si="28"/>
        <v>1.9839139987087744E-3</v>
      </c>
      <c r="I62" s="422">
        <v>0.34183509656996991</v>
      </c>
      <c r="J62" s="422">
        <v>0.64897385093803239</v>
      </c>
      <c r="K62" s="422">
        <v>1.0927761028209764</v>
      </c>
      <c r="L62" s="422">
        <v>1.6791095235941784</v>
      </c>
      <c r="M62" s="423">
        <f t="shared" si="29"/>
        <v>6.687814958435275E-3</v>
      </c>
      <c r="N62" s="422">
        <v>2.3966107855395538</v>
      </c>
      <c r="O62" s="422">
        <v>3.2217704278774653</v>
      </c>
      <c r="P62" s="422">
        <v>4.0758603734388039</v>
      </c>
      <c r="Q62" s="422">
        <v>4.9185764032399639</v>
      </c>
      <c r="R62" s="422">
        <v>5.7713429861705654</v>
      </c>
      <c r="S62" s="423">
        <f t="shared" si="30"/>
        <v>1.0129435362950655E-2</v>
      </c>
    </row>
    <row r="63" spans="1:31" hidden="1" x14ac:dyDescent="0.25">
      <c r="A63" s="424" t="s">
        <v>528</v>
      </c>
      <c r="B63" s="424" t="s">
        <v>521</v>
      </c>
      <c r="C63" s="424" t="s">
        <v>539</v>
      </c>
      <c r="D63" s="424" t="s">
        <v>516</v>
      </c>
      <c r="E63" s="424" t="s">
        <v>513</v>
      </c>
      <c r="F63" s="425">
        <v>0.21378912520438953</v>
      </c>
      <c r="G63" s="425">
        <v>0.30376239719299736</v>
      </c>
      <c r="H63" s="426">
        <f t="shared" si="28"/>
        <v>4.4924146965787254E-3</v>
      </c>
      <c r="I63" s="425">
        <v>0.71317010272072279</v>
      </c>
      <c r="J63" s="425">
        <v>1.3859343660575953</v>
      </c>
      <c r="K63" s="425">
        <v>2.1624009341746167</v>
      </c>
      <c r="L63" s="425">
        <v>2.7759674265623127</v>
      </c>
      <c r="M63" s="426">
        <f t="shared" si="29"/>
        <v>1.1056548854391167E-2</v>
      </c>
      <c r="N63" s="425">
        <v>3.2946219785373847</v>
      </c>
      <c r="O63" s="425">
        <v>3.8465088300925268</v>
      </c>
      <c r="P63" s="425">
        <v>4.2734696775747185</v>
      </c>
      <c r="Q63" s="425">
        <v>4.6480658161405</v>
      </c>
      <c r="R63" s="425">
        <v>5.0429910635677144</v>
      </c>
      <c r="S63" s="426">
        <f t="shared" si="30"/>
        <v>8.8510858108333621E-3</v>
      </c>
    </row>
    <row r="64" spans="1:31" hidden="1" x14ac:dyDescent="0.25">
      <c r="A64" s="424" t="s">
        <v>528</v>
      </c>
      <c r="B64" s="424" t="s">
        <v>521</v>
      </c>
      <c r="C64" s="424" t="s">
        <v>540</v>
      </c>
      <c r="D64" s="424" t="s">
        <v>516</v>
      </c>
      <c r="E64" s="424" t="s">
        <v>513</v>
      </c>
      <c r="F64" s="425">
        <v>0.45625460491389974</v>
      </c>
      <c r="G64" s="425">
        <v>0.59304570374304977</v>
      </c>
      <c r="H64" s="426">
        <f t="shared" si="28"/>
        <v>8.7706946608846672E-3</v>
      </c>
      <c r="I64" s="425">
        <v>0.96925808382393508</v>
      </c>
      <c r="J64" s="425">
        <v>1.4690064372973521</v>
      </c>
      <c r="K64" s="425">
        <v>2.1995839073620984</v>
      </c>
      <c r="L64" s="425">
        <v>3.1993676374359499</v>
      </c>
      <c r="M64" s="426">
        <f t="shared" si="29"/>
        <v>1.2742932156907489E-2</v>
      </c>
      <c r="N64" s="425">
        <v>4.5071562115547525</v>
      </c>
      <c r="O64" s="425">
        <v>6.2077295185075245</v>
      </c>
      <c r="P64" s="425">
        <v>8.4571235177602375</v>
      </c>
      <c r="Q64" s="425">
        <v>11.289683173850126</v>
      </c>
      <c r="R64" s="425">
        <v>14.713076993600417</v>
      </c>
      <c r="S64" s="426">
        <f t="shared" si="30"/>
        <v>2.58233071148108E-2</v>
      </c>
    </row>
    <row r="65" spans="1:19" hidden="1" x14ac:dyDescent="0.25">
      <c r="A65" s="424" t="s">
        <v>528</v>
      </c>
      <c r="B65" s="424" t="s">
        <v>521</v>
      </c>
      <c r="C65" s="424" t="s">
        <v>541</v>
      </c>
      <c r="D65" s="424" t="s">
        <v>516</v>
      </c>
      <c r="E65" s="424" t="s">
        <v>513</v>
      </c>
      <c r="F65" s="425">
        <v>0.99032144682373202</v>
      </c>
      <c r="G65" s="425">
        <v>1.2434098493442105</v>
      </c>
      <c r="H65" s="426">
        <f t="shared" si="28"/>
        <v>1.8389085458512582E-2</v>
      </c>
      <c r="I65" s="425">
        <v>2.2150048661129373</v>
      </c>
      <c r="J65" s="425">
        <v>3.3827829960860449</v>
      </c>
      <c r="K65" s="425">
        <v>4.6832611373699082</v>
      </c>
      <c r="L65" s="425">
        <v>5.9465937687891852</v>
      </c>
      <c r="M65" s="426">
        <f t="shared" si="29"/>
        <v>2.36850057722966E-2</v>
      </c>
      <c r="N65" s="425">
        <v>7.1699730991373052</v>
      </c>
      <c r="O65" s="425">
        <v>8.3431768145978875</v>
      </c>
      <c r="P65" s="425">
        <v>9.4856728565761372</v>
      </c>
      <c r="Q65" s="425">
        <v>10.558230649935096</v>
      </c>
      <c r="R65" s="425">
        <v>11.546724780956692</v>
      </c>
      <c r="S65" s="426">
        <f t="shared" si="30"/>
        <v>2.0265959344774369E-2</v>
      </c>
    </row>
    <row r="66" spans="1:19" hidden="1" x14ac:dyDescent="0.25">
      <c r="A66" s="424" t="s">
        <v>528</v>
      </c>
      <c r="B66" s="424" t="s">
        <v>521</v>
      </c>
      <c r="C66" s="424" t="s">
        <v>542</v>
      </c>
      <c r="D66" s="424" t="s">
        <v>516</v>
      </c>
      <c r="E66" s="424" t="s">
        <v>513</v>
      </c>
      <c r="F66" s="425">
        <v>0.36272744888913039</v>
      </c>
      <c r="G66" s="425">
        <v>0.45417048995908849</v>
      </c>
      <c r="H66" s="426">
        <f t="shared" si="28"/>
        <v>6.7168359306442995E-3</v>
      </c>
      <c r="I66" s="425">
        <v>0.79600311412602343</v>
      </c>
      <c r="J66" s="425">
        <v>1.2819548351240324</v>
      </c>
      <c r="K66" s="425">
        <v>2.031953550791477</v>
      </c>
      <c r="L66" s="425">
        <v>3.0373760644496279</v>
      </c>
      <c r="M66" s="426">
        <f t="shared" si="29"/>
        <v>1.2097727273166849E-2</v>
      </c>
      <c r="N66" s="425">
        <v>4.4072238186073056</v>
      </c>
      <c r="O66" s="425">
        <v>6.3059870773655202</v>
      </c>
      <c r="P66" s="425">
        <v>8.8227545670226295</v>
      </c>
      <c r="Q66" s="425">
        <v>12.05284895645458</v>
      </c>
      <c r="R66" s="425">
        <v>16.091870626126777</v>
      </c>
      <c r="S66" s="426">
        <f t="shared" si="30"/>
        <v>2.8243263962461396E-2</v>
      </c>
    </row>
    <row r="67" spans="1:19" hidden="1" x14ac:dyDescent="0.25">
      <c r="A67" s="424" t="s">
        <v>528</v>
      </c>
      <c r="B67" s="424" t="s">
        <v>521</v>
      </c>
      <c r="C67" s="424" t="s">
        <v>543</v>
      </c>
      <c r="D67" s="424" t="s">
        <v>516</v>
      </c>
      <c r="E67" s="424" t="s">
        <v>513</v>
      </c>
      <c r="F67" s="425">
        <v>0.7379862904257003</v>
      </c>
      <c r="G67" s="425">
        <v>0.96356346698369744</v>
      </c>
      <c r="H67" s="426">
        <f t="shared" si="28"/>
        <v>1.4250370421634604E-2</v>
      </c>
      <c r="I67" s="425">
        <v>1.5898627303528212</v>
      </c>
      <c r="J67" s="425">
        <v>2.5471327511061759</v>
      </c>
      <c r="K67" s="425">
        <v>4.0198744299867046</v>
      </c>
      <c r="L67" s="425">
        <v>6.059810890043976</v>
      </c>
      <c r="M67" s="426">
        <f t="shared" si="29"/>
        <v>2.4135944288479878E-2</v>
      </c>
      <c r="N67" s="425">
        <v>8.1636702030650437</v>
      </c>
      <c r="O67" s="425">
        <v>10.165914333037307</v>
      </c>
      <c r="P67" s="425">
        <v>12.179408586050874</v>
      </c>
      <c r="Q67" s="425">
        <v>14.21792950001247</v>
      </c>
      <c r="R67" s="425">
        <v>16.270783732950409</v>
      </c>
      <c r="S67" s="426">
        <f t="shared" si="30"/>
        <v>2.8557279046211803E-2</v>
      </c>
    </row>
    <row r="68" spans="1:19" hidden="1" x14ac:dyDescent="0.25">
      <c r="A68" s="424" t="s">
        <v>528</v>
      </c>
      <c r="B68" s="424" t="s">
        <v>521</v>
      </c>
      <c r="C68" s="424" t="s">
        <v>544</v>
      </c>
      <c r="D68" s="424" t="s">
        <v>516</v>
      </c>
      <c r="E68" s="424" t="s">
        <v>513</v>
      </c>
      <c r="F68" s="425">
        <v>1.0838284959549449</v>
      </c>
      <c r="G68" s="425">
        <v>1.2943891152000708</v>
      </c>
      <c r="H68" s="426">
        <f t="shared" si="28"/>
        <v>1.9143030006185318E-2</v>
      </c>
      <c r="I68" s="425">
        <v>1.8187998384772626</v>
      </c>
      <c r="J68" s="425">
        <v>2.1673558295349737</v>
      </c>
      <c r="K68" s="425">
        <v>2.3415328100797788</v>
      </c>
      <c r="L68" s="425">
        <v>2.4722526187147031</v>
      </c>
      <c r="M68" s="426">
        <f t="shared" si="29"/>
        <v>9.8468669328249502E-3</v>
      </c>
      <c r="N68" s="425">
        <v>2.5576177867355931</v>
      </c>
      <c r="O68" s="425">
        <v>2.6208441459713172</v>
      </c>
      <c r="P68" s="425">
        <v>2.7144624201019014</v>
      </c>
      <c r="Q68" s="425">
        <v>2.7899742181764164</v>
      </c>
      <c r="R68" s="425">
        <v>2.8237732859619493</v>
      </c>
      <c r="S68" s="426">
        <f t="shared" si="30"/>
        <v>4.956078515575682E-3</v>
      </c>
    </row>
    <row r="69" spans="1:19" hidden="1" x14ac:dyDescent="0.25">
      <c r="A69" s="427" t="s">
        <v>528</v>
      </c>
      <c r="B69" s="427" t="s">
        <v>521</v>
      </c>
      <c r="C69" s="427" t="s">
        <v>546</v>
      </c>
      <c r="D69" s="427" t="s">
        <v>516</v>
      </c>
      <c r="E69" s="427" t="s">
        <v>513</v>
      </c>
      <c r="F69" s="428">
        <v>0.11755479133059447</v>
      </c>
      <c r="G69" s="428">
        <v>0.14040150768776793</v>
      </c>
      <c r="H69" s="429">
        <f t="shared" si="28"/>
        <v>2.076431455594531E-3</v>
      </c>
      <c r="I69" s="428">
        <v>0.264989446553624</v>
      </c>
      <c r="J69" s="428">
        <v>0.43053371034434396</v>
      </c>
      <c r="K69" s="428">
        <v>0.64964100395298696</v>
      </c>
      <c r="L69" s="428">
        <v>0.92331587428958195</v>
      </c>
      <c r="M69" s="429">
        <f t="shared" si="29"/>
        <v>3.6775240856337542E-3</v>
      </c>
      <c r="N69" s="428">
        <v>1.2437012277684141</v>
      </c>
      <c r="O69" s="428">
        <v>1.613215558547523</v>
      </c>
      <c r="P69" s="428">
        <v>2.0304258767270564</v>
      </c>
      <c r="Q69" s="428">
        <v>2.4942087612364183</v>
      </c>
      <c r="R69" s="428">
        <v>2.9906656098062689</v>
      </c>
      <c r="S69" s="429">
        <f t="shared" si="30"/>
        <v>5.2489956080105874E-3</v>
      </c>
    </row>
    <row r="70" spans="1:19" hidden="1" x14ac:dyDescent="0.25">
      <c r="A70" s="427" t="s">
        <v>528</v>
      </c>
      <c r="B70" s="427" t="s">
        <v>521</v>
      </c>
      <c r="C70" s="427" t="s">
        <v>547</v>
      </c>
      <c r="D70" s="427" t="s">
        <v>516</v>
      </c>
      <c r="E70" s="427" t="s">
        <v>513</v>
      </c>
      <c r="F70" s="428">
        <v>1.7193743381526478</v>
      </c>
      <c r="G70" s="428">
        <v>2.1633076915655516</v>
      </c>
      <c r="H70" s="429">
        <f t="shared" si="28"/>
        <v>3.1993674518693588E-2</v>
      </c>
      <c r="I70" s="428">
        <v>3.2790195306654599</v>
      </c>
      <c r="J70" s="428">
        <v>4.734957646175511</v>
      </c>
      <c r="K70" s="428">
        <v>6.5888437526503258</v>
      </c>
      <c r="L70" s="428">
        <v>8.7608902281328387</v>
      </c>
      <c r="M70" s="429">
        <f t="shared" si="29"/>
        <v>3.489421737749434E-2</v>
      </c>
      <c r="N70" s="428">
        <v>10.938931192742432</v>
      </c>
      <c r="O70" s="428">
        <v>13.168151001670472</v>
      </c>
      <c r="P70" s="428">
        <v>15.400447827291696</v>
      </c>
      <c r="Q70" s="428">
        <v>17.618026523626302</v>
      </c>
      <c r="R70" s="428">
        <v>19.8043182042117</v>
      </c>
      <c r="S70" s="429">
        <f t="shared" si="30"/>
        <v>3.4759078023532446E-2</v>
      </c>
    </row>
    <row r="71" spans="1:19" hidden="1" x14ac:dyDescent="0.25">
      <c r="A71" s="427" t="s">
        <v>528</v>
      </c>
      <c r="B71" s="427" t="s">
        <v>521</v>
      </c>
      <c r="C71" s="427" t="s">
        <v>548</v>
      </c>
      <c r="D71" s="427" t="s">
        <v>516</v>
      </c>
      <c r="E71" s="427" t="s">
        <v>513</v>
      </c>
      <c r="F71" s="428">
        <v>1.2363995465665458</v>
      </c>
      <c r="G71" s="428">
        <v>1.3428522949414128</v>
      </c>
      <c r="H71" s="429">
        <f t="shared" si="28"/>
        <v>1.9859763554922139E-2</v>
      </c>
      <c r="I71" s="428">
        <v>1.8897660203154538</v>
      </c>
      <c r="J71" s="428">
        <v>2.6505870583707885</v>
      </c>
      <c r="K71" s="428">
        <v>3.57894359659395</v>
      </c>
      <c r="L71" s="428">
        <v>4.7018445839152756</v>
      </c>
      <c r="M71" s="429">
        <f t="shared" si="29"/>
        <v>1.8727227794669083E-2</v>
      </c>
      <c r="N71" s="428">
        <v>5.830407621225639</v>
      </c>
      <c r="O71" s="428">
        <v>7.0039432093676677</v>
      </c>
      <c r="P71" s="428">
        <v>8.2143554506166883</v>
      </c>
      <c r="Q71" s="428">
        <v>9.480305489385584</v>
      </c>
      <c r="R71" s="428">
        <v>10.763618884421868</v>
      </c>
      <c r="S71" s="429">
        <f t="shared" si="30"/>
        <v>1.8891509657707962E-2</v>
      </c>
    </row>
    <row r="72" spans="1:19" hidden="1" x14ac:dyDescent="0.25">
      <c r="A72" s="386" t="s">
        <v>528</v>
      </c>
      <c r="B72" s="386" t="s">
        <v>521</v>
      </c>
      <c r="C72" s="386" t="s">
        <v>549</v>
      </c>
      <c r="D72" s="386" t="s">
        <v>516</v>
      </c>
      <c r="E72" s="386" t="s">
        <v>513</v>
      </c>
      <c r="F72" s="382">
        <v>1.0623657956741399</v>
      </c>
      <c r="G72" s="382">
        <v>1.2534108770882577</v>
      </c>
      <c r="H72" s="430">
        <f t="shared" si="28"/>
        <v>1.8536993048238717E-2</v>
      </c>
      <c r="I72" s="382">
        <v>1.6426856256507751</v>
      </c>
      <c r="J72" s="382">
        <v>2.0831733982556173</v>
      </c>
      <c r="K72" s="382">
        <v>2.5211117201198929</v>
      </c>
      <c r="L72" s="382">
        <v>2.7344807588264124</v>
      </c>
      <c r="M72" s="430">
        <f t="shared" si="29"/>
        <v>1.0891309390758152E-2</v>
      </c>
      <c r="N72" s="382">
        <v>2.9560361192348372</v>
      </c>
      <c r="O72" s="382">
        <v>3.341197653867257</v>
      </c>
      <c r="P72" s="382">
        <v>3.6225109770972805</v>
      </c>
      <c r="Q72" s="382">
        <v>3.8623652811361375</v>
      </c>
      <c r="R72" s="382">
        <v>4.1855749296550977</v>
      </c>
      <c r="S72" s="430">
        <f t="shared" si="30"/>
        <v>7.3462122782031857E-3</v>
      </c>
    </row>
    <row r="73" spans="1:19" hidden="1" x14ac:dyDescent="0.25">
      <c r="A73" s="386" t="s">
        <v>528</v>
      </c>
      <c r="B73" s="386" t="s">
        <v>521</v>
      </c>
      <c r="C73" s="386" t="s">
        <v>550</v>
      </c>
      <c r="D73" s="386" t="s">
        <v>516</v>
      </c>
      <c r="E73" s="386" t="s">
        <v>513</v>
      </c>
      <c r="F73" s="382">
        <v>0.32151289507587344</v>
      </c>
      <c r="G73" s="382">
        <v>0.35926801098838806</v>
      </c>
      <c r="H73" s="430">
        <f t="shared" si="28"/>
        <v>5.3133004858049917E-3</v>
      </c>
      <c r="I73" s="382">
        <v>0.47792428809989979</v>
      </c>
      <c r="J73" s="382">
        <v>0.6274329242928659</v>
      </c>
      <c r="K73" s="382">
        <v>0.73744379472226129</v>
      </c>
      <c r="L73" s="382">
        <v>0.79417401337603699</v>
      </c>
      <c r="M73" s="430">
        <f t="shared" si="29"/>
        <v>3.163158073743684E-3</v>
      </c>
      <c r="N73" s="382">
        <v>0.84810362142159679</v>
      </c>
      <c r="O73" s="382">
        <v>0.92905787044996313</v>
      </c>
      <c r="P73" s="382">
        <v>0.98737204150980606</v>
      </c>
      <c r="Q73" s="382">
        <v>1.0486328702704555</v>
      </c>
      <c r="R73" s="382">
        <v>1.1186779432116198</v>
      </c>
      <c r="S73" s="430">
        <f t="shared" si="30"/>
        <v>1.9634209827545665E-3</v>
      </c>
    </row>
    <row r="74" spans="1:19" hidden="1" x14ac:dyDescent="0.25">
      <c r="A74" s="386" t="s">
        <v>528</v>
      </c>
      <c r="B74" s="386" t="s">
        <v>521</v>
      </c>
      <c r="C74" s="386" t="s">
        <v>551</v>
      </c>
      <c r="D74" s="386" t="s">
        <v>516</v>
      </c>
      <c r="E74" s="386" t="s">
        <v>513</v>
      </c>
      <c r="F74" s="382">
        <v>12.204601726945171</v>
      </c>
      <c r="G74" s="382">
        <v>12.640080864094898</v>
      </c>
      <c r="H74" s="430">
        <f t="shared" si="28"/>
        <v>0.18693717709807595</v>
      </c>
      <c r="I74" s="382">
        <v>15.352356327105156</v>
      </c>
      <c r="J74" s="382">
        <v>18.36221932702156</v>
      </c>
      <c r="K74" s="382">
        <v>21.128100912504159</v>
      </c>
      <c r="L74" s="382">
        <v>23.997756065682395</v>
      </c>
      <c r="M74" s="430">
        <f t="shared" si="29"/>
        <v>9.5581943720629378E-2</v>
      </c>
      <c r="N74" s="382">
        <v>26.933968290046927</v>
      </c>
      <c r="O74" s="382">
        <v>30.075333815064617</v>
      </c>
      <c r="P74" s="382">
        <v>32.694000439882601</v>
      </c>
      <c r="Q74" s="382">
        <v>35.122596504778862</v>
      </c>
      <c r="R74" s="382">
        <v>37.386973446959338</v>
      </c>
      <c r="S74" s="430">
        <f t="shared" si="30"/>
        <v>6.5618857145520335E-2</v>
      </c>
    </row>
    <row r="75" spans="1:19" hidden="1" x14ac:dyDescent="0.25">
      <c r="A75" s="416" t="s">
        <v>528</v>
      </c>
      <c r="B75" s="416" t="s">
        <v>521</v>
      </c>
      <c r="C75" s="431" t="s">
        <v>0</v>
      </c>
      <c r="D75" s="416" t="s">
        <v>516</v>
      </c>
      <c r="E75" s="416" t="s">
        <v>513</v>
      </c>
      <c r="F75" s="417">
        <v>12.666188611946026</v>
      </c>
      <c r="G75" s="417">
        <v>12.927030134991767</v>
      </c>
      <c r="H75" s="418">
        <f t="shared" si="28"/>
        <v>0.19118093845123188</v>
      </c>
      <c r="I75" s="417">
        <v>15.924970081738989</v>
      </c>
      <c r="J75" s="417">
        <v>19.161838341064055</v>
      </c>
      <c r="K75" s="417">
        <v>22.703128734957531</v>
      </c>
      <c r="L75" s="417">
        <v>26.285665258262913</v>
      </c>
      <c r="M75" s="418">
        <f t="shared" si="29"/>
        <v>0.10469457938058867</v>
      </c>
      <c r="N75" s="417">
        <v>29.771542514427225</v>
      </c>
      <c r="O75" s="417">
        <v>33.579910820987187</v>
      </c>
      <c r="P75" s="417">
        <v>37.243005010880943</v>
      </c>
      <c r="Q75" s="417">
        <v>40.743516058483955</v>
      </c>
      <c r="R75" s="417">
        <v>44.023390827147942</v>
      </c>
      <c r="S75" s="418">
        <f t="shared" si="30"/>
        <v>7.7266607254163081E-2</v>
      </c>
    </row>
    <row r="76" spans="1:19" hidden="1" x14ac:dyDescent="0.25">
      <c r="A76" s="416" t="s">
        <v>528</v>
      </c>
      <c r="B76" s="416" t="s">
        <v>521</v>
      </c>
      <c r="C76" s="431" t="s">
        <v>23</v>
      </c>
      <c r="D76" s="416" t="s">
        <v>516</v>
      </c>
      <c r="E76" s="416" t="s">
        <v>513</v>
      </c>
      <c r="F76" s="417">
        <v>1.7439838747302261</v>
      </c>
      <c r="G76" s="417">
        <v>2.0995291701956598</v>
      </c>
      <c r="H76" s="418">
        <f t="shared" si="28"/>
        <v>3.1050438721979354E-2</v>
      </c>
      <c r="I76" s="417">
        <v>2.4447151012275929</v>
      </c>
      <c r="J76" s="417">
        <v>2.9348828569182994</v>
      </c>
      <c r="K76" s="417">
        <v>3.5829110727774225</v>
      </c>
      <c r="L76" s="417">
        <v>4.1025321303417313</v>
      </c>
      <c r="M76" s="418">
        <f t="shared" si="29"/>
        <v>1.634019422987441E-2</v>
      </c>
      <c r="N76" s="417">
        <v>4.7288848517855584</v>
      </c>
      <c r="O76" s="417">
        <v>5.5791633459657479</v>
      </c>
      <c r="P76" s="417">
        <v>6.1826215666481676</v>
      </c>
      <c r="Q76" s="417">
        <v>6.8466702162969337</v>
      </c>
      <c r="R76" s="417">
        <v>7.5818368019776186</v>
      </c>
      <c r="S76" s="418">
        <f t="shared" si="30"/>
        <v>1.3307080518711536E-2</v>
      </c>
    </row>
    <row r="77" spans="1:19" hidden="1" x14ac:dyDescent="0.25">
      <c r="A77" s="416" t="s">
        <v>528</v>
      </c>
      <c r="B77" s="416" t="s">
        <v>521</v>
      </c>
      <c r="C77" s="431" t="s">
        <v>514</v>
      </c>
      <c r="D77" s="416" t="s">
        <v>516</v>
      </c>
      <c r="E77" s="416" t="s">
        <v>513</v>
      </c>
      <c r="F77" s="417">
        <v>4.0020873625280862</v>
      </c>
      <c r="G77" s="417">
        <v>3.9883900392862701</v>
      </c>
      <c r="H77" s="418">
        <f t="shared" si="28"/>
        <v>5.8985253585531333E-2</v>
      </c>
      <c r="I77" s="417">
        <v>4.6385637912037518</v>
      </c>
      <c r="J77" s="417">
        <v>5.2678918927131733</v>
      </c>
      <c r="K77" s="417">
        <v>5.5078052732146183</v>
      </c>
      <c r="L77" s="417">
        <v>5.6795567793039057</v>
      </c>
      <c r="M77" s="418">
        <f t="shared" si="29"/>
        <v>2.2621409891479712E-2</v>
      </c>
      <c r="N77" s="417">
        <v>5.9287660639166422</v>
      </c>
      <c r="O77" s="417">
        <v>6.1294536286031533</v>
      </c>
      <c r="P77" s="417">
        <v>6.2434721114810818</v>
      </c>
      <c r="Q77" s="417">
        <v>6.387541741182015</v>
      </c>
      <c r="R77" s="417">
        <v>6.5281259728315142</v>
      </c>
      <c r="S77" s="418">
        <f t="shared" si="30"/>
        <v>1.1457685020878067E-2</v>
      </c>
    </row>
    <row r="78" spans="1:19" hidden="1" x14ac:dyDescent="0.25">
      <c r="A78" s="416" t="s">
        <v>528</v>
      </c>
      <c r="B78" s="416" t="s">
        <v>521</v>
      </c>
      <c r="C78" s="431" t="s">
        <v>24</v>
      </c>
      <c r="D78" s="416" t="s">
        <v>516</v>
      </c>
      <c r="E78" s="416" t="s">
        <v>513</v>
      </c>
      <c r="F78" s="417">
        <v>1.187086960597451</v>
      </c>
      <c r="G78" s="417">
        <v>1.2528376356911883</v>
      </c>
      <c r="H78" s="418">
        <f t="shared" si="28"/>
        <v>1.8528515244202803E-2</v>
      </c>
      <c r="I78" s="417">
        <v>1.5473831023944162</v>
      </c>
      <c r="J78" s="417">
        <v>1.9186485962734086</v>
      </c>
      <c r="K78" s="417">
        <v>2.3924705828802857</v>
      </c>
      <c r="L78" s="417">
        <v>2.8633748434737964</v>
      </c>
      <c r="M78" s="418">
        <f t="shared" si="29"/>
        <v>1.1404688521330541E-2</v>
      </c>
      <c r="N78" s="417">
        <v>3.2944778231102818</v>
      </c>
      <c r="O78" s="417">
        <v>3.8143360605560339</v>
      </c>
      <c r="P78" s="417">
        <v>4.2533618604433725</v>
      </c>
      <c r="Q78" s="417">
        <v>4.5780424527911077</v>
      </c>
      <c r="R78" s="417">
        <v>4.8634606057991681</v>
      </c>
      <c r="S78" s="418">
        <f t="shared" si="30"/>
        <v>8.5359871982565207E-3</v>
      </c>
    </row>
    <row r="79" spans="1:19" hidden="1" x14ac:dyDescent="0.25">
      <c r="A79" s="416" t="s">
        <v>528</v>
      </c>
      <c r="B79" s="416" t="s">
        <v>521</v>
      </c>
      <c r="C79" s="431" t="s">
        <v>25</v>
      </c>
      <c r="D79" s="416" t="s">
        <v>516</v>
      </c>
      <c r="E79" s="416" t="s">
        <v>513</v>
      </c>
      <c r="F79" s="417">
        <v>6.4739862868876576</v>
      </c>
      <c r="G79" s="417">
        <v>10.608765633421761</v>
      </c>
      <c r="H79" s="418">
        <f t="shared" si="28"/>
        <v>0.15689557063201212</v>
      </c>
      <c r="I79" s="417">
        <v>21.891841029682265</v>
      </c>
      <c r="J79" s="417">
        <v>35.150251600895054</v>
      </c>
      <c r="K79" s="417">
        <v>46.253426834251819</v>
      </c>
      <c r="L79" s="417">
        <v>53.665170836602478</v>
      </c>
      <c r="M79" s="418">
        <f t="shared" si="29"/>
        <v>0.21374587376514531</v>
      </c>
      <c r="N79" s="417">
        <v>57.352146604679177</v>
      </c>
      <c r="O79" s="417">
        <v>60.72730033221444</v>
      </c>
      <c r="P79" s="417">
        <v>63.424176873195023</v>
      </c>
      <c r="Q79" s="417">
        <v>65.598888457798054</v>
      </c>
      <c r="R79" s="417">
        <v>67.848075171845366</v>
      </c>
      <c r="S79" s="418">
        <f t="shared" si="30"/>
        <v>0.11908193527930339</v>
      </c>
    </row>
    <row r="80" spans="1:19" hidden="1" x14ac:dyDescent="0.25">
      <c r="A80" s="416" t="s">
        <v>528</v>
      </c>
      <c r="B80" s="416" t="s">
        <v>521</v>
      </c>
      <c r="C80" s="431" t="s">
        <v>26</v>
      </c>
      <c r="D80" s="416" t="s">
        <v>516</v>
      </c>
      <c r="E80" s="416" t="s">
        <v>513</v>
      </c>
      <c r="F80" s="417">
        <v>2.7181885942525206</v>
      </c>
      <c r="G80" s="417">
        <v>4.0786353599254825</v>
      </c>
      <c r="H80" s="418">
        <f t="shared" si="28"/>
        <v>6.0319913202664499E-2</v>
      </c>
      <c r="I80" s="417">
        <v>9.6926826293735875</v>
      </c>
      <c r="J80" s="417">
        <v>18.660974644763169</v>
      </c>
      <c r="K80" s="417">
        <v>30.954274619438856</v>
      </c>
      <c r="L80" s="417">
        <v>44.829011575151952</v>
      </c>
      <c r="M80" s="418">
        <f t="shared" si="29"/>
        <v>0.17855186333671794</v>
      </c>
      <c r="N80" s="417">
        <v>59.795409129985309</v>
      </c>
      <c r="O80" s="417">
        <v>75.293693359676666</v>
      </c>
      <c r="P80" s="417">
        <v>90.483527092073899</v>
      </c>
      <c r="Q80" s="417">
        <v>105.61942916153349</v>
      </c>
      <c r="R80" s="417">
        <v>120.20665210783777</v>
      </c>
      <c r="S80" s="418">
        <f t="shared" si="30"/>
        <v>0.21097784616868953</v>
      </c>
    </row>
    <row r="81" spans="1:19" hidden="1" x14ac:dyDescent="0.25">
      <c r="A81" s="416" t="s">
        <v>528</v>
      </c>
      <c r="B81" s="416" t="s">
        <v>521</v>
      </c>
      <c r="C81" s="431" t="s">
        <v>515</v>
      </c>
      <c r="D81" s="416" t="s">
        <v>516</v>
      </c>
      <c r="E81" s="416" t="s">
        <v>513</v>
      </c>
      <c r="F81" s="417">
        <v>1.3671853204887443</v>
      </c>
      <c r="G81" s="417">
        <v>1.6741251051847221</v>
      </c>
      <c r="H81" s="418">
        <f t="shared" si="28"/>
        <v>2.4759036325568706E-2</v>
      </c>
      <c r="I81" s="417">
        <v>2.3660672107331417</v>
      </c>
      <c r="J81" s="417">
        <v>3.2169521321854533</v>
      </c>
      <c r="K81" s="417">
        <v>4.4402187364324774</v>
      </c>
      <c r="L81" s="417">
        <v>5.9708616123909746</v>
      </c>
      <c r="M81" s="418">
        <f t="shared" si="29"/>
        <v>2.3781663462083033E-2</v>
      </c>
      <c r="N81" s="417">
        <v>7.5177360010656473</v>
      </c>
      <c r="O81" s="417">
        <v>8.9488305976270937</v>
      </c>
      <c r="P81" s="417">
        <v>10.413897727289315</v>
      </c>
      <c r="Q81" s="417">
        <v>11.761127671640478</v>
      </c>
      <c r="R81" s="417">
        <v>13.0866540890406</v>
      </c>
      <c r="S81" s="418">
        <f t="shared" si="30"/>
        <v>2.2968729640549034E-2</v>
      </c>
    </row>
    <row r="82" spans="1:19" hidden="1" x14ac:dyDescent="0.25">
      <c r="A82" s="416" t="s">
        <v>528</v>
      </c>
      <c r="B82" s="416" t="s">
        <v>521</v>
      </c>
      <c r="C82" s="431" t="s">
        <v>42</v>
      </c>
      <c r="D82" s="416" t="s">
        <v>516</v>
      </c>
      <c r="E82" s="416" t="s">
        <v>513</v>
      </c>
      <c r="F82" s="417">
        <v>0.32131072955809858</v>
      </c>
      <c r="G82" s="417">
        <v>0.36874938541369429</v>
      </c>
      <c r="H82" s="418">
        <f t="shared" si="28"/>
        <v>5.4535227983940927E-3</v>
      </c>
      <c r="I82" s="417">
        <v>0.48130403028446189</v>
      </c>
      <c r="J82" s="417">
        <v>0.67280007767509209</v>
      </c>
      <c r="K82" s="417">
        <v>0.97804033900090104</v>
      </c>
      <c r="L82" s="417">
        <v>1.408937652991836</v>
      </c>
      <c r="M82" s="418">
        <f t="shared" si="29"/>
        <v>5.6117329922659954E-3</v>
      </c>
      <c r="N82" s="417">
        <v>1.9034441792411239</v>
      </c>
      <c r="O82" s="417">
        <v>2.4653887821690423</v>
      </c>
      <c r="P82" s="417">
        <v>3.0568475549059162</v>
      </c>
      <c r="Q82" s="417">
        <v>3.6522691323403329</v>
      </c>
      <c r="R82" s="417">
        <v>4.2271453438416664</v>
      </c>
      <c r="S82" s="418">
        <f t="shared" si="30"/>
        <v>7.4191736018540148E-3</v>
      </c>
    </row>
    <row r="83" spans="1:19" hidden="1" x14ac:dyDescent="0.25">
      <c r="A83" s="378"/>
      <c r="B83" s="385"/>
      <c r="C83" s="385"/>
      <c r="D83" s="385"/>
      <c r="E83" s="385"/>
      <c r="F83" s="432"/>
      <c r="G83" s="433">
        <f>SUM(G52:G82)</f>
        <v>67.616731247970662</v>
      </c>
      <c r="L83" s="433">
        <f>SUM(L52:L82)</f>
        <v>251.06997338141574</v>
      </c>
      <c r="R83" s="433">
        <f>SUM(R52:R82)</f>
        <v>569.7595946245716</v>
      </c>
    </row>
    <row r="84" spans="1:19" hidden="1" x14ac:dyDescent="0.25">
      <c r="A84" s="378"/>
      <c r="B84" s="385"/>
      <c r="C84" s="385"/>
      <c r="D84" s="385"/>
      <c r="E84" s="385"/>
      <c r="F84" s="438">
        <v>2005</v>
      </c>
      <c r="G84" s="439">
        <v>2010</v>
      </c>
      <c r="H84" s="439">
        <v>2020</v>
      </c>
      <c r="I84" s="439">
        <v>2030</v>
      </c>
      <c r="J84" s="439">
        <v>2040</v>
      </c>
      <c r="K84" s="439">
        <v>2050</v>
      </c>
      <c r="L84" s="439">
        <v>2060</v>
      </c>
      <c r="M84" s="439">
        <v>2070</v>
      </c>
      <c r="N84" s="439">
        <v>2080</v>
      </c>
      <c r="O84" s="439">
        <v>2090</v>
      </c>
      <c r="P84" s="439">
        <v>2100</v>
      </c>
      <c r="Q84" t="s">
        <v>561</v>
      </c>
      <c r="R84" s="433"/>
    </row>
    <row r="85" spans="1:19" hidden="1" x14ac:dyDescent="0.25">
      <c r="A85" s="434" t="s">
        <v>528</v>
      </c>
      <c r="B85" s="434" t="s">
        <v>521</v>
      </c>
      <c r="C85" s="434" t="s">
        <v>0</v>
      </c>
      <c r="D85" s="434" t="s">
        <v>552</v>
      </c>
      <c r="E85" s="434" t="s">
        <v>560</v>
      </c>
      <c r="F85" s="313">
        <v>12.666188611946026</v>
      </c>
      <c r="G85" s="313">
        <v>12.927030134991767</v>
      </c>
      <c r="H85" s="313">
        <v>15.924970081738989</v>
      </c>
      <c r="I85" s="313">
        <v>19.161838341064055</v>
      </c>
      <c r="J85" s="313">
        <v>22.703128734957531</v>
      </c>
      <c r="K85" s="313">
        <v>26.285665258262913</v>
      </c>
      <c r="L85" s="313">
        <v>29.771542514427225</v>
      </c>
      <c r="M85" s="313">
        <v>33.579910820987187</v>
      </c>
      <c r="N85" s="313">
        <v>37.243005010880943</v>
      </c>
      <c r="O85" s="313">
        <v>40.743516058483955</v>
      </c>
      <c r="P85" s="313">
        <v>44.023390827147942</v>
      </c>
      <c r="Q85" s="37">
        <f>P85/F85</f>
        <v>3.4756620302991217</v>
      </c>
      <c r="R85" s="37">
        <f>Q85*1.5</f>
        <v>5.2134930454486828</v>
      </c>
    </row>
    <row r="86" spans="1:19" hidden="1" x14ac:dyDescent="0.25">
      <c r="A86" s="434" t="s">
        <v>528</v>
      </c>
      <c r="B86" s="434" t="s">
        <v>521</v>
      </c>
      <c r="C86" s="434" t="s">
        <v>23</v>
      </c>
      <c r="D86" s="434" t="s">
        <v>512</v>
      </c>
      <c r="E86" s="434" t="s">
        <v>560</v>
      </c>
      <c r="F86" s="313">
        <v>1.7439838747302261</v>
      </c>
      <c r="G86" s="313">
        <v>2.0995291701956598</v>
      </c>
      <c r="H86" s="313">
        <v>2.4447151012275929</v>
      </c>
      <c r="I86" s="313">
        <v>2.9348828569182994</v>
      </c>
      <c r="J86" s="313">
        <v>3.5829110727774225</v>
      </c>
      <c r="K86" s="313">
        <v>4.1025321303417313</v>
      </c>
      <c r="L86" s="313">
        <v>4.7288848517855584</v>
      </c>
      <c r="M86" s="313">
        <v>5.5791633459657479</v>
      </c>
      <c r="N86" s="313">
        <v>6.1826215666481676</v>
      </c>
      <c r="O86" s="313">
        <v>6.8466702162969337</v>
      </c>
      <c r="P86" s="313">
        <v>7.5818368019776186</v>
      </c>
      <c r="Q86" s="37">
        <f t="shared" ref="Q86:Q99" si="31">P86/F86</f>
        <v>4.3474236842645348</v>
      </c>
      <c r="R86" s="37">
        <f t="shared" ref="R86:R99" si="32">Q86*1.5</f>
        <v>6.5211355263968027</v>
      </c>
    </row>
    <row r="87" spans="1:19" hidden="1" x14ac:dyDescent="0.25">
      <c r="A87" s="434" t="s">
        <v>528</v>
      </c>
      <c r="B87" s="434" t="s">
        <v>521</v>
      </c>
      <c r="C87" s="434" t="s">
        <v>514</v>
      </c>
      <c r="D87" s="434" t="s">
        <v>512</v>
      </c>
      <c r="E87" s="434" t="s">
        <v>560</v>
      </c>
      <c r="F87" s="313">
        <v>4.0020873625280862</v>
      </c>
      <c r="G87" s="313">
        <v>3.9883900392862701</v>
      </c>
      <c r="H87" s="313">
        <v>4.6385637912037518</v>
      </c>
      <c r="I87" s="313">
        <v>5.2678918927131733</v>
      </c>
      <c r="J87" s="313">
        <v>5.5078052732146183</v>
      </c>
      <c r="K87" s="313">
        <v>5.6795567793039057</v>
      </c>
      <c r="L87" s="313">
        <v>5.9287660639166422</v>
      </c>
      <c r="M87" s="313">
        <v>6.1294536286031533</v>
      </c>
      <c r="N87" s="313">
        <v>6.2434721114810818</v>
      </c>
      <c r="O87" s="313">
        <v>6.387541741182015</v>
      </c>
      <c r="P87" s="313">
        <v>6.5281259728315142</v>
      </c>
      <c r="Q87" s="37">
        <f t="shared" si="31"/>
        <v>1.6311802770611559</v>
      </c>
      <c r="R87" s="37">
        <f t="shared" si="32"/>
        <v>2.4467704155917338</v>
      </c>
    </row>
    <row r="88" spans="1:19" hidden="1" x14ac:dyDescent="0.25">
      <c r="A88" s="434" t="s">
        <v>528</v>
      </c>
      <c r="B88" s="434" t="s">
        <v>521</v>
      </c>
      <c r="C88" s="434" t="s">
        <v>24</v>
      </c>
      <c r="D88" s="434" t="s">
        <v>552</v>
      </c>
      <c r="E88" s="434" t="s">
        <v>560</v>
      </c>
      <c r="F88" s="313">
        <v>1.187086960597451</v>
      </c>
      <c r="G88" s="313">
        <v>1.2528376356911883</v>
      </c>
      <c r="H88" s="313">
        <v>1.5473831023944162</v>
      </c>
      <c r="I88" s="313">
        <v>1.9186485962734086</v>
      </c>
      <c r="J88" s="313">
        <v>2.3924705828802857</v>
      </c>
      <c r="K88" s="313">
        <v>2.8633748434737964</v>
      </c>
      <c r="L88" s="313">
        <v>3.2944778231102818</v>
      </c>
      <c r="M88" s="313">
        <v>3.8143360605560339</v>
      </c>
      <c r="N88" s="313">
        <v>4.2533618604433725</v>
      </c>
      <c r="O88" s="313">
        <v>4.5780424527911077</v>
      </c>
      <c r="P88" s="313">
        <v>4.8634606057991681</v>
      </c>
      <c r="Q88" s="37">
        <f t="shared" si="31"/>
        <v>4.0969707925621801</v>
      </c>
      <c r="R88" s="37">
        <f t="shared" si="32"/>
        <v>6.1454561888432702</v>
      </c>
    </row>
    <row r="89" spans="1:19" hidden="1" x14ac:dyDescent="0.25">
      <c r="A89" s="434" t="s">
        <v>528</v>
      </c>
      <c r="B89" s="434" t="s">
        <v>521</v>
      </c>
      <c r="C89" s="434" t="s">
        <v>553</v>
      </c>
      <c r="D89" s="434" t="s">
        <v>552</v>
      </c>
      <c r="E89" s="434" t="s">
        <v>560</v>
      </c>
      <c r="F89" s="313">
        <v>0.88692522254732764</v>
      </c>
      <c r="G89" s="313">
        <v>1.0026222963608855</v>
      </c>
      <c r="H89" s="313">
        <v>1.3603098775519959</v>
      </c>
      <c r="I89" s="313">
        <v>1.7810729360790674</v>
      </c>
      <c r="J89" s="313">
        <v>2.2371207618514437</v>
      </c>
      <c r="K89" s="313">
        <v>2.670704815236467</v>
      </c>
      <c r="L89" s="313">
        <v>3.0682522793577824</v>
      </c>
      <c r="M89" s="313">
        <v>3.5190705156962485</v>
      </c>
      <c r="N89" s="313">
        <v>3.8862716765340348</v>
      </c>
      <c r="O89" s="313">
        <v>4.1659179876333789</v>
      </c>
      <c r="P89" s="313">
        <v>4.4186812545437633</v>
      </c>
      <c r="Q89" s="37">
        <f t="shared" si="31"/>
        <v>4.9820223195963695</v>
      </c>
      <c r="R89" s="37">
        <f t="shared" si="32"/>
        <v>7.4730334793945543</v>
      </c>
    </row>
    <row r="90" spans="1:19" hidden="1" x14ac:dyDescent="0.25">
      <c r="A90" s="434" t="s">
        <v>528</v>
      </c>
      <c r="B90" s="434" t="s">
        <v>521</v>
      </c>
      <c r="C90" s="434" t="s">
        <v>554</v>
      </c>
      <c r="D90" s="434" t="s">
        <v>552</v>
      </c>
      <c r="E90" s="434" t="s">
        <v>560</v>
      </c>
      <c r="F90" s="435">
        <f>SUM(F72:F74)</f>
        <v>13.588480417695184</v>
      </c>
      <c r="G90" s="435">
        <f>SUM(G72:G74)</f>
        <v>14.252759752171544</v>
      </c>
      <c r="H90" s="435">
        <f>SUM(I72:I74)</f>
        <v>17.472966240855833</v>
      </c>
      <c r="I90" s="435">
        <f>SUM(J72:J74)</f>
        <v>21.072825649570042</v>
      </c>
      <c r="J90" s="435">
        <f>SUM(K72:K74)</f>
        <v>24.386656427346313</v>
      </c>
      <c r="K90" s="435">
        <f>SUM(L72:L74)</f>
        <v>27.526410837884846</v>
      </c>
      <c r="L90" s="435">
        <f>SUM(N72:N74)</f>
        <v>30.738108030703362</v>
      </c>
      <c r="M90" s="435">
        <f>SUM(O72:O74)</f>
        <v>34.345589339381839</v>
      </c>
      <c r="N90" s="435">
        <f>SUM(P72:P74)</f>
        <v>37.303883458489686</v>
      </c>
      <c r="O90" s="435">
        <f>SUM(Q72:Q74)</f>
        <v>40.033594656185457</v>
      </c>
      <c r="P90" s="435">
        <f>SUM(R72:R74)</f>
        <v>42.691226319826058</v>
      </c>
      <c r="Q90" s="37">
        <f t="shared" si="31"/>
        <v>3.1417218855636508</v>
      </c>
      <c r="R90" s="37">
        <f t="shared" si="32"/>
        <v>4.712582828345476</v>
      </c>
      <c r="S90" s="411"/>
    </row>
    <row r="91" spans="1:19" hidden="1" x14ac:dyDescent="0.25">
      <c r="A91" s="434" t="s">
        <v>528</v>
      </c>
      <c r="B91" s="434" t="s">
        <v>521</v>
      </c>
      <c r="C91" s="434" t="s">
        <v>25</v>
      </c>
      <c r="D91" s="434" t="s">
        <v>552</v>
      </c>
      <c r="E91" s="434" t="s">
        <v>560</v>
      </c>
      <c r="F91" s="313">
        <v>6.4739862868876576</v>
      </c>
      <c r="G91" s="313">
        <v>10.608765633421761</v>
      </c>
      <c r="H91" s="313">
        <v>21.891841029682265</v>
      </c>
      <c r="I91" s="313">
        <v>35.150251600895054</v>
      </c>
      <c r="J91" s="313">
        <v>46.253426834251819</v>
      </c>
      <c r="K91" s="313">
        <v>53.665170836602478</v>
      </c>
      <c r="L91" s="313">
        <v>57.352146604679177</v>
      </c>
      <c r="M91" s="313">
        <v>60.72730033221444</v>
      </c>
      <c r="N91" s="313">
        <v>63.424176873195023</v>
      </c>
      <c r="O91" s="313">
        <v>65.598888457798054</v>
      </c>
      <c r="P91" s="313">
        <v>67.848075171845366</v>
      </c>
      <c r="Q91" s="37">
        <f t="shared" si="31"/>
        <v>10.480107952848792</v>
      </c>
      <c r="R91" s="37">
        <f t="shared" si="32"/>
        <v>15.720161929273189</v>
      </c>
    </row>
    <row r="92" spans="1:19" hidden="1" x14ac:dyDescent="0.25">
      <c r="A92" s="434" t="s">
        <v>528</v>
      </c>
      <c r="B92" s="434" t="s">
        <v>521</v>
      </c>
      <c r="C92" s="434" t="s">
        <v>26</v>
      </c>
      <c r="D92" s="434" t="s">
        <v>552</v>
      </c>
      <c r="E92" s="434" t="s">
        <v>560</v>
      </c>
      <c r="F92" s="313">
        <v>2.7181885942525206</v>
      </c>
      <c r="G92" s="313">
        <v>4.0786353599254825</v>
      </c>
      <c r="H92" s="313">
        <v>9.6926826293735875</v>
      </c>
      <c r="I92" s="313">
        <v>18.660974644763169</v>
      </c>
      <c r="J92" s="313">
        <v>30.954274619438856</v>
      </c>
      <c r="K92" s="313">
        <v>44.829011575151952</v>
      </c>
      <c r="L92" s="313">
        <v>59.795409129985309</v>
      </c>
      <c r="M92" s="313">
        <v>75.293693359676666</v>
      </c>
      <c r="N92" s="313">
        <v>90.483527092073899</v>
      </c>
      <c r="O92" s="313">
        <v>105.61942916153349</v>
      </c>
      <c r="P92" s="313">
        <v>120.20665210783777</v>
      </c>
      <c r="Q92" s="37">
        <f t="shared" si="31"/>
        <v>44.223072807386863</v>
      </c>
      <c r="R92" s="37">
        <f t="shared" si="32"/>
        <v>66.334609211080291</v>
      </c>
    </row>
    <row r="93" spans="1:19" hidden="1" x14ac:dyDescent="0.25">
      <c r="A93" s="434" t="s">
        <v>528</v>
      </c>
      <c r="B93" s="434" t="s">
        <v>521</v>
      </c>
      <c r="C93" s="434" t="s">
        <v>515</v>
      </c>
      <c r="D93" s="434" t="s">
        <v>552</v>
      </c>
      <c r="E93" s="434" t="s">
        <v>560</v>
      </c>
      <c r="F93" s="313">
        <v>1.3671853204887443</v>
      </c>
      <c r="G93" s="313">
        <v>1.6741251051847221</v>
      </c>
      <c r="H93" s="313">
        <v>2.3660672107331417</v>
      </c>
      <c r="I93" s="313">
        <v>3.2169521321854533</v>
      </c>
      <c r="J93" s="313">
        <v>4.4402187364324774</v>
      </c>
      <c r="K93" s="313">
        <v>5.9708616123909746</v>
      </c>
      <c r="L93" s="313">
        <v>7.5177360010656473</v>
      </c>
      <c r="M93" s="313">
        <v>8.9488305976270937</v>
      </c>
      <c r="N93" s="313">
        <v>10.413897727289315</v>
      </c>
      <c r="O93" s="313">
        <v>11.761127671640478</v>
      </c>
      <c r="P93" s="313">
        <v>13.0866540890406</v>
      </c>
      <c r="Q93" s="37">
        <f t="shared" si="31"/>
        <v>9.5719679643446991</v>
      </c>
      <c r="R93" s="37">
        <f t="shared" si="32"/>
        <v>14.357951946517048</v>
      </c>
    </row>
    <row r="94" spans="1:19" hidden="1" x14ac:dyDescent="0.25">
      <c r="A94" s="434" t="s">
        <v>528</v>
      </c>
      <c r="B94" s="434" t="s">
        <v>521</v>
      </c>
      <c r="C94" s="434" t="s">
        <v>42</v>
      </c>
      <c r="D94" s="434" t="s">
        <v>552</v>
      </c>
      <c r="E94" s="434" t="s">
        <v>560</v>
      </c>
      <c r="F94" s="313">
        <v>0.32131072955809858</v>
      </c>
      <c r="G94" s="313">
        <v>0.36874938541369429</v>
      </c>
      <c r="H94" s="313">
        <v>0.48130403028446189</v>
      </c>
      <c r="I94" s="313">
        <v>0.67280007767509209</v>
      </c>
      <c r="J94" s="313">
        <v>0.97804033900090104</v>
      </c>
      <c r="K94" s="313">
        <v>1.408937652991836</v>
      </c>
      <c r="L94" s="313">
        <v>1.9034441792411239</v>
      </c>
      <c r="M94" s="313">
        <v>2.4653887821690423</v>
      </c>
      <c r="N94" s="313">
        <v>3.0568475549059162</v>
      </c>
      <c r="O94" s="313">
        <v>3.6522691323403329</v>
      </c>
      <c r="P94" s="313">
        <v>4.2271453438416664</v>
      </c>
      <c r="Q94" s="37">
        <f t="shared" si="31"/>
        <v>13.155942067839739</v>
      </c>
      <c r="R94" s="37">
        <f t="shared" si="32"/>
        <v>19.733913101759608</v>
      </c>
    </row>
    <row r="95" spans="1:19" hidden="1" x14ac:dyDescent="0.25">
      <c r="A95" s="434" t="s">
        <v>528</v>
      </c>
      <c r="B95" s="434" t="s">
        <v>521</v>
      </c>
      <c r="C95" s="434" t="s">
        <v>555</v>
      </c>
      <c r="D95" s="434" t="s">
        <v>552</v>
      </c>
      <c r="E95" s="434" t="s">
        <v>560</v>
      </c>
      <c r="F95" s="436">
        <f>SUM(F55:F57)</f>
        <v>1.3788917707316757</v>
      </c>
      <c r="G95" s="436">
        <f>SUM(G55:G57)</f>
        <v>1.5610825154940344</v>
      </c>
      <c r="H95" s="436">
        <f>SUM(I55:I57)</f>
        <v>2.2371070113125615</v>
      </c>
      <c r="I95" s="436">
        <f>SUM(J55:J57)</f>
        <v>3.0460316602968858</v>
      </c>
      <c r="J95" s="436">
        <f>SUM(K55:K57)</f>
        <v>3.9409174518899475</v>
      </c>
      <c r="K95" s="436">
        <f>SUM(L55:L57)</f>
        <v>4.845262305199677</v>
      </c>
      <c r="L95" s="436">
        <f>SUM(N55:N57)</f>
        <v>5.7533680955822506</v>
      </c>
      <c r="M95" s="436">
        <f>SUM(O55:O57)</f>
        <v>6.6944777590076319</v>
      </c>
      <c r="N95" s="436">
        <f>SUM(P55:P57)</f>
        <v>7.5857827839390222</v>
      </c>
      <c r="O95" s="436">
        <f>SUM(Q55:Q57)</f>
        <v>8.4313455097169658</v>
      </c>
      <c r="P95" s="436">
        <f>SUM(R55:R57)</f>
        <v>9.2292655513469626</v>
      </c>
      <c r="Q95" s="37">
        <f t="shared" si="31"/>
        <v>6.6932486996058254</v>
      </c>
      <c r="R95" s="37">
        <f t="shared" si="32"/>
        <v>10.039873049408738</v>
      </c>
    </row>
    <row r="96" spans="1:19" hidden="1" x14ac:dyDescent="0.25">
      <c r="A96" s="434" t="s">
        <v>528</v>
      </c>
      <c r="B96" s="434" t="s">
        <v>521</v>
      </c>
      <c r="C96" s="434" t="s">
        <v>556</v>
      </c>
      <c r="D96" s="434" t="s">
        <v>552</v>
      </c>
      <c r="E96" s="434" t="s">
        <v>560</v>
      </c>
      <c r="F96" s="436">
        <f>SUM(F53:F54)</f>
        <v>0.69583305664817718</v>
      </c>
      <c r="G96" s="436">
        <f t="shared" ref="G96:P96" si="33">SUM(G53:G54)</f>
        <v>0.94647008617788519</v>
      </c>
      <c r="H96" s="436">
        <f t="shared" si="33"/>
        <v>1.3997572327282399E-2</v>
      </c>
      <c r="I96" s="436">
        <f t="shared" si="33"/>
        <v>1.4083644394290118</v>
      </c>
      <c r="J96" s="436">
        <f t="shared" si="33"/>
        <v>2.039227145993828</v>
      </c>
      <c r="K96" s="436">
        <f t="shared" si="33"/>
        <v>2.8707772435849654</v>
      </c>
      <c r="L96" s="436">
        <f t="shared" si="33"/>
        <v>3.7358190909609057</v>
      </c>
      <c r="M96" s="436">
        <f t="shared" si="33"/>
        <v>1.4879593288862123E-2</v>
      </c>
      <c r="N96" s="436">
        <f t="shared" si="33"/>
        <v>4.5931599899118671</v>
      </c>
      <c r="O96" s="436">
        <f t="shared" si="33"/>
        <v>5.622452555778489</v>
      </c>
      <c r="P96" s="436">
        <f t="shared" si="33"/>
        <v>6.5243096509874778</v>
      </c>
      <c r="Q96" s="37">
        <f t="shared" si="31"/>
        <v>9.3762571189345767</v>
      </c>
      <c r="R96" s="37">
        <f t="shared" si="32"/>
        <v>14.064385678401866</v>
      </c>
    </row>
    <row r="97" spans="1:18" hidden="1" x14ac:dyDescent="0.25">
      <c r="A97" s="434" t="s">
        <v>528</v>
      </c>
      <c r="B97" s="434" t="s">
        <v>521</v>
      </c>
      <c r="C97" s="434" t="s">
        <v>557</v>
      </c>
      <c r="D97" s="434" t="s">
        <v>552</v>
      </c>
      <c r="E97" s="434" t="s">
        <v>560</v>
      </c>
      <c r="F97" s="435">
        <f>SUM(F63:F68)</f>
        <v>3.8449074122117972</v>
      </c>
      <c r="G97" s="435">
        <f>SUM(G63:G68)</f>
        <v>4.852341022423114</v>
      </c>
      <c r="H97" s="435">
        <f>SUM(I63:I68)</f>
        <v>8.1020987356137013</v>
      </c>
      <c r="I97" s="435">
        <f>SUM(J63:J68)</f>
        <v>12.234167215206174</v>
      </c>
      <c r="J97" s="435">
        <f>SUM(K63:K68)</f>
        <v>17.438606769764586</v>
      </c>
      <c r="K97" s="435">
        <f>SUM(L63:L68)</f>
        <v>23.491368405995754</v>
      </c>
      <c r="L97" s="435">
        <f>SUM(N63:N68)</f>
        <v>30.100263097637384</v>
      </c>
      <c r="M97" s="435">
        <f>SUM(O63:O68)</f>
        <v>37.490160719572089</v>
      </c>
      <c r="N97" s="435">
        <f>SUM(P63:P68)</f>
        <v>45.932891625086498</v>
      </c>
      <c r="O97" s="435">
        <f>SUM(Q63:Q68)</f>
        <v>55.556732314569196</v>
      </c>
      <c r="P97" s="435">
        <f>SUM(R63:R68)</f>
        <v>66.489220483163962</v>
      </c>
      <c r="Q97" s="37">
        <f t="shared" si="31"/>
        <v>17.292801452640386</v>
      </c>
      <c r="R97" s="37">
        <f t="shared" si="32"/>
        <v>25.939202178960578</v>
      </c>
    </row>
    <row r="98" spans="1:18" hidden="1" x14ac:dyDescent="0.25">
      <c r="A98" s="434" t="s">
        <v>528</v>
      </c>
      <c r="B98" s="434" t="s">
        <v>521</v>
      </c>
      <c r="C98" s="434" t="s">
        <v>558</v>
      </c>
      <c r="D98" s="434" t="s">
        <v>552</v>
      </c>
      <c r="E98" s="434" t="s">
        <v>560</v>
      </c>
      <c r="F98" s="435">
        <f>SUM(F58:F62)</f>
        <v>3.5338184239864945</v>
      </c>
      <c r="G98" s="435">
        <f>SUM(G58:G62)</f>
        <v>4.3568316170379227</v>
      </c>
      <c r="H98" s="435">
        <f>SUM(I58:I62)</f>
        <v>7.5082252725285574</v>
      </c>
      <c r="I98" s="435">
        <f>SUM(J58:J62)</f>
        <v>12.519711240464055</v>
      </c>
      <c r="J98" s="435">
        <f>SUM(K58:K62)</f>
        <v>19.787659919470393</v>
      </c>
      <c r="K98" s="435">
        <f>SUM(L58:L62)</f>
        <v>29.60924655128084</v>
      </c>
      <c r="L98" s="435">
        <f>SUM(N58:N62)</f>
        <v>42.584986256340713</v>
      </c>
      <c r="M98" s="435">
        <f>SUM(O58:O62)</f>
        <v>59.681498540505324</v>
      </c>
      <c r="N98" s="435">
        <f>SUM(P58:P62)</f>
        <v>80.554842230943976</v>
      </c>
      <c r="O98" s="435">
        <f>SUM(Q58:Q62)</f>
        <v>106.13697720572992</v>
      </c>
      <c r="P98" s="435">
        <f>SUM(R58:R62)</f>
        <v>136.4973969929577</v>
      </c>
      <c r="Q98" s="37">
        <f t="shared" si="31"/>
        <v>38.62603581057094</v>
      </c>
      <c r="R98" s="37">
        <f t="shared" si="32"/>
        <v>57.93905371585641</v>
      </c>
    </row>
    <row r="99" spans="1:18" hidden="1" x14ac:dyDescent="0.25">
      <c r="A99" s="434" t="s">
        <v>528</v>
      </c>
      <c r="B99" s="434" t="s">
        <v>521</v>
      </c>
      <c r="C99" s="434" t="s">
        <v>559</v>
      </c>
      <c r="D99" s="434" t="s">
        <v>552</v>
      </c>
      <c r="E99" s="434" t="s">
        <v>560</v>
      </c>
      <c r="F99" s="435">
        <f>SUM(F69:F71)</f>
        <v>3.0733286760497882</v>
      </c>
      <c r="G99" s="435">
        <f>SUM(G69:G71)</f>
        <v>3.6465614941947324</v>
      </c>
      <c r="H99" s="435">
        <f>SUM(I69:I71)</f>
        <v>5.4337749975345382</v>
      </c>
      <c r="I99" s="435">
        <f>SUM(J69:J71)</f>
        <v>7.8160784148906437</v>
      </c>
      <c r="J99" s="435">
        <f>SUM(K69:K71)</f>
        <v>10.817428353197263</v>
      </c>
      <c r="K99" s="435">
        <f>SUM(L69:L71)</f>
        <v>14.386050686337697</v>
      </c>
      <c r="L99" s="435">
        <f>SUM(N69:N71)</f>
        <v>18.013040041736485</v>
      </c>
      <c r="M99" s="435">
        <f>SUM(O69:O71)</f>
        <v>21.785309769585663</v>
      </c>
      <c r="N99" s="435">
        <f>SUM(P69:P71)</f>
        <v>25.645229154635437</v>
      </c>
      <c r="O99" s="435">
        <f>SUM(Q69:Q71)</f>
        <v>29.592540774248306</v>
      </c>
      <c r="P99" s="435">
        <f>SUM(R69:R71)</f>
        <v>33.558602698439834</v>
      </c>
      <c r="Q99" s="37">
        <f t="shared" si="31"/>
        <v>10.919301589823249</v>
      </c>
      <c r="R99" s="37">
        <f t="shared" si="32"/>
        <v>16.378952384734873</v>
      </c>
    </row>
    <row r="100" spans="1:18" hidden="1" x14ac:dyDescent="0.25">
      <c r="C100" s="434" t="s">
        <v>591</v>
      </c>
      <c r="F100">
        <f>SUM(F85:F99)</f>
        <v>57.482202720859256</v>
      </c>
      <c r="G100">
        <f t="shared" ref="G100:P100" si="34">SUM(G85:G99)</f>
        <v>67.616731247970662</v>
      </c>
      <c r="H100">
        <f t="shared" si="34"/>
        <v>101.11600668436269</v>
      </c>
      <c r="I100">
        <f t="shared" si="34"/>
        <v>146.86249169842358</v>
      </c>
      <c r="J100">
        <f t="shared" si="34"/>
        <v>197.45989302246772</v>
      </c>
      <c r="K100">
        <f t="shared" si="34"/>
        <v>250.20493153403982</v>
      </c>
      <c r="L100">
        <f t="shared" si="34"/>
        <v>304.2862440605299</v>
      </c>
      <c r="M100">
        <f t="shared" si="34"/>
        <v>360.06906316483708</v>
      </c>
      <c r="N100">
        <f t="shared" si="34"/>
        <v>426.80297071645816</v>
      </c>
      <c r="O100">
        <f t="shared" si="34"/>
        <v>494.72704589592809</v>
      </c>
      <c r="P100">
        <f t="shared" si="34"/>
        <v>567.77404387158742</v>
      </c>
    </row>
    <row r="101" spans="1:18" x14ac:dyDescent="0.25">
      <c r="P101" s="276"/>
      <c r="Q101" s="276"/>
    </row>
    <row r="102" spans="1:18" x14ac:dyDescent="0.25">
      <c r="O102" s="450"/>
      <c r="P102" s="449"/>
      <c r="Q102" s="449"/>
    </row>
    <row r="103" spans="1:18" x14ac:dyDescent="0.25">
      <c r="O103" s="450"/>
      <c r="P103" s="449"/>
      <c r="Q103" s="449"/>
    </row>
    <row r="104" spans="1:18" x14ac:dyDescent="0.25">
      <c r="O104" s="450"/>
      <c r="P104" s="449"/>
      <c r="Q104" s="449"/>
    </row>
    <row r="105" spans="1:18" x14ac:dyDescent="0.25">
      <c r="O105" s="450"/>
      <c r="P105" s="449"/>
      <c r="Q105" s="449"/>
    </row>
    <row r="106" spans="1:18" x14ac:dyDescent="0.25">
      <c r="O106" s="450"/>
      <c r="P106" s="449"/>
      <c r="Q106" s="449"/>
    </row>
    <row r="107" spans="1:18" x14ac:dyDescent="0.25">
      <c r="O107" s="451"/>
      <c r="P107" s="449"/>
      <c r="Q107" s="449"/>
    </row>
    <row r="108" spans="1:18" x14ac:dyDescent="0.25">
      <c r="O108" s="450"/>
      <c r="P108" s="449"/>
      <c r="Q108" s="449"/>
    </row>
    <row r="109" spans="1:18" x14ac:dyDescent="0.25">
      <c r="O109" s="450"/>
      <c r="P109" s="449"/>
      <c r="Q109" s="449"/>
    </row>
    <row r="110" spans="1:18" x14ac:dyDescent="0.25">
      <c r="O110" s="450"/>
      <c r="P110" s="449"/>
      <c r="Q110" s="449"/>
    </row>
    <row r="111" spans="1:18" x14ac:dyDescent="0.25">
      <c r="O111" s="450"/>
      <c r="P111" s="449"/>
      <c r="Q111" s="449"/>
    </row>
    <row r="112" spans="1:18" x14ac:dyDescent="0.25">
      <c r="O112" s="450"/>
      <c r="P112" s="449"/>
      <c r="Q112" s="449"/>
    </row>
    <row r="113" spans="15:17" x14ac:dyDescent="0.25">
      <c r="O113" s="450"/>
      <c r="P113" s="449"/>
      <c r="Q113" s="449"/>
    </row>
    <row r="114" spans="15:17" x14ac:dyDescent="0.25">
      <c r="O114" s="450"/>
      <c r="P114" s="449"/>
      <c r="Q114" s="449"/>
    </row>
    <row r="115" spans="15:17" x14ac:dyDescent="0.25">
      <c r="O115" s="450"/>
      <c r="P115" s="449"/>
      <c r="Q115" s="449"/>
    </row>
    <row r="116" spans="15:17" x14ac:dyDescent="0.25">
      <c r="O116" s="452"/>
      <c r="P116" s="449"/>
      <c r="Q116" s="449"/>
    </row>
  </sheetData>
  <phoneticPr fontId="1" type="noConversion"/>
  <conditionalFormatting sqref="Y18:Y32">
    <cfRule type="cellIs" dxfId="46" priority="11" operator="lessThan">
      <formula>-0.4</formula>
    </cfRule>
    <cfRule type="cellIs" dxfId="45" priority="12" operator="greaterThan">
      <formula>0.5</formula>
    </cfRule>
  </conditionalFormatting>
  <conditionalFormatting sqref="AG18:AG32">
    <cfRule type="cellIs" dxfId="44" priority="7" operator="lessThan">
      <formula>-0.4</formula>
    </cfRule>
    <cfRule type="cellIs" dxfId="43" priority="8" operator="greaterThan">
      <formula>0.5</formula>
    </cfRule>
  </conditionalFormatting>
  <conditionalFormatting sqref="AB18:AB32">
    <cfRule type="cellIs" dxfId="42" priority="5" operator="lessThan">
      <formula>-0.4</formula>
    </cfRule>
    <cfRule type="cellIs" dxfId="41" priority="6" operator="greaterThan">
      <formula>0.5</formula>
    </cfRule>
  </conditionalFormatting>
  <conditionalFormatting sqref="AJ18:AJ32">
    <cfRule type="cellIs" dxfId="40" priority="1" operator="lessThan">
      <formula>-0.4</formula>
    </cfRule>
    <cfRule type="cellIs" dxfId="39" priority="2" operator="greaterThan">
      <formula>0.5</formula>
    </cfRule>
  </conditionalFormatting>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I69" workbookViewId="0">
      <selection activeCell="M101" sqref="M101"/>
    </sheetView>
  </sheetViews>
  <sheetFormatPr defaultRowHeight="13.8" x14ac:dyDescent="0.25"/>
  <cols>
    <col min="2" max="16" width="9.6640625" style="37" customWidth="1"/>
  </cols>
  <sheetData>
    <row r="1" spans="1:18" x14ac:dyDescent="0.25">
      <c r="B1" s="32" t="s">
        <v>11</v>
      </c>
      <c r="C1" s="32" t="s">
        <v>12</v>
      </c>
      <c r="D1" s="32" t="s">
        <v>13</v>
      </c>
      <c r="E1" s="32" t="s">
        <v>32</v>
      </c>
      <c r="F1" s="32" t="s">
        <v>8</v>
      </c>
      <c r="G1" s="32" t="s">
        <v>28</v>
      </c>
      <c r="H1" s="32" t="s">
        <v>16</v>
      </c>
      <c r="I1" s="32" t="s">
        <v>17</v>
      </c>
      <c r="J1" s="32" t="s">
        <v>18</v>
      </c>
      <c r="K1" s="32" t="s">
        <v>37</v>
      </c>
      <c r="L1" s="32" t="s">
        <v>19</v>
      </c>
      <c r="M1" s="32" t="s">
        <v>29</v>
      </c>
      <c r="N1" s="32" t="s">
        <v>20</v>
      </c>
      <c r="O1" s="32" t="s">
        <v>21</v>
      </c>
      <c r="P1" s="32" t="s">
        <v>22</v>
      </c>
    </row>
    <row r="2" spans="1:18" x14ac:dyDescent="0.25">
      <c r="A2" s="31" t="s">
        <v>85</v>
      </c>
      <c r="B2" s="33">
        <v>-9.4365999999999998E-3</v>
      </c>
      <c r="C2" s="33">
        <v>-3.2809999999999999E-2</v>
      </c>
      <c r="D2" s="33">
        <v>1.2329999999999999E-3</v>
      </c>
      <c r="E2" s="33">
        <v>-5.1319999999999998E-2</v>
      </c>
      <c r="F2" s="33">
        <v>7.9369999999999996E-3</v>
      </c>
      <c r="G2" s="33">
        <v>3.8219999999999999E-3</v>
      </c>
      <c r="H2" s="33">
        <v>2.4559999999999998E-2</v>
      </c>
      <c r="I2" s="33">
        <v>8.7340000000000001E-2</v>
      </c>
      <c r="J2" s="33">
        <v>9.1389999999999999E-2</v>
      </c>
      <c r="K2" s="33">
        <v>7.2910000000000003E-2</v>
      </c>
      <c r="L2" s="33">
        <v>5.9589999999999997E-2</v>
      </c>
      <c r="M2" s="33">
        <v>1.8089999999999998E-2</v>
      </c>
      <c r="N2" s="33">
        <v>5.7880000000000001E-2</v>
      </c>
      <c r="O2" s="33">
        <v>8.6540000000000006E-2</v>
      </c>
      <c r="P2" s="33">
        <v>7.4209999999999998E-2</v>
      </c>
    </row>
    <row r="3" spans="1:18" x14ac:dyDescent="0.25">
      <c r="A3" s="31" t="s">
        <v>84</v>
      </c>
      <c r="B3" s="33">
        <v>-8.1039999999999997E-4</v>
      </c>
      <c r="C3" s="33">
        <v>1.35E-2</v>
      </c>
      <c r="D3" s="33">
        <v>-4.7159999999999997E-3</v>
      </c>
      <c r="E3" s="33">
        <v>2.0639999999999999E-2</v>
      </c>
      <c r="F3" s="33">
        <v>-6.045E-3</v>
      </c>
      <c r="G3" s="33">
        <v>-3.0409999999999999E-3</v>
      </c>
      <c r="H3" s="33">
        <v>-1.123E-2</v>
      </c>
      <c r="I3" s="33">
        <v>-5.21E-2</v>
      </c>
      <c r="J3" s="33">
        <v>-4.4299999999999999E-2</v>
      </c>
      <c r="K3" s="33">
        <v>-2.273E-2</v>
      </c>
      <c r="L3" s="33">
        <v>-1.009E-2</v>
      </c>
      <c r="M3" s="33">
        <v>-1.435E-2</v>
      </c>
      <c r="N3" s="33">
        <v>-2.6079999999999999E-2</v>
      </c>
      <c r="O3" s="33">
        <v>-3.4549999999999997E-2</v>
      </c>
      <c r="P3" s="33">
        <v>-2.894E-2</v>
      </c>
    </row>
    <row r="4" spans="1:18" x14ac:dyDescent="0.25">
      <c r="A4" s="5" t="s">
        <v>88</v>
      </c>
      <c r="B4" s="34">
        <v>0.13</v>
      </c>
      <c r="C4" s="34"/>
      <c r="D4" s="34"/>
      <c r="E4" s="34"/>
      <c r="F4" s="34"/>
      <c r="G4" s="34"/>
      <c r="H4" s="34"/>
      <c r="I4" s="34"/>
      <c r="J4" s="34"/>
      <c r="K4" s="34"/>
      <c r="L4" s="34"/>
      <c r="M4" s="34"/>
      <c r="N4" s="34"/>
      <c r="O4" s="34"/>
      <c r="P4" s="34"/>
    </row>
    <row r="5" spans="1:18" x14ac:dyDescent="0.25">
      <c r="A5" s="24">
        <v>-1</v>
      </c>
      <c r="B5" s="35">
        <f t="shared" ref="B5:P14" si="0">IF($A5&lt;$B$4,B$2*$A5,B$3*($A5-$B$4)+B$2*$B$4)</f>
        <v>9.4365999999999998E-3</v>
      </c>
      <c r="C5" s="35">
        <f t="shared" si="0"/>
        <v>3.2809999999999999E-2</v>
      </c>
      <c r="D5" s="35">
        <f t="shared" si="0"/>
        <v>-1.2329999999999999E-3</v>
      </c>
      <c r="E5" s="35">
        <f t="shared" si="0"/>
        <v>5.1319999999999998E-2</v>
      </c>
      <c r="F5" s="35">
        <f t="shared" si="0"/>
        <v>-7.9369999999999996E-3</v>
      </c>
      <c r="G5" s="35">
        <f t="shared" si="0"/>
        <v>-3.8219999999999999E-3</v>
      </c>
      <c r="H5" s="35">
        <f t="shared" si="0"/>
        <v>-2.4559999999999998E-2</v>
      </c>
      <c r="I5" s="35">
        <f t="shared" si="0"/>
        <v>-8.7340000000000001E-2</v>
      </c>
      <c r="J5" s="35">
        <f t="shared" si="0"/>
        <v>-9.1389999999999999E-2</v>
      </c>
      <c r="K5" s="35">
        <f t="shared" si="0"/>
        <v>-7.2910000000000003E-2</v>
      </c>
      <c r="L5" s="35">
        <f t="shared" si="0"/>
        <v>-5.9589999999999997E-2</v>
      </c>
      <c r="M5" s="35">
        <f t="shared" si="0"/>
        <v>-1.8089999999999998E-2</v>
      </c>
      <c r="N5" s="35">
        <f t="shared" si="0"/>
        <v>-5.7880000000000001E-2</v>
      </c>
      <c r="O5" s="35">
        <f t="shared" si="0"/>
        <v>-8.6540000000000006E-2</v>
      </c>
      <c r="P5" s="35">
        <f t="shared" si="0"/>
        <v>-7.4209999999999998E-2</v>
      </c>
      <c r="Q5" s="23"/>
      <c r="R5" s="23"/>
    </row>
    <row r="6" spans="1:18" x14ac:dyDescent="0.25">
      <c r="A6" s="24">
        <v>-0.7</v>
      </c>
      <c r="B6" s="35">
        <f t="shared" si="0"/>
        <v>6.6056199999999995E-3</v>
      </c>
      <c r="C6" s="35">
        <f t="shared" si="0"/>
        <v>2.2966999999999998E-2</v>
      </c>
      <c r="D6" s="35">
        <f t="shared" si="0"/>
        <v>-8.6309999999999989E-4</v>
      </c>
      <c r="E6" s="35">
        <f t="shared" si="0"/>
        <v>3.5923999999999998E-2</v>
      </c>
      <c r="F6" s="35">
        <f t="shared" si="0"/>
        <v>-5.555899999999999E-3</v>
      </c>
      <c r="G6" s="35">
        <f t="shared" si="0"/>
        <v>-2.6753999999999997E-3</v>
      </c>
      <c r="H6" s="35">
        <f t="shared" si="0"/>
        <v>-1.7191999999999999E-2</v>
      </c>
      <c r="I6" s="35">
        <f t="shared" si="0"/>
        <v>-6.1137999999999998E-2</v>
      </c>
      <c r="J6" s="35">
        <f t="shared" si="0"/>
        <v>-6.3973000000000002E-2</v>
      </c>
      <c r="K6" s="35">
        <f t="shared" si="0"/>
        <v>-5.1036999999999999E-2</v>
      </c>
      <c r="L6" s="35">
        <f t="shared" si="0"/>
        <v>-4.1712999999999993E-2</v>
      </c>
      <c r="M6" s="35">
        <f t="shared" si="0"/>
        <v>-1.2662999999999999E-2</v>
      </c>
      <c r="N6" s="35">
        <f t="shared" si="0"/>
        <v>-4.0515999999999996E-2</v>
      </c>
      <c r="O6" s="35">
        <f t="shared" si="0"/>
        <v>-6.0578E-2</v>
      </c>
      <c r="P6" s="35">
        <f t="shared" si="0"/>
        <v>-5.1946999999999993E-2</v>
      </c>
      <c r="Q6" s="23"/>
      <c r="R6" s="23"/>
    </row>
    <row r="7" spans="1:18" x14ac:dyDescent="0.25">
      <c r="A7" s="24">
        <v>-0.4</v>
      </c>
      <c r="B7" s="35">
        <f t="shared" si="0"/>
        <v>3.7746400000000001E-3</v>
      </c>
      <c r="C7" s="35">
        <f t="shared" si="0"/>
        <v>1.3124E-2</v>
      </c>
      <c r="D7" s="35">
        <f t="shared" si="0"/>
        <v>-4.9319999999999995E-4</v>
      </c>
      <c r="E7" s="35">
        <f t="shared" si="0"/>
        <v>2.0528000000000001E-2</v>
      </c>
      <c r="F7" s="35">
        <f t="shared" si="0"/>
        <v>-3.1748000000000002E-3</v>
      </c>
      <c r="G7" s="35">
        <f t="shared" si="0"/>
        <v>-1.5288000000000001E-3</v>
      </c>
      <c r="H7" s="35">
        <f t="shared" si="0"/>
        <v>-9.8239999999999994E-3</v>
      </c>
      <c r="I7" s="35">
        <f t="shared" si="0"/>
        <v>-3.4936000000000002E-2</v>
      </c>
      <c r="J7" s="35">
        <f t="shared" si="0"/>
        <v>-3.6555999999999998E-2</v>
      </c>
      <c r="K7" s="35">
        <f t="shared" si="0"/>
        <v>-2.9164000000000002E-2</v>
      </c>
      <c r="L7" s="35">
        <f t="shared" si="0"/>
        <v>-2.3836E-2</v>
      </c>
      <c r="M7" s="35">
        <f t="shared" si="0"/>
        <v>-7.2359999999999994E-3</v>
      </c>
      <c r="N7" s="35">
        <f t="shared" si="0"/>
        <v>-2.3152000000000002E-2</v>
      </c>
      <c r="O7" s="35">
        <f t="shared" si="0"/>
        <v>-3.4616000000000001E-2</v>
      </c>
      <c r="P7" s="35">
        <f t="shared" si="0"/>
        <v>-2.9684000000000002E-2</v>
      </c>
      <c r="Q7" s="23"/>
      <c r="R7" s="23"/>
    </row>
    <row r="8" spans="1:18" x14ac:dyDescent="0.25">
      <c r="A8" s="24">
        <v>-0.1</v>
      </c>
      <c r="B8" s="35">
        <f t="shared" si="0"/>
        <v>9.4366000000000003E-4</v>
      </c>
      <c r="C8" s="35">
        <f t="shared" si="0"/>
        <v>3.2810000000000001E-3</v>
      </c>
      <c r="D8" s="35">
        <f t="shared" si="0"/>
        <v>-1.2329999999999999E-4</v>
      </c>
      <c r="E8" s="35">
        <f t="shared" si="0"/>
        <v>5.1320000000000003E-3</v>
      </c>
      <c r="F8" s="35">
        <f t="shared" si="0"/>
        <v>-7.9370000000000005E-4</v>
      </c>
      <c r="G8" s="35">
        <f t="shared" si="0"/>
        <v>-3.8220000000000002E-4</v>
      </c>
      <c r="H8" s="35">
        <f t="shared" si="0"/>
        <v>-2.4559999999999998E-3</v>
      </c>
      <c r="I8" s="35">
        <f t="shared" si="0"/>
        <v>-8.7340000000000004E-3</v>
      </c>
      <c r="J8" s="35">
        <f t="shared" si="0"/>
        <v>-9.1389999999999996E-3</v>
      </c>
      <c r="K8" s="35">
        <f t="shared" si="0"/>
        <v>-7.2910000000000006E-3</v>
      </c>
      <c r="L8" s="35">
        <f t="shared" si="0"/>
        <v>-5.9589999999999999E-3</v>
      </c>
      <c r="M8" s="35">
        <f t="shared" si="0"/>
        <v>-1.8089999999999998E-3</v>
      </c>
      <c r="N8" s="35">
        <f t="shared" si="0"/>
        <v>-5.7880000000000006E-3</v>
      </c>
      <c r="O8" s="35">
        <f t="shared" si="0"/>
        <v>-8.6540000000000002E-3</v>
      </c>
      <c r="P8" s="35">
        <f t="shared" si="0"/>
        <v>-7.4210000000000005E-3</v>
      </c>
      <c r="Q8" s="23"/>
      <c r="R8" s="23"/>
    </row>
    <row r="9" spans="1:18" x14ac:dyDescent="0.25">
      <c r="A9" s="24">
        <v>0.2</v>
      </c>
      <c r="B9" s="35">
        <f t="shared" si="0"/>
        <v>-1.2834860000000001E-3</v>
      </c>
      <c r="C9" s="35">
        <f t="shared" si="0"/>
        <v>-3.3202999999999996E-3</v>
      </c>
      <c r="D9" s="35">
        <f t="shared" si="0"/>
        <v>-1.6982999999999999E-4</v>
      </c>
      <c r="E9" s="35">
        <f t="shared" si="0"/>
        <v>-5.2268000000000002E-3</v>
      </c>
      <c r="F9" s="35">
        <f t="shared" si="0"/>
        <v>6.0865999999999991E-4</v>
      </c>
      <c r="G9" s="35">
        <f t="shared" si="0"/>
        <v>2.8399000000000002E-4</v>
      </c>
      <c r="H9" s="35">
        <f t="shared" si="0"/>
        <v>2.4066999999999999E-3</v>
      </c>
      <c r="I9" s="35">
        <f t="shared" si="0"/>
        <v>7.7071999999999991E-3</v>
      </c>
      <c r="J9" s="35">
        <f t="shared" si="0"/>
        <v>8.7797000000000014E-3</v>
      </c>
      <c r="K9" s="35">
        <f t="shared" si="0"/>
        <v>7.8872000000000005E-3</v>
      </c>
      <c r="L9" s="35">
        <f t="shared" si="0"/>
        <v>7.0403999999999996E-3</v>
      </c>
      <c r="M9" s="35">
        <f t="shared" si="0"/>
        <v>1.3471999999999998E-3</v>
      </c>
      <c r="N9" s="35">
        <f t="shared" si="0"/>
        <v>5.6988000000000004E-3</v>
      </c>
      <c r="O9" s="35">
        <f t="shared" si="0"/>
        <v>8.8317000000000014E-3</v>
      </c>
      <c r="P9" s="35">
        <f t="shared" si="0"/>
        <v>7.6214999999999989E-3</v>
      </c>
      <c r="Q9" s="23"/>
      <c r="R9" s="23"/>
    </row>
    <row r="10" spans="1:18" x14ac:dyDescent="0.25">
      <c r="A10" s="24">
        <v>0.5</v>
      </c>
      <c r="B10" s="35">
        <f t="shared" si="0"/>
        <v>-1.526606E-3</v>
      </c>
      <c r="C10" s="35">
        <f t="shared" si="0"/>
        <v>7.2970000000000066E-4</v>
      </c>
      <c r="D10" s="35">
        <f t="shared" si="0"/>
        <v>-1.5846299999999998E-3</v>
      </c>
      <c r="E10" s="35">
        <f t="shared" si="0"/>
        <v>9.6519999999999939E-4</v>
      </c>
      <c r="F10" s="35">
        <f t="shared" si="0"/>
        <v>-1.2048400000000002E-3</v>
      </c>
      <c r="G10" s="35">
        <f t="shared" si="0"/>
        <v>-6.2830999999999998E-4</v>
      </c>
      <c r="H10" s="35">
        <f t="shared" si="0"/>
        <v>-9.6230000000000013E-4</v>
      </c>
      <c r="I10" s="35">
        <f t="shared" si="0"/>
        <v>-7.9227999999999989E-3</v>
      </c>
      <c r="J10" s="35">
        <f t="shared" si="0"/>
        <v>-4.5102999999999983E-3</v>
      </c>
      <c r="K10" s="35">
        <f t="shared" si="0"/>
        <v>1.0682000000000001E-3</v>
      </c>
      <c r="L10" s="35">
        <f t="shared" si="0"/>
        <v>4.0133999999999994E-3</v>
      </c>
      <c r="M10" s="35">
        <f t="shared" si="0"/>
        <v>-2.9578E-3</v>
      </c>
      <c r="N10" s="35">
        <f t="shared" si="0"/>
        <v>-2.125199999999999E-3</v>
      </c>
      <c r="O10" s="35">
        <f t="shared" si="0"/>
        <v>-1.5332999999999979E-3</v>
      </c>
      <c r="P10" s="35">
        <f t="shared" si="0"/>
        <v>-1.0605000000000007E-3</v>
      </c>
      <c r="Q10" s="23"/>
      <c r="R10" s="23"/>
    </row>
    <row r="11" spans="1:18" s="26" customFormat="1" x14ac:dyDescent="0.25">
      <c r="A11" s="24">
        <v>0.8</v>
      </c>
      <c r="B11" s="36">
        <f t="shared" si="0"/>
        <v>-1.7697260000000001E-3</v>
      </c>
      <c r="C11" s="36">
        <f t="shared" si="0"/>
        <v>4.7797000000000013E-3</v>
      </c>
      <c r="D11" s="36">
        <f t="shared" si="0"/>
        <v>-2.99943E-3</v>
      </c>
      <c r="E11" s="36">
        <f t="shared" si="0"/>
        <v>7.1572000000000007E-3</v>
      </c>
      <c r="F11" s="36">
        <f t="shared" si="0"/>
        <v>-3.0183400000000004E-3</v>
      </c>
      <c r="G11" s="36">
        <f t="shared" si="0"/>
        <v>-1.54061E-3</v>
      </c>
      <c r="H11" s="36">
        <f t="shared" si="0"/>
        <v>-4.3313000000000006E-3</v>
      </c>
      <c r="I11" s="36">
        <f t="shared" si="0"/>
        <v>-2.3552799999999999E-2</v>
      </c>
      <c r="J11" s="36">
        <f t="shared" si="0"/>
        <v>-1.7800300000000002E-2</v>
      </c>
      <c r="K11" s="36">
        <f t="shared" si="0"/>
        <v>-5.7508000000000004E-3</v>
      </c>
      <c r="L11" s="36">
        <f t="shared" si="0"/>
        <v>9.8639999999999926E-4</v>
      </c>
      <c r="M11" s="36">
        <f t="shared" si="0"/>
        <v>-7.2627999999999998E-3</v>
      </c>
      <c r="N11" s="36">
        <f t="shared" si="0"/>
        <v>-9.9491999999999983E-3</v>
      </c>
      <c r="O11" s="36">
        <f t="shared" si="0"/>
        <v>-1.1898299999999997E-2</v>
      </c>
      <c r="P11" s="36">
        <f t="shared" si="0"/>
        <v>-9.7425000000000029E-3</v>
      </c>
      <c r="Q11" s="25"/>
      <c r="R11" s="25"/>
    </row>
    <row r="12" spans="1:18" x14ac:dyDescent="0.25">
      <c r="A12" s="24">
        <v>1.1000000000000001</v>
      </c>
      <c r="B12" s="35">
        <f t="shared" si="0"/>
        <v>-2.012846E-3</v>
      </c>
      <c r="C12" s="35">
        <f t="shared" si="0"/>
        <v>8.8297000000000011E-3</v>
      </c>
      <c r="D12" s="35">
        <f t="shared" si="0"/>
        <v>-4.4142299999999999E-3</v>
      </c>
      <c r="E12" s="35">
        <f t="shared" si="0"/>
        <v>1.3349200000000002E-2</v>
      </c>
      <c r="F12" s="35">
        <f t="shared" si="0"/>
        <v>-4.8318400000000004E-3</v>
      </c>
      <c r="G12" s="35">
        <f t="shared" si="0"/>
        <v>-2.45291E-3</v>
      </c>
      <c r="H12" s="35">
        <f t="shared" si="0"/>
        <v>-7.7003000000000011E-3</v>
      </c>
      <c r="I12" s="35">
        <f t="shared" si="0"/>
        <v>-3.9182800000000004E-2</v>
      </c>
      <c r="J12" s="35">
        <f t="shared" si="0"/>
        <v>-3.1090300000000001E-2</v>
      </c>
      <c r="K12" s="35">
        <f t="shared" si="0"/>
        <v>-1.2569800000000001E-2</v>
      </c>
      <c r="L12" s="35">
        <f t="shared" si="0"/>
        <v>-2.0406000000000009E-3</v>
      </c>
      <c r="M12" s="35">
        <f t="shared" si="0"/>
        <v>-1.1567800000000001E-2</v>
      </c>
      <c r="N12" s="35">
        <f t="shared" si="0"/>
        <v>-1.7773199999999999E-2</v>
      </c>
      <c r="O12" s="35">
        <f t="shared" si="0"/>
        <v>-2.22633E-2</v>
      </c>
      <c r="P12" s="35">
        <f t="shared" si="0"/>
        <v>-1.8424500000000003E-2</v>
      </c>
      <c r="Q12" s="23"/>
      <c r="R12" s="23"/>
    </row>
    <row r="13" spans="1:18" x14ac:dyDescent="0.25">
      <c r="A13" s="24">
        <v>1.4</v>
      </c>
      <c r="B13" s="35">
        <f t="shared" si="0"/>
        <v>-2.2559659999999999E-3</v>
      </c>
      <c r="C13" s="35">
        <f t="shared" si="0"/>
        <v>1.2879700000000001E-2</v>
      </c>
      <c r="D13" s="35">
        <f t="shared" si="0"/>
        <v>-5.8290299999999989E-3</v>
      </c>
      <c r="E13" s="35">
        <f t="shared" si="0"/>
        <v>1.9541199999999998E-2</v>
      </c>
      <c r="F13" s="35">
        <f t="shared" si="0"/>
        <v>-6.6453399999999996E-3</v>
      </c>
      <c r="G13" s="35">
        <f t="shared" si="0"/>
        <v>-3.36521E-3</v>
      </c>
      <c r="H13" s="35">
        <f t="shared" si="0"/>
        <v>-1.1069300000000001E-2</v>
      </c>
      <c r="I13" s="35">
        <f t="shared" si="0"/>
        <v>-5.4812800000000002E-2</v>
      </c>
      <c r="J13" s="35">
        <f t="shared" si="0"/>
        <v>-4.4380299999999998E-2</v>
      </c>
      <c r="K13" s="35">
        <f t="shared" si="0"/>
        <v>-1.9388799999999998E-2</v>
      </c>
      <c r="L13" s="35">
        <f t="shared" si="0"/>
        <v>-5.0676000000000011E-3</v>
      </c>
      <c r="M13" s="35">
        <f t="shared" si="0"/>
        <v>-1.5872799999999999E-2</v>
      </c>
      <c r="N13" s="35">
        <f t="shared" si="0"/>
        <v>-2.5597200000000001E-2</v>
      </c>
      <c r="O13" s="35">
        <f t="shared" si="0"/>
        <v>-3.2628299999999992E-2</v>
      </c>
      <c r="P13" s="35">
        <f t="shared" si="0"/>
        <v>-2.7106500000000006E-2</v>
      </c>
      <c r="Q13" s="23"/>
      <c r="R13" s="23"/>
    </row>
    <row r="14" spans="1:18" x14ac:dyDescent="0.25">
      <c r="A14" s="24">
        <v>1.7</v>
      </c>
      <c r="B14" s="35">
        <f t="shared" si="0"/>
        <v>-2.4990860000000002E-3</v>
      </c>
      <c r="C14" s="35">
        <f t="shared" si="0"/>
        <v>1.6929699999999999E-2</v>
      </c>
      <c r="D14" s="35">
        <f t="shared" si="0"/>
        <v>-7.243829999999998E-3</v>
      </c>
      <c r="E14" s="35">
        <f t="shared" si="0"/>
        <v>2.5733199999999998E-2</v>
      </c>
      <c r="F14" s="35">
        <f t="shared" si="0"/>
        <v>-8.4588400000000005E-3</v>
      </c>
      <c r="G14" s="35">
        <f t="shared" si="0"/>
        <v>-4.2775099999999991E-3</v>
      </c>
      <c r="H14" s="35">
        <f t="shared" si="0"/>
        <v>-1.4438300000000001E-2</v>
      </c>
      <c r="I14" s="35">
        <f t="shared" si="0"/>
        <v>-7.04428E-2</v>
      </c>
      <c r="J14" s="35">
        <f t="shared" si="0"/>
        <v>-5.7670299999999987E-2</v>
      </c>
      <c r="K14" s="35">
        <f t="shared" si="0"/>
        <v>-2.6207799999999996E-2</v>
      </c>
      <c r="L14" s="35">
        <f t="shared" si="0"/>
        <v>-8.0946000000000004E-3</v>
      </c>
      <c r="M14" s="35">
        <f t="shared" si="0"/>
        <v>-2.0177799999999996E-2</v>
      </c>
      <c r="N14" s="35">
        <f t="shared" si="0"/>
        <v>-3.3421199999999991E-2</v>
      </c>
      <c r="O14" s="35">
        <f t="shared" si="0"/>
        <v>-4.2993299999999991E-2</v>
      </c>
      <c r="P14" s="35">
        <f t="shared" si="0"/>
        <v>-3.5788500000000001E-2</v>
      </c>
      <c r="Q14" s="23"/>
      <c r="R14" s="23"/>
    </row>
    <row r="15" spans="1:18" x14ac:dyDescent="0.25">
      <c r="A15" s="24">
        <v>2</v>
      </c>
      <c r="B15" s="35">
        <f t="shared" ref="B15:P24" si="1">IF($A15&lt;$B$4,B$2*$A15,B$3*($A15-$B$4)+B$2*$B$4)</f>
        <v>-2.7422060000000001E-3</v>
      </c>
      <c r="C15" s="35">
        <f t="shared" si="1"/>
        <v>2.09797E-2</v>
      </c>
      <c r="D15" s="35">
        <f t="shared" si="1"/>
        <v>-8.6586299999999988E-3</v>
      </c>
      <c r="E15" s="35">
        <f t="shared" si="1"/>
        <v>3.1925200000000001E-2</v>
      </c>
      <c r="F15" s="35">
        <f t="shared" si="1"/>
        <v>-1.0272340000000001E-2</v>
      </c>
      <c r="G15" s="35">
        <f t="shared" si="1"/>
        <v>-5.1898100000000004E-3</v>
      </c>
      <c r="H15" s="35">
        <f t="shared" si="1"/>
        <v>-1.7807300000000002E-2</v>
      </c>
      <c r="I15" s="35">
        <f t="shared" si="1"/>
        <v>-8.6072800000000005E-2</v>
      </c>
      <c r="J15" s="35">
        <f t="shared" si="1"/>
        <v>-7.0960300000000004E-2</v>
      </c>
      <c r="K15" s="35">
        <f t="shared" si="1"/>
        <v>-3.3026800000000002E-2</v>
      </c>
      <c r="L15" s="35">
        <f t="shared" si="1"/>
        <v>-1.1121600000000002E-2</v>
      </c>
      <c r="M15" s="35">
        <f t="shared" si="1"/>
        <v>-2.4482799999999999E-2</v>
      </c>
      <c r="N15" s="35">
        <f t="shared" si="1"/>
        <v>-4.1245200000000003E-2</v>
      </c>
      <c r="O15" s="35">
        <f t="shared" si="1"/>
        <v>-5.3358299999999997E-2</v>
      </c>
      <c r="P15" s="35">
        <f t="shared" si="1"/>
        <v>-4.4470500000000003E-2</v>
      </c>
      <c r="Q15" s="23"/>
      <c r="R15" s="23"/>
    </row>
    <row r="16" spans="1:18" x14ac:dyDescent="0.25">
      <c r="A16" s="24">
        <v>2.2999999999999998</v>
      </c>
      <c r="B16" s="35">
        <f t="shared" si="1"/>
        <v>-2.985326E-3</v>
      </c>
      <c r="C16" s="35">
        <f t="shared" si="1"/>
        <v>2.5029699999999998E-2</v>
      </c>
      <c r="D16" s="35">
        <f t="shared" si="1"/>
        <v>-1.0073429999999998E-2</v>
      </c>
      <c r="E16" s="35">
        <f t="shared" si="1"/>
        <v>3.8117199999999997E-2</v>
      </c>
      <c r="F16" s="35">
        <f t="shared" si="1"/>
        <v>-1.208584E-2</v>
      </c>
      <c r="G16" s="35">
        <f t="shared" si="1"/>
        <v>-6.1021099999999991E-3</v>
      </c>
      <c r="H16" s="35">
        <f t="shared" si="1"/>
        <v>-2.1176300000000002E-2</v>
      </c>
      <c r="I16" s="35">
        <f t="shared" si="1"/>
        <v>-0.1017028</v>
      </c>
      <c r="J16" s="35">
        <f t="shared" si="1"/>
        <v>-8.42503E-2</v>
      </c>
      <c r="K16" s="35">
        <f t="shared" si="1"/>
        <v>-3.9845799999999994E-2</v>
      </c>
      <c r="L16" s="35">
        <f t="shared" si="1"/>
        <v>-1.4148600000000001E-2</v>
      </c>
      <c r="M16" s="35">
        <f t="shared" si="1"/>
        <v>-2.8787800000000002E-2</v>
      </c>
      <c r="N16" s="35">
        <f t="shared" si="1"/>
        <v>-4.9069199999999993E-2</v>
      </c>
      <c r="O16" s="35">
        <f t="shared" si="1"/>
        <v>-6.3723299999999997E-2</v>
      </c>
      <c r="P16" s="35">
        <f t="shared" si="1"/>
        <v>-5.3152500000000005E-2</v>
      </c>
      <c r="Q16" s="23"/>
      <c r="R16" s="23"/>
    </row>
    <row r="17" spans="1:18" x14ac:dyDescent="0.25">
      <c r="A17" s="24">
        <v>2.6</v>
      </c>
      <c r="B17" s="35">
        <f t="shared" si="1"/>
        <v>-3.2284460000000003E-3</v>
      </c>
      <c r="C17" s="35">
        <f t="shared" si="1"/>
        <v>2.90797E-2</v>
      </c>
      <c r="D17" s="35">
        <f t="shared" si="1"/>
        <v>-1.148823E-2</v>
      </c>
      <c r="E17" s="35">
        <f t="shared" si="1"/>
        <v>4.43092E-2</v>
      </c>
      <c r="F17" s="35">
        <f t="shared" si="1"/>
        <v>-1.3899340000000001E-2</v>
      </c>
      <c r="G17" s="35">
        <f t="shared" si="1"/>
        <v>-7.0144100000000004E-3</v>
      </c>
      <c r="H17" s="35">
        <f t="shared" si="1"/>
        <v>-2.4545300000000003E-2</v>
      </c>
      <c r="I17" s="35">
        <f t="shared" si="1"/>
        <v>-0.11733280000000003</v>
      </c>
      <c r="J17" s="35">
        <f t="shared" si="1"/>
        <v>-9.7540299999999996E-2</v>
      </c>
      <c r="K17" s="35">
        <f t="shared" si="1"/>
        <v>-4.6664800000000006E-2</v>
      </c>
      <c r="L17" s="35">
        <f t="shared" si="1"/>
        <v>-1.7175600000000003E-2</v>
      </c>
      <c r="M17" s="35">
        <f t="shared" si="1"/>
        <v>-3.3092800000000006E-2</v>
      </c>
      <c r="N17" s="35">
        <f t="shared" si="1"/>
        <v>-5.6893200000000005E-2</v>
      </c>
      <c r="O17" s="35">
        <f t="shared" si="1"/>
        <v>-7.4088299999999996E-2</v>
      </c>
      <c r="P17" s="35">
        <f t="shared" si="1"/>
        <v>-6.1834500000000014E-2</v>
      </c>
      <c r="Q17" s="23"/>
      <c r="R17" s="23"/>
    </row>
    <row r="18" spans="1:18" x14ac:dyDescent="0.25">
      <c r="A18" s="24">
        <v>2.9</v>
      </c>
      <c r="B18" s="35">
        <f t="shared" si="1"/>
        <v>-3.4715660000000001E-3</v>
      </c>
      <c r="C18" s="35">
        <f t="shared" si="1"/>
        <v>3.3129699999999998E-2</v>
      </c>
      <c r="D18" s="35">
        <f t="shared" si="1"/>
        <v>-1.2903029999999999E-2</v>
      </c>
      <c r="E18" s="35">
        <f t="shared" si="1"/>
        <v>5.0501199999999996E-2</v>
      </c>
      <c r="F18" s="35">
        <f t="shared" si="1"/>
        <v>-1.5712839999999999E-2</v>
      </c>
      <c r="G18" s="35">
        <f t="shared" si="1"/>
        <v>-7.92671E-3</v>
      </c>
      <c r="H18" s="35">
        <f t="shared" si="1"/>
        <v>-2.7914300000000003E-2</v>
      </c>
      <c r="I18" s="35">
        <f t="shared" si="1"/>
        <v>-0.13296279999999999</v>
      </c>
      <c r="J18" s="35">
        <f t="shared" si="1"/>
        <v>-0.11083029999999999</v>
      </c>
      <c r="K18" s="35">
        <f t="shared" si="1"/>
        <v>-5.3483800000000005E-2</v>
      </c>
      <c r="L18" s="35">
        <f t="shared" si="1"/>
        <v>-2.0202600000000001E-2</v>
      </c>
      <c r="M18" s="35">
        <f t="shared" si="1"/>
        <v>-3.7397800000000002E-2</v>
      </c>
      <c r="N18" s="35">
        <f t="shared" si="1"/>
        <v>-6.4717200000000003E-2</v>
      </c>
      <c r="O18" s="35">
        <f t="shared" si="1"/>
        <v>-8.4453299999999995E-2</v>
      </c>
      <c r="P18" s="35">
        <f t="shared" si="1"/>
        <v>-7.051650000000001E-2</v>
      </c>
      <c r="Q18" s="23"/>
      <c r="R18" s="23"/>
    </row>
    <row r="19" spans="1:18" x14ac:dyDescent="0.25">
      <c r="A19" s="24">
        <v>3.2</v>
      </c>
      <c r="B19" s="35">
        <f t="shared" si="1"/>
        <v>-3.714686E-3</v>
      </c>
      <c r="C19" s="35">
        <f t="shared" si="1"/>
        <v>3.7179700000000003E-2</v>
      </c>
      <c r="D19" s="35">
        <f t="shared" si="1"/>
        <v>-1.431783E-2</v>
      </c>
      <c r="E19" s="35">
        <f t="shared" si="1"/>
        <v>5.6693199999999999E-2</v>
      </c>
      <c r="F19" s="35">
        <f t="shared" si="1"/>
        <v>-1.7526340000000001E-2</v>
      </c>
      <c r="G19" s="35">
        <f t="shared" si="1"/>
        <v>-8.8390100000000013E-3</v>
      </c>
      <c r="H19" s="35">
        <f t="shared" si="1"/>
        <v>-3.12833E-2</v>
      </c>
      <c r="I19" s="35">
        <f t="shared" si="1"/>
        <v>-0.1485928</v>
      </c>
      <c r="J19" s="35">
        <f t="shared" si="1"/>
        <v>-0.12412030000000002</v>
      </c>
      <c r="K19" s="35">
        <f t="shared" si="1"/>
        <v>-6.0302800000000011E-2</v>
      </c>
      <c r="L19" s="35">
        <f t="shared" si="1"/>
        <v>-2.3229600000000003E-2</v>
      </c>
      <c r="M19" s="35">
        <f t="shared" si="1"/>
        <v>-4.1702800000000005E-2</v>
      </c>
      <c r="N19" s="35">
        <f t="shared" si="1"/>
        <v>-7.25412E-2</v>
      </c>
      <c r="O19" s="35">
        <f t="shared" si="1"/>
        <v>-9.4818299999999994E-2</v>
      </c>
      <c r="P19" s="35">
        <f t="shared" si="1"/>
        <v>-7.9198500000000019E-2</v>
      </c>
      <c r="Q19" s="23"/>
      <c r="R19" s="23"/>
    </row>
    <row r="20" spans="1:18" x14ac:dyDescent="0.25">
      <c r="A20" s="24">
        <v>3.5</v>
      </c>
      <c r="B20" s="35">
        <f t="shared" si="1"/>
        <v>-3.9578059999999995E-3</v>
      </c>
      <c r="C20" s="35">
        <f t="shared" si="1"/>
        <v>4.1229700000000001E-2</v>
      </c>
      <c r="D20" s="35">
        <f t="shared" si="1"/>
        <v>-1.5732629999999997E-2</v>
      </c>
      <c r="E20" s="35">
        <f t="shared" si="1"/>
        <v>6.2885200000000002E-2</v>
      </c>
      <c r="F20" s="35">
        <f t="shared" si="1"/>
        <v>-1.9339840000000001E-2</v>
      </c>
      <c r="G20" s="35">
        <f t="shared" si="1"/>
        <v>-9.7513099999999991E-3</v>
      </c>
      <c r="H20" s="35">
        <f t="shared" si="1"/>
        <v>-3.4652299999999997E-2</v>
      </c>
      <c r="I20" s="35">
        <f t="shared" si="1"/>
        <v>-0.1642228</v>
      </c>
      <c r="J20" s="35">
        <f t="shared" si="1"/>
        <v>-0.13741030000000001</v>
      </c>
      <c r="K20" s="35">
        <f t="shared" si="1"/>
        <v>-6.7121800000000009E-2</v>
      </c>
      <c r="L20" s="35">
        <f t="shared" si="1"/>
        <v>-2.6256600000000001E-2</v>
      </c>
      <c r="M20" s="35">
        <f t="shared" si="1"/>
        <v>-4.6007800000000001E-2</v>
      </c>
      <c r="N20" s="35">
        <f t="shared" si="1"/>
        <v>-8.0365199999999998E-2</v>
      </c>
      <c r="O20" s="35">
        <f t="shared" si="1"/>
        <v>-0.10518329999999999</v>
      </c>
      <c r="P20" s="35">
        <f t="shared" si="1"/>
        <v>-8.78805E-2</v>
      </c>
      <c r="Q20" s="23"/>
      <c r="R20" s="23"/>
    </row>
    <row r="21" spans="1:18" x14ac:dyDescent="0.25">
      <c r="A21" s="24">
        <v>3.8</v>
      </c>
      <c r="B21" s="35">
        <f t="shared" si="1"/>
        <v>-4.2009259999999998E-3</v>
      </c>
      <c r="C21" s="35">
        <f t="shared" si="1"/>
        <v>4.5279699999999999E-2</v>
      </c>
      <c r="D21" s="35">
        <f t="shared" si="1"/>
        <v>-1.7147429999999998E-2</v>
      </c>
      <c r="E21" s="35">
        <f t="shared" si="1"/>
        <v>6.9077199999999991E-2</v>
      </c>
      <c r="F21" s="35">
        <f t="shared" si="1"/>
        <v>-2.115334E-2</v>
      </c>
      <c r="G21" s="35">
        <f t="shared" si="1"/>
        <v>-1.0663609999999999E-2</v>
      </c>
      <c r="H21" s="35">
        <f t="shared" si="1"/>
        <v>-3.8021300000000001E-2</v>
      </c>
      <c r="I21" s="35">
        <f t="shared" si="1"/>
        <v>-0.17985279999999998</v>
      </c>
      <c r="J21" s="35">
        <f t="shared" si="1"/>
        <v>-0.15070030000000001</v>
      </c>
      <c r="K21" s="35">
        <f t="shared" si="1"/>
        <v>-7.3940800000000001E-2</v>
      </c>
      <c r="L21" s="35">
        <f t="shared" si="1"/>
        <v>-2.9283600000000003E-2</v>
      </c>
      <c r="M21" s="35">
        <f t="shared" si="1"/>
        <v>-5.0312799999999998E-2</v>
      </c>
      <c r="N21" s="35">
        <f t="shared" si="1"/>
        <v>-8.8189199999999995E-2</v>
      </c>
      <c r="O21" s="35">
        <f t="shared" si="1"/>
        <v>-0.11554829999999998</v>
      </c>
      <c r="P21" s="35">
        <f t="shared" si="1"/>
        <v>-9.6562499999999996E-2</v>
      </c>
      <c r="Q21" s="23"/>
      <c r="R21" s="23"/>
    </row>
    <row r="22" spans="1:18" x14ac:dyDescent="0.25">
      <c r="A22" s="24">
        <v>4.0999999999999996</v>
      </c>
      <c r="B22" s="35">
        <f t="shared" si="1"/>
        <v>-4.4440460000000001E-3</v>
      </c>
      <c r="C22" s="35">
        <f t="shared" si="1"/>
        <v>4.9329699999999997E-2</v>
      </c>
      <c r="D22" s="35">
        <f t="shared" si="1"/>
        <v>-1.8562229999999996E-2</v>
      </c>
      <c r="E22" s="35">
        <f t="shared" si="1"/>
        <v>7.5269199999999994E-2</v>
      </c>
      <c r="F22" s="35">
        <f t="shared" si="1"/>
        <v>-2.2966839999999999E-2</v>
      </c>
      <c r="G22" s="35">
        <f t="shared" si="1"/>
        <v>-1.1575909999999998E-2</v>
      </c>
      <c r="H22" s="35">
        <f t="shared" si="1"/>
        <v>-4.1390299999999998E-2</v>
      </c>
      <c r="I22" s="35">
        <f t="shared" si="1"/>
        <v>-0.19548279999999998</v>
      </c>
      <c r="J22" s="35">
        <f t="shared" si="1"/>
        <v>-0.16399029999999998</v>
      </c>
      <c r="K22" s="35">
        <f t="shared" si="1"/>
        <v>-8.0759800000000007E-2</v>
      </c>
      <c r="L22" s="35">
        <f t="shared" si="1"/>
        <v>-3.2310599999999995E-2</v>
      </c>
      <c r="M22" s="35">
        <f t="shared" si="1"/>
        <v>-5.4617800000000001E-2</v>
      </c>
      <c r="N22" s="35">
        <f t="shared" si="1"/>
        <v>-9.6013199999999993E-2</v>
      </c>
      <c r="O22" s="35">
        <f t="shared" si="1"/>
        <v>-0.12591330000000001</v>
      </c>
      <c r="P22" s="35">
        <f t="shared" si="1"/>
        <v>-0.10524449999999999</v>
      </c>
      <c r="Q22" s="23"/>
      <c r="R22" s="23"/>
    </row>
    <row r="23" spans="1:18" x14ac:dyDescent="0.25">
      <c r="A23" s="24">
        <v>4.4000000000000004</v>
      </c>
      <c r="B23" s="35">
        <f t="shared" si="1"/>
        <v>-4.6871660000000004E-3</v>
      </c>
      <c r="C23" s="35">
        <f t="shared" si="1"/>
        <v>5.3379700000000009E-2</v>
      </c>
      <c r="D23" s="35">
        <f t="shared" si="1"/>
        <v>-1.997703E-2</v>
      </c>
      <c r="E23" s="35">
        <f t="shared" si="1"/>
        <v>8.1461199999999998E-2</v>
      </c>
      <c r="F23" s="35">
        <f t="shared" si="1"/>
        <v>-2.4780340000000001E-2</v>
      </c>
      <c r="G23" s="35">
        <f t="shared" si="1"/>
        <v>-1.2488210000000001E-2</v>
      </c>
      <c r="H23" s="35">
        <f t="shared" si="1"/>
        <v>-4.4759300000000002E-2</v>
      </c>
      <c r="I23" s="35">
        <f t="shared" si="1"/>
        <v>-0.21111280000000002</v>
      </c>
      <c r="J23" s="35">
        <f t="shared" si="1"/>
        <v>-0.17728030000000003</v>
      </c>
      <c r="K23" s="35">
        <f t="shared" si="1"/>
        <v>-8.7578800000000012E-2</v>
      </c>
      <c r="L23" s="35">
        <f t="shared" si="1"/>
        <v>-3.5337600000000004E-2</v>
      </c>
      <c r="M23" s="35">
        <f t="shared" si="1"/>
        <v>-5.8922800000000011E-2</v>
      </c>
      <c r="N23" s="35">
        <f t="shared" si="1"/>
        <v>-0.1038372</v>
      </c>
      <c r="O23" s="35">
        <f t="shared" si="1"/>
        <v>-0.13627830000000002</v>
      </c>
      <c r="P23" s="35">
        <f t="shared" si="1"/>
        <v>-0.11392650000000001</v>
      </c>
      <c r="Q23" s="23"/>
      <c r="R23" s="23"/>
    </row>
    <row r="24" spans="1:18" x14ac:dyDescent="0.25">
      <c r="A24" s="24">
        <v>4.7</v>
      </c>
      <c r="B24" s="35">
        <f t="shared" si="1"/>
        <v>-4.9302860000000007E-3</v>
      </c>
      <c r="C24" s="35">
        <f t="shared" si="1"/>
        <v>5.74297E-2</v>
      </c>
      <c r="D24" s="35">
        <f t="shared" si="1"/>
        <v>-2.1391830000000001E-2</v>
      </c>
      <c r="E24" s="35">
        <f t="shared" si="1"/>
        <v>8.7653200000000001E-2</v>
      </c>
      <c r="F24" s="35">
        <f t="shared" si="1"/>
        <v>-2.6593840000000001E-2</v>
      </c>
      <c r="G24" s="35">
        <f t="shared" si="1"/>
        <v>-1.3400510000000001E-2</v>
      </c>
      <c r="H24" s="35">
        <f t="shared" si="1"/>
        <v>-4.8128300000000006E-2</v>
      </c>
      <c r="I24" s="35">
        <f t="shared" si="1"/>
        <v>-0.22674280000000002</v>
      </c>
      <c r="J24" s="35">
        <f t="shared" si="1"/>
        <v>-0.19057030000000003</v>
      </c>
      <c r="K24" s="35">
        <f t="shared" si="1"/>
        <v>-9.4397800000000018E-2</v>
      </c>
      <c r="L24" s="35">
        <f t="shared" si="1"/>
        <v>-3.8364599999999999E-2</v>
      </c>
      <c r="M24" s="35">
        <f t="shared" si="1"/>
        <v>-6.3227800000000001E-2</v>
      </c>
      <c r="N24" s="35">
        <f t="shared" si="1"/>
        <v>-0.1116612</v>
      </c>
      <c r="O24" s="35">
        <f t="shared" si="1"/>
        <v>-0.14664329999999998</v>
      </c>
      <c r="P24" s="35">
        <f t="shared" si="1"/>
        <v>-0.12260850000000001</v>
      </c>
      <c r="Q24" s="23"/>
      <c r="R24" s="23"/>
    </row>
    <row r="25" spans="1:18" x14ac:dyDescent="0.25">
      <c r="A25" s="24">
        <v>5</v>
      </c>
      <c r="B25" s="35">
        <f t="shared" ref="B25:P38" si="2">IF($A25&lt;$B$4,B$2*$A25,B$3*($A25-$B$4)+B$2*$B$4)</f>
        <v>-5.1734060000000002E-3</v>
      </c>
      <c r="C25" s="35">
        <f t="shared" si="2"/>
        <v>6.1479699999999998E-2</v>
      </c>
      <c r="D25" s="35">
        <f t="shared" si="2"/>
        <v>-2.2806629999999998E-2</v>
      </c>
      <c r="E25" s="35">
        <f t="shared" si="2"/>
        <v>9.384519999999999E-2</v>
      </c>
      <c r="F25" s="35">
        <f t="shared" si="2"/>
        <v>-2.840734E-2</v>
      </c>
      <c r="G25" s="35">
        <f t="shared" si="2"/>
        <v>-1.431281E-2</v>
      </c>
      <c r="H25" s="35">
        <f t="shared" si="2"/>
        <v>-5.1497300000000003E-2</v>
      </c>
      <c r="I25" s="35">
        <f t="shared" si="2"/>
        <v>-0.24237279999999997</v>
      </c>
      <c r="J25" s="35">
        <f t="shared" si="2"/>
        <v>-0.20386029999999999</v>
      </c>
      <c r="K25" s="35">
        <f t="shared" si="2"/>
        <v>-0.10121680000000001</v>
      </c>
      <c r="L25" s="35">
        <f t="shared" si="2"/>
        <v>-4.1391600000000001E-2</v>
      </c>
      <c r="M25" s="35">
        <f t="shared" si="2"/>
        <v>-6.7532800000000004E-2</v>
      </c>
      <c r="N25" s="35">
        <f t="shared" si="2"/>
        <v>-0.1194852</v>
      </c>
      <c r="O25" s="35">
        <f t="shared" si="2"/>
        <v>-0.15700829999999999</v>
      </c>
      <c r="P25" s="35">
        <f t="shared" si="2"/>
        <v>-0.1312905</v>
      </c>
      <c r="Q25" s="23"/>
      <c r="R25" s="23"/>
    </row>
    <row r="26" spans="1:18" x14ac:dyDescent="0.25">
      <c r="A26" s="24">
        <v>5.3</v>
      </c>
      <c r="B26" s="35">
        <f t="shared" si="2"/>
        <v>-5.4165259999999996E-3</v>
      </c>
      <c r="C26" s="35">
        <f t="shared" si="2"/>
        <v>6.5529699999999996E-2</v>
      </c>
      <c r="D26" s="35">
        <f t="shared" si="2"/>
        <v>-2.4221429999999999E-2</v>
      </c>
      <c r="E26" s="35">
        <f t="shared" si="2"/>
        <v>0.10003719999999999</v>
      </c>
      <c r="F26" s="35">
        <f t="shared" si="2"/>
        <v>-3.0220839999999999E-2</v>
      </c>
      <c r="G26" s="35">
        <f t="shared" si="2"/>
        <v>-1.5225109999999998E-2</v>
      </c>
      <c r="H26" s="35">
        <f t="shared" si="2"/>
        <v>-5.48663E-2</v>
      </c>
      <c r="I26" s="35">
        <f t="shared" si="2"/>
        <v>-0.25800280000000003</v>
      </c>
      <c r="J26" s="35">
        <f t="shared" si="2"/>
        <v>-0.21715029999999999</v>
      </c>
      <c r="K26" s="35">
        <f t="shared" si="2"/>
        <v>-0.1080358</v>
      </c>
      <c r="L26" s="35">
        <f t="shared" si="2"/>
        <v>-4.4418599999999996E-2</v>
      </c>
      <c r="M26" s="35">
        <f t="shared" si="2"/>
        <v>-7.1837800000000007E-2</v>
      </c>
      <c r="N26" s="35">
        <f t="shared" si="2"/>
        <v>-0.12730920000000001</v>
      </c>
      <c r="O26" s="35">
        <f t="shared" si="2"/>
        <v>-0.1673733</v>
      </c>
      <c r="P26" s="35">
        <f t="shared" si="2"/>
        <v>-0.1399725</v>
      </c>
      <c r="Q26" s="23"/>
      <c r="R26" s="23"/>
    </row>
    <row r="27" spans="1:18" x14ac:dyDescent="0.25">
      <c r="A27" s="24">
        <v>5.6</v>
      </c>
      <c r="B27" s="35">
        <f t="shared" si="2"/>
        <v>-5.6596459999999991E-3</v>
      </c>
      <c r="C27" s="35">
        <f t="shared" si="2"/>
        <v>6.9579699999999994E-2</v>
      </c>
      <c r="D27" s="35">
        <f t="shared" si="2"/>
        <v>-2.5636229999999996E-2</v>
      </c>
      <c r="E27" s="35">
        <f t="shared" si="2"/>
        <v>0.10622919999999998</v>
      </c>
      <c r="F27" s="35">
        <f t="shared" si="2"/>
        <v>-3.2034339999999994E-2</v>
      </c>
      <c r="G27" s="35">
        <f t="shared" si="2"/>
        <v>-1.6137409999999998E-2</v>
      </c>
      <c r="H27" s="35">
        <f t="shared" si="2"/>
        <v>-5.8235299999999997E-2</v>
      </c>
      <c r="I27" s="35">
        <f t="shared" si="2"/>
        <v>-0.27363280000000001</v>
      </c>
      <c r="J27" s="35">
        <f t="shared" si="2"/>
        <v>-0.23044029999999999</v>
      </c>
      <c r="K27" s="35">
        <f t="shared" si="2"/>
        <v>-0.11485480000000001</v>
      </c>
      <c r="L27" s="35">
        <f t="shared" si="2"/>
        <v>-4.7445599999999997E-2</v>
      </c>
      <c r="M27" s="35">
        <f t="shared" si="2"/>
        <v>-7.6142799999999997E-2</v>
      </c>
      <c r="N27" s="35">
        <f t="shared" si="2"/>
        <v>-0.13513320000000001</v>
      </c>
      <c r="O27" s="35">
        <f t="shared" si="2"/>
        <v>-0.17773829999999996</v>
      </c>
      <c r="P27" s="35">
        <f t="shared" si="2"/>
        <v>-0.14865449999999999</v>
      </c>
      <c r="Q27" s="23"/>
      <c r="R27" s="23"/>
    </row>
    <row r="28" spans="1:18" x14ac:dyDescent="0.25">
      <c r="A28" s="24">
        <v>5.9</v>
      </c>
      <c r="B28" s="35">
        <f t="shared" si="2"/>
        <v>-5.9027660000000003E-3</v>
      </c>
      <c r="C28" s="35">
        <f t="shared" si="2"/>
        <v>7.3629700000000006E-2</v>
      </c>
      <c r="D28" s="35">
        <f t="shared" si="2"/>
        <v>-2.705103E-2</v>
      </c>
      <c r="E28" s="35">
        <f t="shared" si="2"/>
        <v>0.1124212</v>
      </c>
      <c r="F28" s="35">
        <f t="shared" si="2"/>
        <v>-3.3847840000000004E-2</v>
      </c>
      <c r="G28" s="35">
        <f t="shared" si="2"/>
        <v>-1.7049710000000003E-2</v>
      </c>
      <c r="H28" s="35">
        <f t="shared" si="2"/>
        <v>-6.1604300000000008E-2</v>
      </c>
      <c r="I28" s="35">
        <f t="shared" si="2"/>
        <v>-0.28926280000000004</v>
      </c>
      <c r="J28" s="35">
        <f t="shared" si="2"/>
        <v>-0.24373030000000004</v>
      </c>
      <c r="K28" s="35">
        <f t="shared" si="2"/>
        <v>-0.12167380000000003</v>
      </c>
      <c r="L28" s="35">
        <f t="shared" si="2"/>
        <v>-5.0472599999999999E-2</v>
      </c>
      <c r="M28" s="35">
        <f t="shared" si="2"/>
        <v>-8.0447800000000014E-2</v>
      </c>
      <c r="N28" s="35">
        <f t="shared" si="2"/>
        <v>-0.14295720000000001</v>
      </c>
      <c r="O28" s="35">
        <f t="shared" si="2"/>
        <v>-0.18810329999999997</v>
      </c>
      <c r="P28" s="35">
        <f t="shared" si="2"/>
        <v>-0.15733650000000002</v>
      </c>
      <c r="Q28" s="23"/>
      <c r="R28" s="23"/>
    </row>
    <row r="29" spans="1:18" x14ac:dyDescent="0.25">
      <c r="A29" s="24">
        <v>6.2</v>
      </c>
      <c r="B29" s="35">
        <f t="shared" si="2"/>
        <v>-6.1458859999999997E-3</v>
      </c>
      <c r="C29" s="35">
        <f t="shared" si="2"/>
        <v>7.7679700000000004E-2</v>
      </c>
      <c r="D29" s="35">
        <f t="shared" si="2"/>
        <v>-2.8465829999999998E-2</v>
      </c>
      <c r="E29" s="35">
        <f t="shared" si="2"/>
        <v>0.1186132</v>
      </c>
      <c r="F29" s="35">
        <f t="shared" si="2"/>
        <v>-3.566134E-2</v>
      </c>
      <c r="G29" s="35">
        <f t="shared" si="2"/>
        <v>-1.796201E-2</v>
      </c>
      <c r="H29" s="35">
        <f t="shared" si="2"/>
        <v>-6.4973300000000012E-2</v>
      </c>
      <c r="I29" s="35">
        <f t="shared" si="2"/>
        <v>-0.30489280000000002</v>
      </c>
      <c r="J29" s="35">
        <f t="shared" si="2"/>
        <v>-0.25702029999999998</v>
      </c>
      <c r="K29" s="35">
        <f t="shared" si="2"/>
        <v>-0.12849280000000002</v>
      </c>
      <c r="L29" s="35">
        <f t="shared" si="2"/>
        <v>-5.3499600000000001E-2</v>
      </c>
      <c r="M29" s="35">
        <f t="shared" si="2"/>
        <v>-8.4752800000000003E-2</v>
      </c>
      <c r="N29" s="35">
        <f t="shared" si="2"/>
        <v>-0.1507812</v>
      </c>
      <c r="O29" s="35">
        <f t="shared" si="2"/>
        <v>-0.19846829999999999</v>
      </c>
      <c r="P29" s="35">
        <f t="shared" si="2"/>
        <v>-0.16601850000000001</v>
      </c>
      <c r="Q29" s="23"/>
      <c r="R29" s="23"/>
    </row>
    <row r="30" spans="1:18" x14ac:dyDescent="0.25">
      <c r="A30" s="24">
        <v>6.5</v>
      </c>
      <c r="B30" s="35">
        <f t="shared" si="2"/>
        <v>-6.3890059999999992E-3</v>
      </c>
      <c r="C30" s="35">
        <f t="shared" si="2"/>
        <v>8.1729700000000002E-2</v>
      </c>
      <c r="D30" s="35">
        <f t="shared" si="2"/>
        <v>-2.9880629999999998E-2</v>
      </c>
      <c r="E30" s="35">
        <f t="shared" si="2"/>
        <v>0.12480520000000001</v>
      </c>
      <c r="F30" s="35">
        <f t="shared" si="2"/>
        <v>-3.7474840000000002E-2</v>
      </c>
      <c r="G30" s="35">
        <f t="shared" si="2"/>
        <v>-1.8874309999999998E-2</v>
      </c>
      <c r="H30" s="35">
        <f t="shared" si="2"/>
        <v>-6.8342300000000009E-2</v>
      </c>
      <c r="I30" s="35">
        <f t="shared" si="2"/>
        <v>-0.32052280000000005</v>
      </c>
      <c r="J30" s="35">
        <f t="shared" si="2"/>
        <v>-0.2703103</v>
      </c>
      <c r="K30" s="35">
        <f t="shared" si="2"/>
        <v>-0.13531180000000001</v>
      </c>
      <c r="L30" s="35">
        <f t="shared" si="2"/>
        <v>-5.6526600000000003E-2</v>
      </c>
      <c r="M30" s="35">
        <f t="shared" si="2"/>
        <v>-8.9057800000000006E-2</v>
      </c>
      <c r="N30" s="35">
        <f t="shared" si="2"/>
        <v>-0.1586052</v>
      </c>
      <c r="O30" s="35">
        <f t="shared" si="2"/>
        <v>-0.2088333</v>
      </c>
      <c r="P30" s="35">
        <f t="shared" si="2"/>
        <v>-0.17470050000000001</v>
      </c>
      <c r="Q30" s="23"/>
      <c r="R30" s="23"/>
    </row>
    <row r="31" spans="1:18" x14ac:dyDescent="0.25">
      <c r="A31" s="24">
        <v>6.8</v>
      </c>
      <c r="B31" s="35">
        <f t="shared" si="2"/>
        <v>-6.6321260000000003E-3</v>
      </c>
      <c r="C31" s="35">
        <f t="shared" si="2"/>
        <v>8.57797E-2</v>
      </c>
      <c r="D31" s="35">
        <f t="shared" si="2"/>
        <v>-3.1295429999999999E-2</v>
      </c>
      <c r="E31" s="35">
        <f t="shared" si="2"/>
        <v>0.13099719999999998</v>
      </c>
      <c r="F31" s="35">
        <f t="shared" si="2"/>
        <v>-3.9288339999999998E-2</v>
      </c>
      <c r="G31" s="35">
        <f t="shared" si="2"/>
        <v>-1.9786609999999996E-2</v>
      </c>
      <c r="H31" s="35">
        <f t="shared" si="2"/>
        <v>-7.1711300000000006E-2</v>
      </c>
      <c r="I31" s="35">
        <f t="shared" si="2"/>
        <v>-0.33615280000000003</v>
      </c>
      <c r="J31" s="35">
        <f t="shared" si="2"/>
        <v>-0.28360029999999997</v>
      </c>
      <c r="K31" s="35">
        <f t="shared" si="2"/>
        <v>-0.1421308</v>
      </c>
      <c r="L31" s="35">
        <f t="shared" si="2"/>
        <v>-5.9553599999999991E-2</v>
      </c>
      <c r="M31" s="35">
        <f t="shared" si="2"/>
        <v>-9.3362799999999996E-2</v>
      </c>
      <c r="N31" s="35">
        <f t="shared" si="2"/>
        <v>-0.1664292</v>
      </c>
      <c r="O31" s="35">
        <f t="shared" si="2"/>
        <v>-0.21919829999999996</v>
      </c>
      <c r="P31" s="35">
        <f t="shared" si="2"/>
        <v>-0.1833825</v>
      </c>
      <c r="Q31" s="23"/>
      <c r="R31" s="23"/>
    </row>
    <row r="32" spans="1:18" x14ac:dyDescent="0.25">
      <c r="A32" s="24">
        <v>7.1</v>
      </c>
      <c r="B32" s="35">
        <f t="shared" si="2"/>
        <v>-6.8752459999999998E-3</v>
      </c>
      <c r="C32" s="35">
        <f t="shared" si="2"/>
        <v>8.9829699999999998E-2</v>
      </c>
      <c r="D32" s="35">
        <f t="shared" si="2"/>
        <v>-3.2710229999999993E-2</v>
      </c>
      <c r="E32" s="35">
        <f t="shared" si="2"/>
        <v>0.13718919999999998</v>
      </c>
      <c r="F32" s="35">
        <f t="shared" si="2"/>
        <v>-4.1101840000000001E-2</v>
      </c>
      <c r="G32" s="35">
        <f t="shared" si="2"/>
        <v>-2.0698910000000001E-2</v>
      </c>
      <c r="H32" s="35">
        <f t="shared" si="2"/>
        <v>-7.5080300000000003E-2</v>
      </c>
      <c r="I32" s="35">
        <f t="shared" si="2"/>
        <v>-0.35178280000000001</v>
      </c>
      <c r="J32" s="35">
        <f t="shared" si="2"/>
        <v>-0.29689029999999994</v>
      </c>
      <c r="K32" s="35">
        <f t="shared" si="2"/>
        <v>-0.14894979999999999</v>
      </c>
      <c r="L32" s="35">
        <f t="shared" si="2"/>
        <v>-6.25806E-2</v>
      </c>
      <c r="M32" s="35">
        <f t="shared" si="2"/>
        <v>-9.7667799999999999E-2</v>
      </c>
      <c r="N32" s="35">
        <f t="shared" si="2"/>
        <v>-0.1742532</v>
      </c>
      <c r="O32" s="35">
        <f t="shared" si="2"/>
        <v>-0.22956329999999997</v>
      </c>
      <c r="P32" s="35">
        <f t="shared" si="2"/>
        <v>-0.1920645</v>
      </c>
    </row>
    <row r="33" spans="1:16" x14ac:dyDescent="0.25">
      <c r="A33" s="24">
        <v>7.4</v>
      </c>
      <c r="B33" s="35">
        <f t="shared" si="2"/>
        <v>-7.118366000000001E-3</v>
      </c>
      <c r="C33" s="35">
        <f t="shared" si="2"/>
        <v>9.387970000000001E-2</v>
      </c>
      <c r="D33" s="35">
        <f t="shared" si="2"/>
        <v>-3.4125030000000001E-2</v>
      </c>
      <c r="E33" s="35">
        <f t="shared" si="2"/>
        <v>0.14338119999999999</v>
      </c>
      <c r="F33" s="35">
        <f t="shared" si="2"/>
        <v>-4.2915340000000003E-2</v>
      </c>
      <c r="G33" s="35">
        <f t="shared" si="2"/>
        <v>-2.1611209999999999E-2</v>
      </c>
      <c r="H33" s="35">
        <f t="shared" si="2"/>
        <v>-7.8449300000000013E-2</v>
      </c>
      <c r="I33" s="35">
        <f t="shared" si="2"/>
        <v>-0.36741280000000004</v>
      </c>
      <c r="J33" s="35">
        <f t="shared" si="2"/>
        <v>-0.31018030000000002</v>
      </c>
      <c r="K33" s="35">
        <f t="shared" si="2"/>
        <v>-0.15576880000000001</v>
      </c>
      <c r="L33" s="35">
        <f t="shared" si="2"/>
        <v>-6.5607600000000016E-2</v>
      </c>
      <c r="M33" s="35">
        <f t="shared" si="2"/>
        <v>-0.1019728</v>
      </c>
      <c r="N33" s="35">
        <f t="shared" si="2"/>
        <v>-0.18207719999999999</v>
      </c>
      <c r="O33" s="35">
        <f t="shared" si="2"/>
        <v>-0.23992829999999998</v>
      </c>
      <c r="P33" s="35">
        <f t="shared" si="2"/>
        <v>-0.20074650000000002</v>
      </c>
    </row>
    <row r="34" spans="1:16" x14ac:dyDescent="0.25">
      <c r="A34" s="24">
        <v>7.7</v>
      </c>
      <c r="B34" s="35">
        <f t="shared" si="2"/>
        <v>-7.3614860000000004E-3</v>
      </c>
      <c r="C34" s="35">
        <f t="shared" si="2"/>
        <v>9.7929700000000008E-2</v>
      </c>
      <c r="D34" s="35">
        <f t="shared" si="2"/>
        <v>-3.5539830000000001E-2</v>
      </c>
      <c r="E34" s="35">
        <f t="shared" si="2"/>
        <v>0.14957319999999999</v>
      </c>
      <c r="F34" s="35">
        <f t="shared" si="2"/>
        <v>-4.4728839999999999E-2</v>
      </c>
      <c r="G34" s="35">
        <f t="shared" si="2"/>
        <v>-2.2523509999999997E-2</v>
      </c>
      <c r="H34" s="35">
        <f t="shared" si="2"/>
        <v>-8.181830000000001E-2</v>
      </c>
      <c r="I34" s="35">
        <f t="shared" si="2"/>
        <v>-0.38304280000000002</v>
      </c>
      <c r="J34" s="35">
        <f t="shared" si="2"/>
        <v>-0.32347029999999999</v>
      </c>
      <c r="K34" s="35">
        <f t="shared" si="2"/>
        <v>-0.1625878</v>
      </c>
      <c r="L34" s="35">
        <f t="shared" si="2"/>
        <v>-6.8634600000000004E-2</v>
      </c>
      <c r="M34" s="35">
        <f t="shared" si="2"/>
        <v>-0.10627780000000001</v>
      </c>
      <c r="N34" s="35">
        <f t="shared" si="2"/>
        <v>-0.18990119999999999</v>
      </c>
      <c r="O34" s="35">
        <f t="shared" si="2"/>
        <v>-0.2502933</v>
      </c>
      <c r="P34" s="35">
        <f t="shared" si="2"/>
        <v>-0.20942850000000002</v>
      </c>
    </row>
    <row r="35" spans="1:16" x14ac:dyDescent="0.25">
      <c r="A35" s="24">
        <v>8</v>
      </c>
      <c r="B35" s="35">
        <f t="shared" si="2"/>
        <v>-7.6046059999999999E-3</v>
      </c>
      <c r="C35" s="35">
        <f t="shared" si="2"/>
        <v>0.10197970000000001</v>
      </c>
      <c r="D35" s="35">
        <f t="shared" si="2"/>
        <v>-3.6954629999999995E-2</v>
      </c>
      <c r="E35" s="35">
        <f t="shared" si="2"/>
        <v>0.15576519999999999</v>
      </c>
      <c r="F35" s="35">
        <f t="shared" si="2"/>
        <v>-4.6542340000000001E-2</v>
      </c>
      <c r="G35" s="35">
        <f t="shared" si="2"/>
        <v>-2.3435810000000001E-2</v>
      </c>
      <c r="H35" s="35">
        <f t="shared" si="2"/>
        <v>-8.5187300000000007E-2</v>
      </c>
      <c r="I35" s="35">
        <f t="shared" si="2"/>
        <v>-0.39867280000000005</v>
      </c>
      <c r="J35" s="35">
        <f t="shared" si="2"/>
        <v>-0.33676029999999996</v>
      </c>
      <c r="K35" s="35">
        <f t="shared" si="2"/>
        <v>-0.1694068</v>
      </c>
      <c r="L35" s="35">
        <f t="shared" si="2"/>
        <v>-7.1661600000000006E-2</v>
      </c>
      <c r="M35" s="35">
        <f t="shared" si="2"/>
        <v>-0.11058280000000001</v>
      </c>
      <c r="N35" s="35">
        <f t="shared" si="2"/>
        <v>-0.19772519999999999</v>
      </c>
      <c r="O35" s="35">
        <f t="shared" si="2"/>
        <v>-0.26065830000000001</v>
      </c>
      <c r="P35" s="35">
        <f t="shared" si="2"/>
        <v>-0.21811050000000001</v>
      </c>
    </row>
    <row r="36" spans="1:16" x14ac:dyDescent="0.25">
      <c r="A36" s="24">
        <v>8.3000000000000007</v>
      </c>
      <c r="B36" s="35">
        <f t="shared" si="2"/>
        <v>-7.8477259999999993E-3</v>
      </c>
      <c r="C36" s="35">
        <f t="shared" si="2"/>
        <v>0.1060297</v>
      </c>
      <c r="D36" s="35">
        <f t="shared" si="2"/>
        <v>-3.8369429999999996E-2</v>
      </c>
      <c r="E36" s="35">
        <f t="shared" si="2"/>
        <v>0.1619572</v>
      </c>
      <c r="F36" s="35">
        <f t="shared" si="2"/>
        <v>-4.8355839999999997E-2</v>
      </c>
      <c r="G36" s="35">
        <f t="shared" si="2"/>
        <v>-2.4348109999999999E-2</v>
      </c>
      <c r="H36" s="35">
        <f t="shared" si="2"/>
        <v>-8.8556300000000004E-2</v>
      </c>
      <c r="I36" s="35">
        <f t="shared" si="2"/>
        <v>-0.41430280000000003</v>
      </c>
      <c r="J36" s="35">
        <f t="shared" si="2"/>
        <v>-0.35005029999999998</v>
      </c>
      <c r="K36" s="35">
        <f t="shared" si="2"/>
        <v>-0.17622580000000002</v>
      </c>
      <c r="L36" s="35">
        <f t="shared" si="2"/>
        <v>-7.4688600000000008E-2</v>
      </c>
      <c r="M36" s="35">
        <f t="shared" si="2"/>
        <v>-0.1148878</v>
      </c>
      <c r="N36" s="35">
        <f t="shared" si="2"/>
        <v>-0.20554919999999999</v>
      </c>
      <c r="O36" s="35">
        <f t="shared" si="2"/>
        <v>-0.27102329999999997</v>
      </c>
      <c r="P36" s="35">
        <f t="shared" si="2"/>
        <v>-0.22679250000000001</v>
      </c>
    </row>
    <row r="37" spans="1:16" x14ac:dyDescent="0.25">
      <c r="A37" s="24">
        <v>8.6</v>
      </c>
      <c r="B37" s="35">
        <f t="shared" si="2"/>
        <v>-8.0908459999999988E-3</v>
      </c>
      <c r="C37" s="35">
        <f t="shared" si="2"/>
        <v>0.11007969999999999</v>
      </c>
      <c r="D37" s="35">
        <f t="shared" si="2"/>
        <v>-3.978422999999999E-2</v>
      </c>
      <c r="E37" s="35">
        <f t="shared" si="2"/>
        <v>0.16814919999999997</v>
      </c>
      <c r="F37" s="35">
        <f t="shared" si="2"/>
        <v>-5.0169339999999993E-2</v>
      </c>
      <c r="G37" s="35">
        <f t="shared" si="2"/>
        <v>-2.5260409999999997E-2</v>
      </c>
      <c r="H37" s="35">
        <f t="shared" si="2"/>
        <v>-9.1925300000000001E-2</v>
      </c>
      <c r="I37" s="35">
        <f t="shared" si="2"/>
        <v>-0.42993279999999995</v>
      </c>
      <c r="J37" s="35">
        <f t="shared" si="2"/>
        <v>-0.36334029999999989</v>
      </c>
      <c r="K37" s="35">
        <f t="shared" si="2"/>
        <v>-0.18304479999999998</v>
      </c>
      <c r="L37" s="35">
        <f t="shared" si="2"/>
        <v>-7.7715599999999996E-2</v>
      </c>
      <c r="M37" s="35">
        <f t="shared" si="2"/>
        <v>-0.11919279999999999</v>
      </c>
      <c r="N37" s="35">
        <f t="shared" si="2"/>
        <v>-0.21337319999999999</v>
      </c>
      <c r="O37" s="35">
        <f t="shared" si="2"/>
        <v>-0.28138829999999992</v>
      </c>
      <c r="P37" s="35">
        <f t="shared" si="2"/>
        <v>-0.23547449999999998</v>
      </c>
    </row>
    <row r="38" spans="1:16" x14ac:dyDescent="0.25">
      <c r="A38" s="24">
        <v>8.9</v>
      </c>
      <c r="B38" s="35">
        <f t="shared" si="2"/>
        <v>-8.3339659999999999E-3</v>
      </c>
      <c r="C38" s="35">
        <f t="shared" si="2"/>
        <v>0.11412969999999999</v>
      </c>
      <c r="D38" s="35">
        <f t="shared" si="2"/>
        <v>-4.1199029999999998E-2</v>
      </c>
      <c r="E38" s="35">
        <f t="shared" si="2"/>
        <v>0.17434119999999997</v>
      </c>
      <c r="F38" s="35">
        <f t="shared" si="2"/>
        <v>-5.1982839999999995E-2</v>
      </c>
      <c r="G38" s="35">
        <f t="shared" si="2"/>
        <v>-2.6172709999999995E-2</v>
      </c>
      <c r="H38" s="35">
        <f t="shared" si="2"/>
        <v>-9.5294299999999998E-2</v>
      </c>
      <c r="I38" s="35">
        <f t="shared" si="2"/>
        <v>-0.44556279999999998</v>
      </c>
      <c r="J38" s="35">
        <f t="shared" si="2"/>
        <v>-0.37663029999999997</v>
      </c>
      <c r="K38" s="35">
        <f t="shared" si="2"/>
        <v>-0.1898638</v>
      </c>
      <c r="L38" s="35">
        <f t="shared" si="2"/>
        <v>-8.0742599999999998E-2</v>
      </c>
      <c r="M38" s="35">
        <f t="shared" si="2"/>
        <v>-0.1234978</v>
      </c>
      <c r="N38" s="35">
        <f t="shared" si="2"/>
        <v>-0.22119719999999998</v>
      </c>
      <c r="O38" s="35">
        <f t="shared" si="2"/>
        <v>-0.29175329999999999</v>
      </c>
      <c r="P38" s="35">
        <f t="shared" si="2"/>
        <v>-0.24415649999999997</v>
      </c>
    </row>
    <row r="39" spans="1:16" x14ac:dyDescent="0.25">
      <c r="B39" s="32" t="s">
        <v>11</v>
      </c>
      <c r="C39" s="32" t="s">
        <v>12</v>
      </c>
      <c r="D39" s="32" t="s">
        <v>13</v>
      </c>
      <c r="E39" s="32" t="s">
        <v>32</v>
      </c>
      <c r="F39" s="32" t="s">
        <v>8</v>
      </c>
      <c r="G39" s="32" t="s">
        <v>28</v>
      </c>
      <c r="H39" s="32" t="s">
        <v>16</v>
      </c>
      <c r="I39" s="32" t="s">
        <v>17</v>
      </c>
      <c r="J39" s="32" t="s">
        <v>18</v>
      </c>
      <c r="K39" s="32" t="s">
        <v>37</v>
      </c>
      <c r="L39" s="32" t="s">
        <v>19</v>
      </c>
      <c r="M39" s="32" t="s">
        <v>29</v>
      </c>
      <c r="N39" s="32" t="s">
        <v>20</v>
      </c>
      <c r="O39" s="32" t="s">
        <v>21</v>
      </c>
      <c r="P39" s="32" t="s">
        <v>22</v>
      </c>
    </row>
    <row r="40" spans="1:16" x14ac:dyDescent="0.25">
      <c r="A40" s="30" t="s">
        <v>90</v>
      </c>
      <c r="B40" s="33">
        <v>2.726E-2</v>
      </c>
      <c r="C40" s="33">
        <v>2.1887E-2</v>
      </c>
      <c r="D40" s="33">
        <v>2.2372E-2</v>
      </c>
      <c r="E40" s="33">
        <v>4.5405000000000001E-2</v>
      </c>
      <c r="F40" s="33">
        <v>2.664E-2</v>
      </c>
      <c r="G40" s="33">
        <v>3.6020000000000003E-2</v>
      </c>
      <c r="H40" s="33">
        <v>3.0880000000000001E-2</v>
      </c>
      <c r="I40" s="33">
        <v>2.7169999999999998E-3</v>
      </c>
      <c r="J40" s="33">
        <v>6.7989999999999995E-2</v>
      </c>
      <c r="K40" s="33">
        <v>8.0879999999999994E-2</v>
      </c>
      <c r="L40" s="33">
        <v>0.12114999999999999</v>
      </c>
      <c r="M40" s="33">
        <v>7.8200000000000006E-3</v>
      </c>
      <c r="N40" s="33">
        <v>3.0970000000000001E-2</v>
      </c>
      <c r="O40" s="33">
        <v>6.4990000000000006E-2</v>
      </c>
      <c r="P40" s="33">
        <v>6.7089999999999997E-2</v>
      </c>
    </row>
    <row r="41" spans="1:16" x14ac:dyDescent="0.25">
      <c r="A41" s="30" t="s">
        <v>91</v>
      </c>
      <c r="B41" s="33">
        <v>-0.767069</v>
      </c>
      <c r="C41" s="33">
        <v>2.6112959999999998</v>
      </c>
      <c r="D41" s="33">
        <v>-1.737171</v>
      </c>
      <c r="E41" s="33">
        <v>3.359486</v>
      </c>
      <c r="F41" s="33">
        <v>-2.7644099999999998</v>
      </c>
      <c r="G41" s="33">
        <v>-2.80166</v>
      </c>
      <c r="H41" s="33">
        <v>-4.9877399999999996</v>
      </c>
      <c r="I41" s="33">
        <v>-11.471743</v>
      </c>
      <c r="J41" s="33">
        <v>-15.69941</v>
      </c>
      <c r="K41" s="33">
        <v>-13.687709999999999</v>
      </c>
      <c r="L41" s="33">
        <v>-14.31453</v>
      </c>
      <c r="M41" s="33">
        <v>-2.9820099999999998</v>
      </c>
      <c r="N41" s="33">
        <v>-9.0970899999999997</v>
      </c>
      <c r="O41" s="33">
        <v>-14.5991</v>
      </c>
      <c r="P41" s="33">
        <v>-13.208920000000001</v>
      </c>
    </row>
    <row r="42" spans="1:16" x14ac:dyDescent="0.25">
      <c r="A42" s="30" t="s">
        <v>92</v>
      </c>
      <c r="B42" s="33">
        <v>-7.456E-3</v>
      </c>
      <c r="C42" s="33">
        <v>3.5560000000000001E-3</v>
      </c>
      <c r="D42" s="33">
        <v>-8.7950000000000007E-3</v>
      </c>
      <c r="E42" s="33">
        <v>2.5219999999999999E-3</v>
      </c>
      <c r="F42" s="33">
        <v>-1.059E-2</v>
      </c>
      <c r="G42" s="33">
        <v>-1.078E-2</v>
      </c>
      <c r="H42" s="33">
        <v>-1.487E-2</v>
      </c>
      <c r="I42" s="33">
        <v>-3.5961E-2</v>
      </c>
      <c r="J42" s="33">
        <v>-4.5859999999999998E-2</v>
      </c>
      <c r="K42" s="33">
        <v>-3.3799999999999997E-2</v>
      </c>
      <c r="L42" s="33">
        <v>-3.4689999999999999E-2</v>
      </c>
      <c r="M42" s="33">
        <v>-1.18E-2</v>
      </c>
      <c r="N42" s="33">
        <v>-2.469E-2</v>
      </c>
      <c r="O42" s="33">
        <v>-3.8179999999999999E-2</v>
      </c>
      <c r="P42" s="33">
        <v>-3.4970000000000001E-2</v>
      </c>
    </row>
    <row r="43" spans="1:16" x14ac:dyDescent="0.25">
      <c r="A43" s="5" t="s">
        <v>87</v>
      </c>
      <c r="B43" s="34">
        <v>-0.99</v>
      </c>
      <c r="C43" s="34"/>
      <c r="D43" s="34"/>
      <c r="E43" s="34"/>
      <c r="F43" s="34"/>
      <c r="G43" s="34"/>
      <c r="H43" s="34"/>
      <c r="I43" s="34"/>
      <c r="J43" s="34"/>
      <c r="K43" s="34"/>
      <c r="L43" s="34"/>
      <c r="M43" s="34"/>
      <c r="N43" s="34"/>
      <c r="O43" s="34"/>
      <c r="P43" s="34"/>
    </row>
    <row r="44" spans="1:16" x14ac:dyDescent="0.25">
      <c r="A44" s="24">
        <v>-1</v>
      </c>
      <c r="B44" s="35">
        <f t="shared" ref="B44:P53" si="3">IF($A44&lt;$B$43,B$41*($B$43-$A44)+B$40,B$42*($A44-$B$43)+B$40)</f>
        <v>1.9589309999999992E-2</v>
      </c>
      <c r="C44" s="35">
        <f t="shared" si="3"/>
        <v>4.7999960000000022E-2</v>
      </c>
      <c r="D44" s="35">
        <f t="shared" si="3"/>
        <v>5.0002899999999836E-3</v>
      </c>
      <c r="E44" s="35">
        <f t="shared" si="3"/>
        <v>7.8999860000000033E-2</v>
      </c>
      <c r="F44" s="35">
        <f t="shared" si="3"/>
        <v>-1.0041000000000216E-3</v>
      </c>
      <c r="G44" s="35">
        <f t="shared" si="3"/>
        <v>8.0033999999999765E-3</v>
      </c>
      <c r="H44" s="35">
        <f t="shared" si="3"/>
        <v>-1.8997400000000043E-2</v>
      </c>
      <c r="I44" s="35">
        <f t="shared" si="3"/>
        <v>-0.11200043000000011</v>
      </c>
      <c r="J44" s="35">
        <f t="shared" si="3"/>
        <v>-8.9004100000000141E-2</v>
      </c>
      <c r="K44" s="35">
        <f t="shared" si="3"/>
        <v>-5.5997100000000119E-2</v>
      </c>
      <c r="L44" s="35">
        <f t="shared" si="3"/>
        <v>-2.199530000000012E-2</v>
      </c>
      <c r="M44" s="35">
        <f t="shared" si="3"/>
        <v>-2.2000100000000026E-2</v>
      </c>
      <c r="N44" s="35">
        <f t="shared" si="3"/>
        <v>-6.0000900000000079E-2</v>
      </c>
      <c r="O44" s="35">
        <f t="shared" si="3"/>
        <v>-8.1001000000000115E-2</v>
      </c>
      <c r="P44" s="35">
        <f t="shared" si="3"/>
        <v>-6.4999200000000132E-2</v>
      </c>
    </row>
    <row r="45" spans="1:16" x14ac:dyDescent="0.25">
      <c r="A45" s="24">
        <v>-0.7</v>
      </c>
      <c r="B45" s="35">
        <f t="shared" si="3"/>
        <v>2.509776E-2</v>
      </c>
      <c r="C45" s="35">
        <f t="shared" si="3"/>
        <v>2.2918239999999999E-2</v>
      </c>
      <c r="D45" s="35">
        <f t="shared" si="3"/>
        <v>1.9821449999999997E-2</v>
      </c>
      <c r="E45" s="35">
        <f t="shared" si="3"/>
        <v>4.6136379999999998E-2</v>
      </c>
      <c r="F45" s="35">
        <f t="shared" si="3"/>
        <v>2.35689E-2</v>
      </c>
      <c r="G45" s="35">
        <f t="shared" si="3"/>
        <v>3.2893800000000001E-2</v>
      </c>
      <c r="H45" s="35">
        <f t="shared" si="3"/>
        <v>2.65677E-2</v>
      </c>
      <c r="I45" s="35">
        <f t="shared" si="3"/>
        <v>-7.7116900000000011E-3</v>
      </c>
      <c r="J45" s="35">
        <f t="shared" si="3"/>
        <v>5.4690599999999992E-2</v>
      </c>
      <c r="K45" s="35">
        <f t="shared" si="3"/>
        <v>7.1077999999999988E-2</v>
      </c>
      <c r="L45" s="35">
        <f t="shared" si="3"/>
        <v>0.11108989999999999</v>
      </c>
      <c r="M45" s="35">
        <f t="shared" si="3"/>
        <v>4.3980000000000009E-3</v>
      </c>
      <c r="N45" s="35">
        <f t="shared" si="3"/>
        <v>2.3809900000000002E-2</v>
      </c>
      <c r="O45" s="35">
        <f t="shared" si="3"/>
        <v>5.3917800000000002E-2</v>
      </c>
      <c r="P45" s="35">
        <f t="shared" si="3"/>
        <v>5.6948699999999991E-2</v>
      </c>
    </row>
    <row r="46" spans="1:16" x14ac:dyDescent="0.25">
      <c r="A46" s="24">
        <v>-0.4</v>
      </c>
      <c r="B46" s="35">
        <f t="shared" si="3"/>
        <v>2.286096E-2</v>
      </c>
      <c r="C46" s="35">
        <f t="shared" si="3"/>
        <v>2.3985039999999999E-2</v>
      </c>
      <c r="D46" s="35">
        <f t="shared" si="3"/>
        <v>1.7182949999999999E-2</v>
      </c>
      <c r="E46" s="35">
        <f t="shared" si="3"/>
        <v>4.6892980000000001E-2</v>
      </c>
      <c r="F46" s="35">
        <f t="shared" si="3"/>
        <v>2.0391900000000001E-2</v>
      </c>
      <c r="G46" s="35">
        <f t="shared" si="3"/>
        <v>2.9659800000000004E-2</v>
      </c>
      <c r="H46" s="35">
        <f t="shared" si="3"/>
        <v>2.21067E-2</v>
      </c>
      <c r="I46" s="35">
        <f t="shared" si="3"/>
        <v>-1.8499989999999997E-2</v>
      </c>
      <c r="J46" s="35">
        <f t="shared" si="3"/>
        <v>4.09326E-2</v>
      </c>
      <c r="K46" s="35">
        <f t="shared" si="3"/>
        <v>6.0937999999999992E-2</v>
      </c>
      <c r="L46" s="35">
        <f t="shared" si="3"/>
        <v>0.10068289999999999</v>
      </c>
      <c r="M46" s="35">
        <f t="shared" si="3"/>
        <v>8.5800000000000112E-4</v>
      </c>
      <c r="N46" s="35">
        <f t="shared" si="3"/>
        <v>1.6402900000000002E-2</v>
      </c>
      <c r="O46" s="35">
        <f t="shared" si="3"/>
        <v>4.246380000000001E-2</v>
      </c>
      <c r="P46" s="35">
        <f t="shared" si="3"/>
        <v>4.6457699999999998E-2</v>
      </c>
    </row>
    <row r="47" spans="1:16" x14ac:dyDescent="0.25">
      <c r="A47" s="24">
        <v>-0.1</v>
      </c>
      <c r="B47" s="35">
        <f t="shared" si="3"/>
        <v>2.0624159999999999E-2</v>
      </c>
      <c r="C47" s="35">
        <f t="shared" si="3"/>
        <v>2.5051839999999999E-2</v>
      </c>
      <c r="D47" s="35">
        <f t="shared" si="3"/>
        <v>1.4544449999999999E-2</v>
      </c>
      <c r="E47" s="35">
        <f t="shared" si="3"/>
        <v>4.7649580000000004E-2</v>
      </c>
      <c r="F47" s="35">
        <f t="shared" si="3"/>
        <v>1.7214899999999998E-2</v>
      </c>
      <c r="G47" s="35">
        <f t="shared" si="3"/>
        <v>2.6425800000000003E-2</v>
      </c>
      <c r="H47" s="35">
        <f t="shared" si="3"/>
        <v>1.76457E-2</v>
      </c>
      <c r="I47" s="35">
        <f t="shared" si="3"/>
        <v>-2.9288289999999998E-2</v>
      </c>
      <c r="J47" s="35">
        <f t="shared" si="3"/>
        <v>2.7174599999999993E-2</v>
      </c>
      <c r="K47" s="35">
        <f t="shared" si="3"/>
        <v>5.0797999999999996E-2</v>
      </c>
      <c r="L47" s="35">
        <f t="shared" si="3"/>
        <v>9.0275899999999992E-2</v>
      </c>
      <c r="M47" s="35">
        <f t="shared" si="3"/>
        <v>-2.6819999999999986E-3</v>
      </c>
      <c r="N47" s="35">
        <f t="shared" si="3"/>
        <v>8.9959000000000011E-3</v>
      </c>
      <c r="O47" s="35">
        <f t="shared" si="3"/>
        <v>3.1009800000000004E-2</v>
      </c>
      <c r="P47" s="35">
        <f t="shared" si="3"/>
        <v>3.596669999999999E-2</v>
      </c>
    </row>
    <row r="48" spans="1:16" x14ac:dyDescent="0.25">
      <c r="A48" s="24">
        <v>0.2</v>
      </c>
      <c r="B48" s="36">
        <f t="shared" si="3"/>
        <v>1.8387359999999998E-2</v>
      </c>
      <c r="C48" s="36">
        <f t="shared" si="3"/>
        <v>2.6118639999999999E-2</v>
      </c>
      <c r="D48" s="36">
        <f t="shared" si="3"/>
        <v>1.1905949999999998E-2</v>
      </c>
      <c r="E48" s="36">
        <f t="shared" si="3"/>
        <v>4.840618E-2</v>
      </c>
      <c r="F48" s="36">
        <f t="shared" si="3"/>
        <v>1.4037900000000001E-2</v>
      </c>
      <c r="G48" s="36">
        <f t="shared" si="3"/>
        <v>2.3191800000000005E-2</v>
      </c>
      <c r="H48" s="36">
        <f t="shared" si="3"/>
        <v>1.3184700000000004E-2</v>
      </c>
      <c r="I48" s="36">
        <f t="shared" si="3"/>
        <v>-4.0076590000000002E-2</v>
      </c>
      <c r="J48" s="36">
        <f t="shared" si="3"/>
        <v>1.3416600000000001E-2</v>
      </c>
      <c r="K48" s="36">
        <f t="shared" si="3"/>
        <v>4.0658E-2</v>
      </c>
      <c r="L48" s="36">
        <f t="shared" si="3"/>
        <v>7.9868899999999993E-2</v>
      </c>
      <c r="M48" s="36">
        <f t="shared" si="3"/>
        <v>-6.2219999999999984E-3</v>
      </c>
      <c r="N48" s="36">
        <f t="shared" si="3"/>
        <v>1.5889000000000007E-3</v>
      </c>
      <c r="O48" s="36">
        <f t="shared" si="3"/>
        <v>1.9555800000000012E-2</v>
      </c>
      <c r="P48" s="36">
        <f t="shared" si="3"/>
        <v>2.5475699999999997E-2</v>
      </c>
    </row>
    <row r="49" spans="1:16" x14ac:dyDescent="0.25">
      <c r="A49" s="24">
        <v>0.5</v>
      </c>
      <c r="B49" s="35">
        <f t="shared" si="3"/>
        <v>1.6150560000000001E-2</v>
      </c>
      <c r="C49" s="35">
        <f t="shared" si="3"/>
        <v>2.7185439999999998E-2</v>
      </c>
      <c r="D49" s="35">
        <f t="shared" si="3"/>
        <v>9.2674499999999983E-3</v>
      </c>
      <c r="E49" s="35">
        <f t="shared" si="3"/>
        <v>4.9162780000000003E-2</v>
      </c>
      <c r="F49" s="35">
        <f t="shared" si="3"/>
        <v>1.08609E-2</v>
      </c>
      <c r="G49" s="35">
        <f t="shared" si="3"/>
        <v>1.9957800000000005E-2</v>
      </c>
      <c r="H49" s="35">
        <f t="shared" si="3"/>
        <v>8.7237000000000009E-3</v>
      </c>
      <c r="I49" s="35">
        <f t="shared" si="3"/>
        <v>-5.0864890000000003E-2</v>
      </c>
      <c r="J49" s="35">
        <f t="shared" si="3"/>
        <v>-3.4140000000000559E-4</v>
      </c>
      <c r="K49" s="35">
        <f t="shared" si="3"/>
        <v>3.0517999999999997E-2</v>
      </c>
      <c r="L49" s="35">
        <f t="shared" si="3"/>
        <v>6.9461899999999993E-2</v>
      </c>
      <c r="M49" s="35">
        <f t="shared" si="3"/>
        <v>-9.7619999999999998E-3</v>
      </c>
      <c r="N49" s="35">
        <f t="shared" si="3"/>
        <v>-5.8180999999999962E-3</v>
      </c>
      <c r="O49" s="35">
        <f t="shared" si="3"/>
        <v>8.1018000000000062E-3</v>
      </c>
      <c r="P49" s="35">
        <f t="shared" si="3"/>
        <v>1.4984699999999997E-2</v>
      </c>
    </row>
    <row r="50" spans="1:16" x14ac:dyDescent="0.25">
      <c r="A50" s="24">
        <v>0.8</v>
      </c>
      <c r="B50" s="35">
        <f t="shared" si="3"/>
        <v>1.3913759999999999E-2</v>
      </c>
      <c r="C50" s="35">
        <f t="shared" si="3"/>
        <v>2.8252240000000001E-2</v>
      </c>
      <c r="D50" s="35">
        <f t="shared" si="3"/>
        <v>6.628949999999998E-3</v>
      </c>
      <c r="E50" s="35">
        <f t="shared" si="3"/>
        <v>4.9919379999999999E-2</v>
      </c>
      <c r="F50" s="35">
        <f t="shared" si="3"/>
        <v>7.6839000000000005E-3</v>
      </c>
      <c r="G50" s="35">
        <f t="shared" si="3"/>
        <v>1.6723800000000004E-2</v>
      </c>
      <c r="H50" s="35">
        <f t="shared" si="3"/>
        <v>4.2627000000000012E-3</v>
      </c>
      <c r="I50" s="35">
        <f t="shared" si="3"/>
        <v>-6.165319000000001E-2</v>
      </c>
      <c r="J50" s="35">
        <f t="shared" si="3"/>
        <v>-1.4099399999999998E-2</v>
      </c>
      <c r="K50" s="35">
        <f t="shared" si="3"/>
        <v>2.0378E-2</v>
      </c>
      <c r="L50" s="35">
        <f t="shared" si="3"/>
        <v>5.9054899999999994E-2</v>
      </c>
      <c r="M50" s="35">
        <f t="shared" si="3"/>
        <v>-1.3301999999999998E-2</v>
      </c>
      <c r="N50" s="35">
        <f t="shared" si="3"/>
        <v>-1.32251E-2</v>
      </c>
      <c r="O50" s="35">
        <f t="shared" si="3"/>
        <v>-3.3521999999999996E-3</v>
      </c>
      <c r="P50" s="35">
        <f t="shared" si="3"/>
        <v>4.4936999999999894E-3</v>
      </c>
    </row>
    <row r="51" spans="1:16" x14ac:dyDescent="0.25">
      <c r="A51" s="24">
        <v>1.1000000000000001</v>
      </c>
      <c r="B51" s="35">
        <f t="shared" si="3"/>
        <v>1.167696E-2</v>
      </c>
      <c r="C51" s="35">
        <f t="shared" si="3"/>
        <v>2.9319040000000001E-2</v>
      </c>
      <c r="D51" s="35">
        <f t="shared" si="3"/>
        <v>3.9904499999999996E-3</v>
      </c>
      <c r="E51" s="35">
        <f t="shared" si="3"/>
        <v>5.0675980000000002E-2</v>
      </c>
      <c r="F51" s="35">
        <f t="shared" si="3"/>
        <v>4.5069000000000012E-3</v>
      </c>
      <c r="G51" s="35">
        <f t="shared" si="3"/>
        <v>1.3489800000000007E-2</v>
      </c>
      <c r="H51" s="35">
        <f t="shared" si="3"/>
        <v>-1.9829999999999501E-4</v>
      </c>
      <c r="I51" s="35">
        <f t="shared" si="3"/>
        <v>-7.2441489999999997E-2</v>
      </c>
      <c r="J51" s="35">
        <f t="shared" si="3"/>
        <v>-2.7857399999999991E-2</v>
      </c>
      <c r="K51" s="35">
        <f t="shared" si="3"/>
        <v>1.0238000000000011E-2</v>
      </c>
      <c r="L51" s="35">
        <f t="shared" si="3"/>
        <v>4.8647900000000008E-2</v>
      </c>
      <c r="M51" s="35">
        <f t="shared" si="3"/>
        <v>-1.6841999999999996E-2</v>
      </c>
      <c r="N51" s="35">
        <f t="shared" si="3"/>
        <v>-2.0632099999999997E-2</v>
      </c>
      <c r="O51" s="35">
        <f t="shared" si="3"/>
        <v>-1.4806199999999992E-2</v>
      </c>
      <c r="P51" s="35">
        <f t="shared" si="3"/>
        <v>-5.9972999999999971E-3</v>
      </c>
    </row>
    <row r="52" spans="1:16" x14ac:dyDescent="0.25">
      <c r="A52" s="24">
        <v>1.4</v>
      </c>
      <c r="B52" s="35">
        <f t="shared" si="3"/>
        <v>9.440160000000003E-3</v>
      </c>
      <c r="C52" s="35">
        <f t="shared" si="3"/>
        <v>3.0385839999999997E-2</v>
      </c>
      <c r="D52" s="35">
        <f t="shared" si="3"/>
        <v>1.3519500000000011E-3</v>
      </c>
      <c r="E52" s="35">
        <f t="shared" si="3"/>
        <v>5.1432579999999999E-2</v>
      </c>
      <c r="F52" s="35">
        <f t="shared" si="3"/>
        <v>1.3299000000000019E-3</v>
      </c>
      <c r="G52" s="35">
        <f t="shared" si="3"/>
        <v>1.0255800000000009E-2</v>
      </c>
      <c r="H52" s="35">
        <f t="shared" si="3"/>
        <v>-4.6592999999999947E-3</v>
      </c>
      <c r="I52" s="35">
        <f t="shared" si="3"/>
        <v>-8.3229789999999998E-2</v>
      </c>
      <c r="J52" s="35">
        <f t="shared" si="3"/>
        <v>-4.1615399999999983E-2</v>
      </c>
      <c r="K52" s="35">
        <f t="shared" si="3"/>
        <v>9.8000000000014742E-5</v>
      </c>
      <c r="L52" s="35">
        <f t="shared" si="3"/>
        <v>3.8240900000000008E-2</v>
      </c>
      <c r="M52" s="35">
        <f t="shared" si="3"/>
        <v>-2.0381999999999994E-2</v>
      </c>
      <c r="N52" s="35">
        <f t="shared" si="3"/>
        <v>-2.8039099999999994E-2</v>
      </c>
      <c r="O52" s="35">
        <f t="shared" si="3"/>
        <v>-2.6260199999999984E-2</v>
      </c>
      <c r="P52" s="35">
        <f t="shared" si="3"/>
        <v>-1.6488299999999997E-2</v>
      </c>
    </row>
    <row r="53" spans="1:16" x14ac:dyDescent="0.25">
      <c r="A53" s="24">
        <v>1.7</v>
      </c>
      <c r="B53" s="35">
        <f t="shared" si="3"/>
        <v>7.2033599999999989E-3</v>
      </c>
      <c r="C53" s="35">
        <f t="shared" si="3"/>
        <v>3.1452640000000004E-2</v>
      </c>
      <c r="D53" s="35">
        <f t="shared" si="3"/>
        <v>-1.2865500000000009E-3</v>
      </c>
      <c r="E53" s="35">
        <f t="shared" si="3"/>
        <v>5.2189180000000002E-2</v>
      </c>
      <c r="F53" s="35">
        <f t="shared" si="3"/>
        <v>-1.8471000000000008E-3</v>
      </c>
      <c r="G53" s="35">
        <f t="shared" si="3"/>
        <v>7.0218000000000051E-3</v>
      </c>
      <c r="H53" s="35">
        <f t="shared" si="3"/>
        <v>-9.1202999999999944E-3</v>
      </c>
      <c r="I53" s="35">
        <f t="shared" si="3"/>
        <v>-9.4018089999999999E-2</v>
      </c>
      <c r="J53" s="35">
        <f t="shared" si="3"/>
        <v>-5.5373400000000003E-2</v>
      </c>
      <c r="K53" s="35">
        <f t="shared" si="3"/>
        <v>-1.0041999999999995E-2</v>
      </c>
      <c r="L53" s="35">
        <f t="shared" si="3"/>
        <v>2.7833899999999995E-2</v>
      </c>
      <c r="M53" s="35">
        <f t="shared" si="3"/>
        <v>-2.3921999999999999E-2</v>
      </c>
      <c r="N53" s="35">
        <f t="shared" si="3"/>
        <v>-3.5446100000000008E-2</v>
      </c>
      <c r="O53" s="35">
        <f t="shared" si="3"/>
        <v>-3.7714199999999989E-2</v>
      </c>
      <c r="P53" s="35">
        <f t="shared" si="3"/>
        <v>-2.6979299999999998E-2</v>
      </c>
    </row>
    <row r="54" spans="1:16" x14ac:dyDescent="0.25">
      <c r="A54" s="24">
        <v>2</v>
      </c>
      <c r="B54" s="35">
        <f t="shared" ref="B54:P63" si="4">IF($A54&lt;$B$43,B$41*($B$43-$A54)+B$40,B$42*($A54-$B$43)+B$40)</f>
        <v>4.9665599999999983E-3</v>
      </c>
      <c r="C54" s="35">
        <f t="shared" si="4"/>
        <v>3.2519440000000004E-2</v>
      </c>
      <c r="D54" s="35">
        <f t="shared" si="4"/>
        <v>-3.9250500000000028E-3</v>
      </c>
      <c r="E54" s="35">
        <f t="shared" si="4"/>
        <v>5.2945779999999998E-2</v>
      </c>
      <c r="F54" s="35">
        <f t="shared" si="4"/>
        <v>-5.0241000000000001E-3</v>
      </c>
      <c r="G54" s="35">
        <f t="shared" si="4"/>
        <v>3.7878000000000009E-3</v>
      </c>
      <c r="H54" s="35">
        <f t="shared" si="4"/>
        <v>-1.3581300000000001E-2</v>
      </c>
      <c r="I54" s="35">
        <f t="shared" si="4"/>
        <v>-0.10480639000000001</v>
      </c>
      <c r="J54" s="35">
        <f t="shared" si="4"/>
        <v>-6.913140000000001E-2</v>
      </c>
      <c r="K54" s="35">
        <f t="shared" si="4"/>
        <v>-2.0182000000000005E-2</v>
      </c>
      <c r="L54" s="35">
        <f t="shared" si="4"/>
        <v>1.7426899999999995E-2</v>
      </c>
      <c r="M54" s="35">
        <f t="shared" si="4"/>
        <v>-2.7462E-2</v>
      </c>
      <c r="N54" s="35">
        <f t="shared" si="4"/>
        <v>-4.2853100000000005E-2</v>
      </c>
      <c r="O54" s="35">
        <f t="shared" si="4"/>
        <v>-4.9168199999999995E-2</v>
      </c>
      <c r="P54" s="35">
        <f t="shared" si="4"/>
        <v>-3.7470300000000012E-2</v>
      </c>
    </row>
    <row r="55" spans="1:16" x14ac:dyDescent="0.25">
      <c r="A55" s="24">
        <v>2.2999999999999998</v>
      </c>
      <c r="B55" s="35">
        <f t="shared" si="4"/>
        <v>2.7297599999999977E-3</v>
      </c>
      <c r="C55" s="35">
        <f t="shared" si="4"/>
        <v>3.3586240000000003E-2</v>
      </c>
      <c r="D55" s="35">
        <f t="shared" si="4"/>
        <v>-6.5635500000000048E-3</v>
      </c>
      <c r="E55" s="35">
        <f t="shared" si="4"/>
        <v>5.3702380000000001E-2</v>
      </c>
      <c r="F55" s="35">
        <f t="shared" si="4"/>
        <v>-8.2010999999999994E-3</v>
      </c>
      <c r="G55" s="35">
        <f t="shared" si="4"/>
        <v>5.5380000000000706E-4</v>
      </c>
      <c r="H55" s="35">
        <f t="shared" si="4"/>
        <v>-1.8042300000000001E-2</v>
      </c>
      <c r="I55" s="35">
        <f t="shared" si="4"/>
        <v>-0.11559469</v>
      </c>
      <c r="J55" s="35">
        <f t="shared" si="4"/>
        <v>-8.2889400000000002E-2</v>
      </c>
      <c r="K55" s="35">
        <f t="shared" si="4"/>
        <v>-3.0322000000000002E-2</v>
      </c>
      <c r="L55" s="35">
        <f t="shared" si="4"/>
        <v>7.0198999999999956E-3</v>
      </c>
      <c r="M55" s="35">
        <f t="shared" si="4"/>
        <v>-3.1002000000000002E-2</v>
      </c>
      <c r="N55" s="35">
        <f t="shared" si="4"/>
        <v>-5.0260100000000002E-2</v>
      </c>
      <c r="O55" s="35">
        <f t="shared" si="4"/>
        <v>-6.0622200000000001E-2</v>
      </c>
      <c r="P55" s="35">
        <f t="shared" si="4"/>
        <v>-4.7961300000000012E-2</v>
      </c>
    </row>
    <row r="56" spans="1:16" x14ac:dyDescent="0.25">
      <c r="A56" s="24">
        <v>2.6</v>
      </c>
      <c r="B56" s="35">
        <f t="shared" si="4"/>
        <v>4.9296000000000062E-4</v>
      </c>
      <c r="C56" s="35">
        <f t="shared" si="4"/>
        <v>3.4653039999999996E-2</v>
      </c>
      <c r="D56" s="35">
        <f t="shared" si="4"/>
        <v>-9.2020499999999998E-3</v>
      </c>
      <c r="E56" s="35">
        <f t="shared" si="4"/>
        <v>5.4458980000000004E-2</v>
      </c>
      <c r="F56" s="35">
        <f t="shared" si="4"/>
        <v>-1.1378099999999999E-2</v>
      </c>
      <c r="G56" s="35">
        <f t="shared" si="4"/>
        <v>-2.6801999999999937E-3</v>
      </c>
      <c r="H56" s="35">
        <f t="shared" si="4"/>
        <v>-2.2503299999999993E-2</v>
      </c>
      <c r="I56" s="35">
        <f t="shared" si="4"/>
        <v>-0.12638299</v>
      </c>
      <c r="J56" s="35">
        <f t="shared" si="4"/>
        <v>-9.6647399999999994E-2</v>
      </c>
      <c r="K56" s="35">
        <f t="shared" si="4"/>
        <v>-4.0461999999999984E-2</v>
      </c>
      <c r="L56" s="35">
        <f t="shared" si="4"/>
        <v>-3.3870999999999901E-3</v>
      </c>
      <c r="M56" s="35">
        <f t="shared" si="4"/>
        <v>-3.4541999999999996E-2</v>
      </c>
      <c r="N56" s="35">
        <f t="shared" si="4"/>
        <v>-5.7667099999999999E-2</v>
      </c>
      <c r="O56" s="35">
        <f t="shared" si="4"/>
        <v>-7.2076199999999993E-2</v>
      </c>
      <c r="P56" s="35">
        <f t="shared" si="4"/>
        <v>-5.8452299999999999E-2</v>
      </c>
    </row>
    <row r="57" spans="1:16" x14ac:dyDescent="0.25">
      <c r="A57" s="24">
        <v>2.9</v>
      </c>
      <c r="B57" s="35">
        <f t="shared" si="4"/>
        <v>-1.7438399999999965E-3</v>
      </c>
      <c r="C57" s="35">
        <f t="shared" si="4"/>
        <v>3.5719840000000003E-2</v>
      </c>
      <c r="D57" s="35">
        <f t="shared" si="4"/>
        <v>-1.1840550000000002E-2</v>
      </c>
      <c r="E57" s="35">
        <f t="shared" si="4"/>
        <v>5.521558E-2</v>
      </c>
      <c r="F57" s="35">
        <f t="shared" si="4"/>
        <v>-1.4555099999999998E-2</v>
      </c>
      <c r="G57" s="35">
        <f t="shared" si="4"/>
        <v>-5.9141999999999945E-3</v>
      </c>
      <c r="H57" s="35">
        <f t="shared" si="4"/>
        <v>-2.6964299999999993E-2</v>
      </c>
      <c r="I57" s="35">
        <f t="shared" si="4"/>
        <v>-0.13717129</v>
      </c>
      <c r="J57" s="35">
        <f t="shared" si="4"/>
        <v>-0.11040539999999999</v>
      </c>
      <c r="K57" s="35">
        <f t="shared" si="4"/>
        <v>-5.0601999999999994E-2</v>
      </c>
      <c r="L57" s="35">
        <f t="shared" si="4"/>
        <v>-1.379409999999999E-2</v>
      </c>
      <c r="M57" s="35">
        <f t="shared" si="4"/>
        <v>-3.8081999999999998E-2</v>
      </c>
      <c r="N57" s="35">
        <f t="shared" si="4"/>
        <v>-6.5074099999999996E-2</v>
      </c>
      <c r="O57" s="35">
        <f t="shared" si="4"/>
        <v>-8.3530199999999985E-2</v>
      </c>
      <c r="P57" s="35">
        <f t="shared" si="4"/>
        <v>-6.8943299999999999E-2</v>
      </c>
    </row>
    <row r="58" spans="1:16" x14ac:dyDescent="0.25">
      <c r="A58" s="24">
        <v>3.2</v>
      </c>
      <c r="B58" s="35">
        <f t="shared" si="4"/>
        <v>-3.980640000000004E-3</v>
      </c>
      <c r="C58" s="35">
        <f t="shared" si="4"/>
        <v>3.6786640000000002E-2</v>
      </c>
      <c r="D58" s="35">
        <f t="shared" si="4"/>
        <v>-1.4479050000000004E-2</v>
      </c>
      <c r="E58" s="35">
        <f t="shared" si="4"/>
        <v>5.5972180000000003E-2</v>
      </c>
      <c r="F58" s="35">
        <f t="shared" si="4"/>
        <v>-1.7732100000000004E-2</v>
      </c>
      <c r="G58" s="35">
        <f t="shared" si="4"/>
        <v>-9.1482000000000022E-3</v>
      </c>
      <c r="H58" s="35">
        <f t="shared" si="4"/>
        <v>-3.1425300000000003E-2</v>
      </c>
      <c r="I58" s="35">
        <f t="shared" si="4"/>
        <v>-0.14795959000000003</v>
      </c>
      <c r="J58" s="35">
        <f t="shared" si="4"/>
        <v>-0.12416340000000001</v>
      </c>
      <c r="K58" s="35">
        <f t="shared" si="4"/>
        <v>-6.0742000000000004E-2</v>
      </c>
      <c r="L58" s="35">
        <f t="shared" si="4"/>
        <v>-2.4201100000000017E-2</v>
      </c>
      <c r="M58" s="35">
        <f t="shared" si="4"/>
        <v>-4.1622000000000006E-2</v>
      </c>
      <c r="N58" s="35">
        <f t="shared" si="4"/>
        <v>-7.2481100000000007E-2</v>
      </c>
      <c r="O58" s="35">
        <f t="shared" si="4"/>
        <v>-9.4984200000000005E-2</v>
      </c>
      <c r="P58" s="35">
        <f t="shared" si="4"/>
        <v>-7.9434300000000027E-2</v>
      </c>
    </row>
    <row r="59" spans="1:16" x14ac:dyDescent="0.25">
      <c r="A59" s="24">
        <v>3.5</v>
      </c>
      <c r="B59" s="35">
        <f t="shared" si="4"/>
        <v>-6.2174400000000046E-3</v>
      </c>
      <c r="C59" s="35">
        <f t="shared" si="4"/>
        <v>3.7853440000000002E-2</v>
      </c>
      <c r="D59" s="35">
        <f t="shared" si="4"/>
        <v>-1.7117550000000006E-2</v>
      </c>
      <c r="E59" s="35">
        <f t="shared" si="4"/>
        <v>5.6728779999999999E-2</v>
      </c>
      <c r="F59" s="35">
        <f t="shared" si="4"/>
        <v>-2.0909100000000003E-2</v>
      </c>
      <c r="G59" s="35">
        <f t="shared" si="4"/>
        <v>-1.2382199999999996E-2</v>
      </c>
      <c r="H59" s="35">
        <f t="shared" si="4"/>
        <v>-3.5886299999999996E-2</v>
      </c>
      <c r="I59" s="35">
        <f t="shared" si="4"/>
        <v>-0.15874789</v>
      </c>
      <c r="J59" s="35">
        <f t="shared" si="4"/>
        <v>-0.1379214</v>
      </c>
      <c r="K59" s="35">
        <f t="shared" si="4"/>
        <v>-7.0881999999999987E-2</v>
      </c>
      <c r="L59" s="35">
        <f t="shared" si="4"/>
        <v>-3.4608100000000017E-2</v>
      </c>
      <c r="M59" s="35">
        <f t="shared" si="4"/>
        <v>-4.5162000000000001E-2</v>
      </c>
      <c r="N59" s="35">
        <f t="shared" si="4"/>
        <v>-7.9888100000000004E-2</v>
      </c>
      <c r="O59" s="35">
        <f t="shared" si="4"/>
        <v>-0.1064382</v>
      </c>
      <c r="P59" s="35">
        <f t="shared" si="4"/>
        <v>-8.9925300000000027E-2</v>
      </c>
    </row>
    <row r="60" spans="1:16" x14ac:dyDescent="0.25">
      <c r="A60" s="24">
        <v>3.8</v>
      </c>
      <c r="B60" s="35">
        <f t="shared" si="4"/>
        <v>-8.4542400000000018E-3</v>
      </c>
      <c r="C60" s="35">
        <f t="shared" si="4"/>
        <v>3.8920240000000002E-2</v>
      </c>
      <c r="D60" s="35">
        <f t="shared" si="4"/>
        <v>-1.9756050000000008E-2</v>
      </c>
      <c r="E60" s="35">
        <f t="shared" si="4"/>
        <v>5.7485380000000003E-2</v>
      </c>
      <c r="F60" s="35">
        <f t="shared" si="4"/>
        <v>-2.4086100000000003E-2</v>
      </c>
      <c r="G60" s="35">
        <f t="shared" si="4"/>
        <v>-1.5616199999999997E-2</v>
      </c>
      <c r="H60" s="35">
        <f t="shared" si="4"/>
        <v>-4.0347299999999989E-2</v>
      </c>
      <c r="I60" s="35">
        <f t="shared" si="4"/>
        <v>-0.16953619</v>
      </c>
      <c r="J60" s="35">
        <f t="shared" si="4"/>
        <v>-0.15167939999999999</v>
      </c>
      <c r="K60" s="35">
        <f t="shared" si="4"/>
        <v>-8.1021999999999997E-2</v>
      </c>
      <c r="L60" s="35">
        <f t="shared" si="4"/>
        <v>-4.5015099999999988E-2</v>
      </c>
      <c r="M60" s="35">
        <f t="shared" si="4"/>
        <v>-4.8701999999999995E-2</v>
      </c>
      <c r="N60" s="35">
        <f t="shared" si="4"/>
        <v>-8.72951E-2</v>
      </c>
      <c r="O60" s="35">
        <f t="shared" si="4"/>
        <v>-0.11789219999999999</v>
      </c>
      <c r="P60" s="35">
        <f t="shared" si="4"/>
        <v>-0.1004163</v>
      </c>
    </row>
    <row r="61" spans="1:16" x14ac:dyDescent="0.25">
      <c r="A61" s="24">
        <v>4.0999999999999996</v>
      </c>
      <c r="B61" s="35">
        <f t="shared" si="4"/>
        <v>-1.0691039999999999E-2</v>
      </c>
      <c r="C61" s="35">
        <f t="shared" si="4"/>
        <v>3.9987040000000001E-2</v>
      </c>
      <c r="D61" s="35">
        <f t="shared" si="4"/>
        <v>-2.2394550000000003E-2</v>
      </c>
      <c r="E61" s="35">
        <f t="shared" si="4"/>
        <v>5.8241979999999999E-2</v>
      </c>
      <c r="F61" s="35">
        <f t="shared" si="4"/>
        <v>-2.7263100000000002E-2</v>
      </c>
      <c r="G61" s="35">
        <f t="shared" si="4"/>
        <v>-1.8850199999999991E-2</v>
      </c>
      <c r="H61" s="35">
        <f t="shared" si="4"/>
        <v>-4.4808299999999995E-2</v>
      </c>
      <c r="I61" s="35">
        <f t="shared" si="4"/>
        <v>-0.18032449</v>
      </c>
      <c r="J61" s="35">
        <f t="shared" si="4"/>
        <v>-0.16543739999999998</v>
      </c>
      <c r="K61" s="35">
        <f t="shared" si="4"/>
        <v>-9.1161999999999979E-2</v>
      </c>
      <c r="L61" s="35">
        <f t="shared" si="4"/>
        <v>-5.5422099999999988E-2</v>
      </c>
      <c r="M61" s="35">
        <f t="shared" si="4"/>
        <v>-5.2241999999999997E-2</v>
      </c>
      <c r="N61" s="35">
        <f t="shared" si="4"/>
        <v>-9.4702100000000011E-2</v>
      </c>
      <c r="O61" s="35">
        <f t="shared" si="4"/>
        <v>-0.12934619999999997</v>
      </c>
      <c r="P61" s="35">
        <f t="shared" si="4"/>
        <v>-0.1109073</v>
      </c>
    </row>
    <row r="62" spans="1:16" x14ac:dyDescent="0.25">
      <c r="A62" s="24">
        <v>4.4000000000000004</v>
      </c>
      <c r="B62" s="35">
        <f t="shared" si="4"/>
        <v>-1.2927840000000003E-2</v>
      </c>
      <c r="C62" s="35">
        <f t="shared" si="4"/>
        <v>4.1053840000000008E-2</v>
      </c>
      <c r="D62" s="35">
        <f t="shared" si="4"/>
        <v>-2.5033050000000012E-2</v>
      </c>
      <c r="E62" s="35">
        <f t="shared" si="4"/>
        <v>5.8998580000000002E-2</v>
      </c>
      <c r="F62" s="35">
        <f t="shared" si="4"/>
        <v>-3.0440100000000008E-2</v>
      </c>
      <c r="G62" s="35">
        <f t="shared" si="4"/>
        <v>-2.2084199999999998E-2</v>
      </c>
      <c r="H62" s="35">
        <f t="shared" si="4"/>
        <v>-4.9269300000000002E-2</v>
      </c>
      <c r="I62" s="35">
        <f t="shared" si="4"/>
        <v>-0.19111279000000003</v>
      </c>
      <c r="J62" s="35">
        <f t="shared" si="4"/>
        <v>-0.17919540000000003</v>
      </c>
      <c r="K62" s="35">
        <f t="shared" si="4"/>
        <v>-0.10130200000000002</v>
      </c>
      <c r="L62" s="35">
        <f t="shared" si="4"/>
        <v>-6.5829100000000015E-2</v>
      </c>
      <c r="M62" s="35">
        <f t="shared" si="4"/>
        <v>-5.5782000000000005E-2</v>
      </c>
      <c r="N62" s="35">
        <f t="shared" si="4"/>
        <v>-0.10210910000000001</v>
      </c>
      <c r="O62" s="35">
        <f t="shared" si="4"/>
        <v>-0.14080019999999999</v>
      </c>
      <c r="P62" s="35">
        <f t="shared" si="4"/>
        <v>-0.12139830000000003</v>
      </c>
    </row>
    <row r="63" spans="1:16" x14ac:dyDescent="0.25">
      <c r="A63" s="24">
        <v>4.7</v>
      </c>
      <c r="B63" s="35">
        <f t="shared" si="4"/>
        <v>-1.516464E-2</v>
      </c>
      <c r="C63" s="35">
        <f t="shared" si="4"/>
        <v>4.2120640000000001E-2</v>
      </c>
      <c r="D63" s="35">
        <f t="shared" si="4"/>
        <v>-2.7671550000000007E-2</v>
      </c>
      <c r="E63" s="35">
        <f t="shared" si="4"/>
        <v>5.9755180000000005E-2</v>
      </c>
      <c r="F63" s="35">
        <f t="shared" si="4"/>
        <v>-3.3617100000000011E-2</v>
      </c>
      <c r="G63" s="35">
        <f t="shared" si="4"/>
        <v>-2.5318199999999999E-2</v>
      </c>
      <c r="H63" s="35">
        <f t="shared" si="4"/>
        <v>-5.3730299999999995E-2</v>
      </c>
      <c r="I63" s="35">
        <f t="shared" si="4"/>
        <v>-0.20190109000000001</v>
      </c>
      <c r="J63" s="35">
        <f t="shared" si="4"/>
        <v>-0.1929534</v>
      </c>
      <c r="K63" s="35">
        <f t="shared" si="4"/>
        <v>-0.111442</v>
      </c>
      <c r="L63" s="35">
        <f t="shared" si="4"/>
        <v>-7.6236100000000015E-2</v>
      </c>
      <c r="M63" s="35">
        <f t="shared" si="4"/>
        <v>-5.9322000000000007E-2</v>
      </c>
      <c r="N63" s="35">
        <f t="shared" si="4"/>
        <v>-0.10951610000000001</v>
      </c>
      <c r="O63" s="35">
        <f t="shared" si="4"/>
        <v>-0.15225420000000001</v>
      </c>
      <c r="P63" s="35">
        <f t="shared" si="4"/>
        <v>-0.13188930000000004</v>
      </c>
    </row>
    <row r="64" spans="1:16" x14ac:dyDescent="0.25">
      <c r="A64" s="24">
        <v>5</v>
      </c>
      <c r="B64" s="35">
        <f t="shared" ref="B64:P77" si="5">IF($A64&lt;$B$43,B$41*($B$43-$A64)+B$40,B$42*($A64-$B$43)+B$40)</f>
        <v>-1.7401440000000004E-2</v>
      </c>
      <c r="C64" s="35">
        <f t="shared" si="5"/>
        <v>4.3187440000000001E-2</v>
      </c>
      <c r="D64" s="35">
        <f t="shared" si="5"/>
        <v>-3.0310050000000009E-2</v>
      </c>
      <c r="E64" s="35">
        <f t="shared" si="5"/>
        <v>6.0511780000000001E-2</v>
      </c>
      <c r="F64" s="35">
        <f t="shared" si="5"/>
        <v>-3.679410000000001E-2</v>
      </c>
      <c r="G64" s="35">
        <f t="shared" si="5"/>
        <v>-2.8552199999999993E-2</v>
      </c>
      <c r="H64" s="35">
        <f t="shared" si="5"/>
        <v>-5.8191300000000001E-2</v>
      </c>
      <c r="I64" s="35">
        <f t="shared" si="5"/>
        <v>-0.21268939000000001</v>
      </c>
      <c r="J64" s="35">
        <f t="shared" si="5"/>
        <v>-0.20671139999999999</v>
      </c>
      <c r="K64" s="35">
        <f t="shared" si="5"/>
        <v>-0.12158199999999998</v>
      </c>
      <c r="L64" s="35">
        <f t="shared" si="5"/>
        <v>-8.6643100000000015E-2</v>
      </c>
      <c r="M64" s="35">
        <f t="shared" si="5"/>
        <v>-6.2862000000000001E-2</v>
      </c>
      <c r="N64" s="35">
        <f t="shared" si="5"/>
        <v>-0.1169231</v>
      </c>
      <c r="O64" s="35">
        <f t="shared" si="5"/>
        <v>-0.16370819999999997</v>
      </c>
      <c r="P64" s="35">
        <f t="shared" si="5"/>
        <v>-0.14238030000000002</v>
      </c>
    </row>
    <row r="65" spans="1:17" x14ac:dyDescent="0.25">
      <c r="A65" s="24">
        <v>5.3</v>
      </c>
      <c r="B65" s="35">
        <f t="shared" si="5"/>
        <v>-1.9638240000000001E-2</v>
      </c>
      <c r="C65" s="35">
        <f t="shared" si="5"/>
        <v>4.425424E-2</v>
      </c>
      <c r="D65" s="35">
        <f t="shared" si="5"/>
        <v>-3.2948550000000007E-2</v>
      </c>
      <c r="E65" s="35">
        <f t="shared" si="5"/>
        <v>6.1268379999999997E-2</v>
      </c>
      <c r="F65" s="35">
        <f t="shared" si="5"/>
        <v>-3.9971100000000009E-2</v>
      </c>
      <c r="G65" s="35">
        <f t="shared" si="5"/>
        <v>-3.1786199999999994E-2</v>
      </c>
      <c r="H65" s="35">
        <f t="shared" si="5"/>
        <v>-6.2652299999999994E-2</v>
      </c>
      <c r="I65" s="35">
        <f t="shared" si="5"/>
        <v>-0.22347769000000001</v>
      </c>
      <c r="J65" s="35">
        <f t="shared" si="5"/>
        <v>-0.22046939999999998</v>
      </c>
      <c r="K65" s="35">
        <f t="shared" si="5"/>
        <v>-0.13172200000000001</v>
      </c>
      <c r="L65" s="35">
        <f t="shared" si="5"/>
        <v>-9.7050099999999986E-2</v>
      </c>
      <c r="M65" s="35">
        <f t="shared" si="5"/>
        <v>-6.6401999999999989E-2</v>
      </c>
      <c r="N65" s="35">
        <f t="shared" si="5"/>
        <v>-0.1243301</v>
      </c>
      <c r="O65" s="35">
        <f t="shared" si="5"/>
        <v>-0.17516219999999999</v>
      </c>
      <c r="P65" s="35">
        <f t="shared" si="5"/>
        <v>-0.15287129999999999</v>
      </c>
    </row>
    <row r="66" spans="1:17" x14ac:dyDescent="0.25">
      <c r="A66" s="24">
        <v>5.6</v>
      </c>
      <c r="B66" s="35">
        <f t="shared" si="5"/>
        <v>-2.1875039999999998E-2</v>
      </c>
      <c r="C66" s="35">
        <f t="shared" si="5"/>
        <v>4.532104E-2</v>
      </c>
      <c r="D66" s="35">
        <f t="shared" si="5"/>
        <v>-3.5587050000000009E-2</v>
      </c>
      <c r="E66" s="35">
        <f t="shared" si="5"/>
        <v>6.202498E-2</v>
      </c>
      <c r="F66" s="35">
        <f t="shared" si="5"/>
        <v>-4.3148100000000009E-2</v>
      </c>
      <c r="G66" s="35">
        <f t="shared" si="5"/>
        <v>-3.5020199999999994E-2</v>
      </c>
      <c r="H66" s="35">
        <f t="shared" si="5"/>
        <v>-6.7113299999999987E-2</v>
      </c>
      <c r="I66" s="35">
        <f t="shared" si="5"/>
        <v>-0.23426599000000001</v>
      </c>
      <c r="J66" s="35">
        <f t="shared" si="5"/>
        <v>-0.23422739999999997</v>
      </c>
      <c r="K66" s="35">
        <f t="shared" si="5"/>
        <v>-0.14186199999999999</v>
      </c>
      <c r="L66" s="35">
        <f t="shared" si="5"/>
        <v>-0.10745709999999999</v>
      </c>
      <c r="M66" s="35">
        <f t="shared" si="5"/>
        <v>-6.9942000000000004E-2</v>
      </c>
      <c r="N66" s="35">
        <f t="shared" si="5"/>
        <v>-0.1317371</v>
      </c>
      <c r="O66" s="35">
        <f t="shared" si="5"/>
        <v>-0.18661620000000001</v>
      </c>
      <c r="P66" s="35">
        <f t="shared" si="5"/>
        <v>-0.16336230000000002</v>
      </c>
    </row>
    <row r="67" spans="1:17" x14ac:dyDescent="0.25">
      <c r="A67" s="24">
        <v>5.9</v>
      </c>
      <c r="B67" s="35">
        <f t="shared" si="5"/>
        <v>-2.4111840000000002E-2</v>
      </c>
      <c r="C67" s="35">
        <f t="shared" si="5"/>
        <v>4.638784E-2</v>
      </c>
      <c r="D67" s="35">
        <f t="shared" si="5"/>
        <v>-3.8225550000000011E-2</v>
      </c>
      <c r="E67" s="35">
        <f t="shared" si="5"/>
        <v>6.2781580000000003E-2</v>
      </c>
      <c r="F67" s="35">
        <f t="shared" si="5"/>
        <v>-4.6325100000000008E-2</v>
      </c>
      <c r="G67" s="35">
        <f t="shared" si="5"/>
        <v>-3.8254199999999995E-2</v>
      </c>
      <c r="H67" s="35">
        <f t="shared" si="5"/>
        <v>-7.1574300000000007E-2</v>
      </c>
      <c r="I67" s="35">
        <f t="shared" si="5"/>
        <v>-0.24505429000000004</v>
      </c>
      <c r="J67" s="35">
        <f t="shared" si="5"/>
        <v>-0.24798540000000002</v>
      </c>
      <c r="K67" s="35">
        <f t="shared" si="5"/>
        <v>-0.15200200000000003</v>
      </c>
      <c r="L67" s="35">
        <f t="shared" si="5"/>
        <v>-0.11786410000000001</v>
      </c>
      <c r="M67" s="35">
        <f t="shared" si="5"/>
        <v>-7.3481999999999992E-2</v>
      </c>
      <c r="N67" s="35">
        <f t="shared" si="5"/>
        <v>-0.13914410000000002</v>
      </c>
      <c r="O67" s="35">
        <f t="shared" si="5"/>
        <v>-0.19807020000000003</v>
      </c>
      <c r="P67" s="35">
        <f t="shared" si="5"/>
        <v>-0.17385330000000004</v>
      </c>
    </row>
    <row r="68" spans="1:17" x14ac:dyDescent="0.25">
      <c r="A68" s="24">
        <v>6.2</v>
      </c>
      <c r="B68" s="35">
        <f t="shared" si="5"/>
        <v>-2.6348640000000007E-2</v>
      </c>
      <c r="C68" s="35">
        <f t="shared" si="5"/>
        <v>4.7454640000000006E-2</v>
      </c>
      <c r="D68" s="35">
        <f t="shared" si="5"/>
        <v>-4.0864049999999999E-2</v>
      </c>
      <c r="E68" s="35">
        <f t="shared" si="5"/>
        <v>6.353818E-2</v>
      </c>
      <c r="F68" s="35">
        <f t="shared" si="5"/>
        <v>-4.9502100000000007E-2</v>
      </c>
      <c r="G68" s="35">
        <f t="shared" si="5"/>
        <v>-4.1488199999999996E-2</v>
      </c>
      <c r="H68" s="35">
        <f t="shared" si="5"/>
        <v>-7.60353E-2</v>
      </c>
      <c r="I68" s="35">
        <f t="shared" si="5"/>
        <v>-0.25584258999999998</v>
      </c>
      <c r="J68" s="35">
        <f t="shared" si="5"/>
        <v>-0.26174340000000001</v>
      </c>
      <c r="K68" s="35">
        <f t="shared" si="5"/>
        <v>-0.16214200000000001</v>
      </c>
      <c r="L68" s="35">
        <f t="shared" si="5"/>
        <v>-0.12827110000000003</v>
      </c>
      <c r="M68" s="35">
        <f t="shared" si="5"/>
        <v>-7.7022000000000007E-2</v>
      </c>
      <c r="N68" s="35">
        <f t="shared" si="5"/>
        <v>-0.14655110000000002</v>
      </c>
      <c r="O68" s="35">
        <f t="shared" si="5"/>
        <v>-0.20952419999999999</v>
      </c>
      <c r="P68" s="35">
        <f t="shared" si="5"/>
        <v>-0.18434430000000002</v>
      </c>
    </row>
    <row r="69" spans="1:17" x14ac:dyDescent="0.25">
      <c r="A69" s="24">
        <v>6.5</v>
      </c>
      <c r="B69" s="35">
        <f t="shared" si="5"/>
        <v>-2.8585440000000004E-2</v>
      </c>
      <c r="C69" s="35">
        <f t="shared" si="5"/>
        <v>4.8521439999999999E-2</v>
      </c>
      <c r="D69" s="35">
        <f t="shared" si="5"/>
        <v>-4.3502550000000001E-2</v>
      </c>
      <c r="E69" s="35">
        <f t="shared" si="5"/>
        <v>6.4294779999999996E-2</v>
      </c>
      <c r="F69" s="35">
        <f t="shared" si="5"/>
        <v>-5.2679100000000006E-2</v>
      </c>
      <c r="G69" s="35">
        <f t="shared" si="5"/>
        <v>-4.4722199999999997E-2</v>
      </c>
      <c r="H69" s="35">
        <f t="shared" si="5"/>
        <v>-8.0496299999999993E-2</v>
      </c>
      <c r="I69" s="35">
        <f t="shared" si="5"/>
        <v>-0.26663089000000001</v>
      </c>
      <c r="J69" s="35">
        <f t="shared" si="5"/>
        <v>-0.27550140000000001</v>
      </c>
      <c r="K69" s="35">
        <f t="shared" si="5"/>
        <v>-0.17228199999999999</v>
      </c>
      <c r="L69" s="35">
        <f t="shared" si="5"/>
        <v>-0.13867810000000003</v>
      </c>
      <c r="M69" s="35">
        <f t="shared" si="5"/>
        <v>-8.0561999999999995E-2</v>
      </c>
      <c r="N69" s="35">
        <f t="shared" si="5"/>
        <v>-0.15395810000000001</v>
      </c>
      <c r="O69" s="35">
        <f t="shared" si="5"/>
        <v>-0.22097820000000001</v>
      </c>
      <c r="P69" s="35">
        <f t="shared" si="5"/>
        <v>-0.19483530000000004</v>
      </c>
    </row>
    <row r="70" spans="1:17" x14ac:dyDescent="0.25">
      <c r="A70" s="24">
        <v>6.8</v>
      </c>
      <c r="B70" s="35">
        <f t="shared" si="5"/>
        <v>-3.0822240000000001E-2</v>
      </c>
      <c r="C70" s="35">
        <f t="shared" si="5"/>
        <v>4.9588240000000006E-2</v>
      </c>
      <c r="D70" s="35">
        <f t="shared" si="5"/>
        <v>-4.6141050000000003E-2</v>
      </c>
      <c r="E70" s="35">
        <f t="shared" si="5"/>
        <v>6.5051379999999992E-2</v>
      </c>
      <c r="F70" s="35">
        <f t="shared" si="5"/>
        <v>-5.5856100000000006E-2</v>
      </c>
      <c r="G70" s="35">
        <f t="shared" si="5"/>
        <v>-4.7956199999999997E-2</v>
      </c>
      <c r="H70" s="35">
        <f t="shared" si="5"/>
        <v>-8.4957299999999986E-2</v>
      </c>
      <c r="I70" s="35">
        <f t="shared" si="5"/>
        <v>-0.27741918999999998</v>
      </c>
      <c r="J70" s="35">
        <f t="shared" si="5"/>
        <v>-0.2892594</v>
      </c>
      <c r="K70" s="35">
        <f t="shared" si="5"/>
        <v>-0.18242199999999997</v>
      </c>
      <c r="L70" s="35">
        <f t="shared" si="5"/>
        <v>-0.14908510000000003</v>
      </c>
      <c r="M70" s="35">
        <f t="shared" si="5"/>
        <v>-8.410200000000001E-2</v>
      </c>
      <c r="N70" s="35">
        <f t="shared" si="5"/>
        <v>-0.16136510000000001</v>
      </c>
      <c r="O70" s="35">
        <f t="shared" si="5"/>
        <v>-0.23243219999999998</v>
      </c>
      <c r="P70" s="35">
        <f t="shared" si="5"/>
        <v>-0.20532630000000002</v>
      </c>
    </row>
    <row r="71" spans="1:17" x14ac:dyDescent="0.25">
      <c r="A71" s="24">
        <v>7.1</v>
      </c>
      <c r="B71" s="35">
        <f t="shared" si="5"/>
        <v>-3.3059039999999998E-2</v>
      </c>
      <c r="C71" s="35">
        <f t="shared" si="5"/>
        <v>5.0655039999999998E-2</v>
      </c>
      <c r="D71" s="35">
        <f t="shared" si="5"/>
        <v>-4.8779550000000005E-2</v>
      </c>
      <c r="E71" s="35">
        <f t="shared" si="5"/>
        <v>6.5807980000000002E-2</v>
      </c>
      <c r="F71" s="35">
        <f t="shared" si="5"/>
        <v>-5.9033100000000005E-2</v>
      </c>
      <c r="G71" s="35">
        <f t="shared" si="5"/>
        <v>-5.1190199999999998E-2</v>
      </c>
      <c r="H71" s="35">
        <f t="shared" si="5"/>
        <v>-8.9418299999999992E-2</v>
      </c>
      <c r="I71" s="35">
        <f t="shared" si="5"/>
        <v>-0.28820748999999996</v>
      </c>
      <c r="J71" s="35">
        <f t="shared" si="5"/>
        <v>-0.30301739999999999</v>
      </c>
      <c r="K71" s="35">
        <f t="shared" si="5"/>
        <v>-0.19256199999999996</v>
      </c>
      <c r="L71" s="35">
        <f t="shared" si="5"/>
        <v>-0.15949210000000003</v>
      </c>
      <c r="M71" s="35">
        <f t="shared" si="5"/>
        <v>-8.7641999999999998E-2</v>
      </c>
      <c r="N71" s="35">
        <f t="shared" si="5"/>
        <v>-0.16877210000000001</v>
      </c>
      <c r="O71" s="35">
        <f t="shared" si="5"/>
        <v>-0.2438862</v>
      </c>
      <c r="P71" s="35">
        <f t="shared" si="5"/>
        <v>-0.21581730000000005</v>
      </c>
    </row>
    <row r="72" spans="1:17" x14ac:dyDescent="0.25">
      <c r="A72" s="24">
        <v>7.4</v>
      </c>
      <c r="B72" s="35">
        <f t="shared" si="5"/>
        <v>-3.5295840000000002E-2</v>
      </c>
      <c r="C72" s="35">
        <f t="shared" si="5"/>
        <v>5.1721840000000005E-2</v>
      </c>
      <c r="D72" s="35">
        <f t="shared" si="5"/>
        <v>-5.1418050000000007E-2</v>
      </c>
      <c r="E72" s="35">
        <f t="shared" si="5"/>
        <v>6.6564579999999998E-2</v>
      </c>
      <c r="F72" s="35">
        <f t="shared" si="5"/>
        <v>-6.2210100000000018E-2</v>
      </c>
      <c r="G72" s="35">
        <f t="shared" si="5"/>
        <v>-5.4424199999999999E-2</v>
      </c>
      <c r="H72" s="35">
        <f t="shared" si="5"/>
        <v>-9.3879299999999999E-2</v>
      </c>
      <c r="I72" s="35">
        <f t="shared" si="5"/>
        <v>-0.29899578999999998</v>
      </c>
      <c r="J72" s="35">
        <f t="shared" si="5"/>
        <v>-0.31677540000000004</v>
      </c>
      <c r="K72" s="35">
        <f t="shared" si="5"/>
        <v>-0.20270199999999999</v>
      </c>
      <c r="L72" s="35">
        <f t="shared" si="5"/>
        <v>-0.16989910000000003</v>
      </c>
      <c r="M72" s="35">
        <f t="shared" si="5"/>
        <v>-9.1182000000000013E-2</v>
      </c>
      <c r="N72" s="35">
        <f t="shared" si="5"/>
        <v>-0.17617910000000001</v>
      </c>
      <c r="O72" s="35">
        <f t="shared" si="5"/>
        <v>-0.25534020000000002</v>
      </c>
      <c r="P72" s="35">
        <f t="shared" si="5"/>
        <v>-0.22630830000000007</v>
      </c>
    </row>
    <row r="73" spans="1:17" x14ac:dyDescent="0.25">
      <c r="A73" s="24">
        <v>7.7</v>
      </c>
      <c r="B73" s="35">
        <f t="shared" si="5"/>
        <v>-3.7532639999999999E-2</v>
      </c>
      <c r="C73" s="35">
        <f t="shared" si="5"/>
        <v>5.2788639999999998E-2</v>
      </c>
      <c r="D73" s="35">
        <f t="shared" si="5"/>
        <v>-5.4056549999999995E-2</v>
      </c>
      <c r="E73" s="35">
        <f t="shared" si="5"/>
        <v>6.7321179999999994E-2</v>
      </c>
      <c r="F73" s="35">
        <f t="shared" si="5"/>
        <v>-6.5387100000000004E-2</v>
      </c>
      <c r="G73" s="35">
        <f t="shared" si="5"/>
        <v>-5.7658199999999986E-2</v>
      </c>
      <c r="H73" s="35">
        <f t="shared" si="5"/>
        <v>-9.8340299999999978E-2</v>
      </c>
      <c r="I73" s="35">
        <f t="shared" si="5"/>
        <v>-0.30978408999999996</v>
      </c>
      <c r="J73" s="35">
        <f t="shared" si="5"/>
        <v>-0.33053339999999998</v>
      </c>
      <c r="K73" s="35">
        <f t="shared" si="5"/>
        <v>-0.21284199999999992</v>
      </c>
      <c r="L73" s="35">
        <f t="shared" si="5"/>
        <v>-0.18030609999999997</v>
      </c>
      <c r="M73" s="35">
        <f t="shared" si="5"/>
        <v>-9.4722000000000001E-2</v>
      </c>
      <c r="N73" s="35">
        <f t="shared" si="5"/>
        <v>-0.1835861</v>
      </c>
      <c r="O73" s="35">
        <f t="shared" si="5"/>
        <v>-0.26679419999999998</v>
      </c>
      <c r="P73" s="35">
        <f t="shared" si="5"/>
        <v>-0.23679929999999999</v>
      </c>
    </row>
    <row r="74" spans="1:17" x14ac:dyDescent="0.25">
      <c r="A74" s="24">
        <v>8</v>
      </c>
      <c r="B74" s="35">
        <f t="shared" si="5"/>
        <v>-3.9769439999999996E-2</v>
      </c>
      <c r="C74" s="35">
        <f t="shared" si="5"/>
        <v>5.3855440000000004E-2</v>
      </c>
      <c r="D74" s="35">
        <f t="shared" si="5"/>
        <v>-5.6695050000000011E-2</v>
      </c>
      <c r="E74" s="35">
        <f t="shared" si="5"/>
        <v>6.8077780000000004E-2</v>
      </c>
      <c r="F74" s="35">
        <f t="shared" si="5"/>
        <v>-6.8564100000000003E-2</v>
      </c>
      <c r="G74" s="35">
        <f t="shared" si="5"/>
        <v>-6.08922E-2</v>
      </c>
      <c r="H74" s="35">
        <f t="shared" si="5"/>
        <v>-0.1028013</v>
      </c>
      <c r="I74" s="35">
        <f t="shared" si="5"/>
        <v>-0.32057238999999998</v>
      </c>
      <c r="J74" s="35">
        <f t="shared" si="5"/>
        <v>-0.34429139999999997</v>
      </c>
      <c r="K74" s="35">
        <f t="shared" si="5"/>
        <v>-0.22298199999999996</v>
      </c>
      <c r="L74" s="35">
        <f t="shared" si="5"/>
        <v>-0.19071310000000002</v>
      </c>
      <c r="M74" s="35">
        <f t="shared" si="5"/>
        <v>-9.8261999999999988E-2</v>
      </c>
      <c r="N74" s="35">
        <f t="shared" si="5"/>
        <v>-0.1909931</v>
      </c>
      <c r="O74" s="35">
        <f t="shared" si="5"/>
        <v>-0.2782482</v>
      </c>
      <c r="P74" s="35">
        <f t="shared" si="5"/>
        <v>-0.24729030000000002</v>
      </c>
    </row>
    <row r="75" spans="1:17" x14ac:dyDescent="0.25">
      <c r="A75" s="24">
        <v>8.3000000000000007</v>
      </c>
      <c r="B75" s="35">
        <f t="shared" si="5"/>
        <v>-4.2006240000000007E-2</v>
      </c>
      <c r="C75" s="35">
        <f t="shared" si="5"/>
        <v>5.4922240000000011E-2</v>
      </c>
      <c r="D75" s="35">
        <f t="shared" si="5"/>
        <v>-5.9333550000000013E-2</v>
      </c>
      <c r="E75" s="35">
        <f t="shared" si="5"/>
        <v>6.8834380000000001E-2</v>
      </c>
      <c r="F75" s="35">
        <f t="shared" si="5"/>
        <v>-7.1741100000000016E-2</v>
      </c>
      <c r="G75" s="35">
        <f t="shared" si="5"/>
        <v>-6.4126199999999994E-2</v>
      </c>
      <c r="H75" s="35">
        <f t="shared" si="5"/>
        <v>-0.10726229999999999</v>
      </c>
      <c r="I75" s="35">
        <f t="shared" si="5"/>
        <v>-0.33136069000000001</v>
      </c>
      <c r="J75" s="35">
        <f t="shared" si="5"/>
        <v>-0.35804940000000002</v>
      </c>
      <c r="K75" s="35">
        <f t="shared" si="5"/>
        <v>-0.233122</v>
      </c>
      <c r="L75" s="35">
        <f t="shared" si="5"/>
        <v>-0.20112010000000002</v>
      </c>
      <c r="M75" s="35">
        <f t="shared" si="5"/>
        <v>-0.101802</v>
      </c>
      <c r="N75" s="35">
        <f t="shared" si="5"/>
        <v>-0.19840010000000002</v>
      </c>
      <c r="O75" s="35">
        <f t="shared" si="5"/>
        <v>-0.28970220000000002</v>
      </c>
      <c r="P75" s="35">
        <f t="shared" si="5"/>
        <v>-0.25778130000000005</v>
      </c>
    </row>
    <row r="76" spans="1:17" x14ac:dyDescent="0.25">
      <c r="A76" s="24">
        <v>8.6</v>
      </c>
      <c r="B76" s="35">
        <f t="shared" si="5"/>
        <v>-4.4243040000000004E-2</v>
      </c>
      <c r="C76" s="35">
        <f t="shared" si="5"/>
        <v>5.5989040000000004E-2</v>
      </c>
      <c r="D76" s="35">
        <f t="shared" si="5"/>
        <v>-6.1972050000000001E-2</v>
      </c>
      <c r="E76" s="35">
        <f t="shared" si="5"/>
        <v>6.9590979999999997E-2</v>
      </c>
      <c r="F76" s="35">
        <f t="shared" si="5"/>
        <v>-7.4918100000000001E-2</v>
      </c>
      <c r="G76" s="35">
        <f t="shared" si="5"/>
        <v>-6.7360199999999981E-2</v>
      </c>
      <c r="H76" s="35">
        <f t="shared" si="5"/>
        <v>-0.11172329999999998</v>
      </c>
      <c r="I76" s="35">
        <f t="shared" si="5"/>
        <v>-0.34214898999999999</v>
      </c>
      <c r="J76" s="35">
        <f t="shared" si="5"/>
        <v>-0.37180739999999995</v>
      </c>
      <c r="K76" s="35">
        <f t="shared" si="5"/>
        <v>-0.24326199999999998</v>
      </c>
      <c r="L76" s="35">
        <f t="shared" si="5"/>
        <v>-0.21152710000000002</v>
      </c>
      <c r="M76" s="35">
        <f t="shared" si="5"/>
        <v>-0.10534199999999999</v>
      </c>
      <c r="N76" s="35">
        <f t="shared" si="5"/>
        <v>-0.20580709999999999</v>
      </c>
      <c r="O76" s="35">
        <f t="shared" si="5"/>
        <v>-0.30115619999999999</v>
      </c>
      <c r="P76" s="35">
        <f t="shared" si="5"/>
        <v>-0.26827230000000002</v>
      </c>
    </row>
    <row r="77" spans="1:17" x14ac:dyDescent="0.25">
      <c r="A77" s="24">
        <v>8.9</v>
      </c>
      <c r="B77" s="35">
        <f t="shared" si="5"/>
        <v>-4.6479840000000001E-2</v>
      </c>
      <c r="C77" s="35">
        <f t="shared" si="5"/>
        <v>5.705584000000001E-2</v>
      </c>
      <c r="D77" s="35">
        <f t="shared" si="5"/>
        <v>-6.4610550000000003E-2</v>
      </c>
      <c r="E77" s="35">
        <f t="shared" si="5"/>
        <v>7.0347580000000007E-2</v>
      </c>
      <c r="F77" s="35">
        <f t="shared" si="5"/>
        <v>-7.8095100000000015E-2</v>
      </c>
      <c r="G77" s="35">
        <f t="shared" si="5"/>
        <v>-7.0594199999999996E-2</v>
      </c>
      <c r="H77" s="35">
        <f t="shared" si="5"/>
        <v>-0.1161843</v>
      </c>
      <c r="I77" s="35">
        <f t="shared" si="5"/>
        <v>-0.35293729000000001</v>
      </c>
      <c r="J77" s="35">
        <f t="shared" si="5"/>
        <v>-0.3855654</v>
      </c>
      <c r="K77" s="35">
        <f t="shared" si="5"/>
        <v>-0.25340199999999996</v>
      </c>
      <c r="L77" s="35">
        <f t="shared" si="5"/>
        <v>-0.22193410000000002</v>
      </c>
      <c r="M77" s="35">
        <f t="shared" si="5"/>
        <v>-0.10888200000000001</v>
      </c>
      <c r="N77" s="35">
        <f t="shared" si="5"/>
        <v>-0.21321410000000002</v>
      </c>
      <c r="O77" s="35">
        <f t="shared" si="5"/>
        <v>-0.3126102</v>
      </c>
      <c r="P77" s="35">
        <f t="shared" si="5"/>
        <v>-0.27876330000000005</v>
      </c>
    </row>
    <row r="78" spans="1:17" x14ac:dyDescent="0.25">
      <c r="B78" s="32" t="s">
        <v>94</v>
      </c>
      <c r="C78" s="32" t="s">
        <v>95</v>
      </c>
      <c r="D78" s="32" t="s">
        <v>96</v>
      </c>
      <c r="E78" s="32" t="s">
        <v>97</v>
      </c>
      <c r="F78" s="32" t="s">
        <v>98</v>
      </c>
      <c r="G78" s="32" t="s">
        <v>99</v>
      </c>
      <c r="H78" s="32" t="s">
        <v>100</v>
      </c>
      <c r="I78" s="32" t="s">
        <v>101</v>
      </c>
      <c r="J78" s="32" t="s">
        <v>36</v>
      </c>
      <c r="K78" s="32" t="s">
        <v>37</v>
      </c>
      <c r="L78" s="32" t="s">
        <v>102</v>
      </c>
      <c r="M78" s="32" t="s">
        <v>103</v>
      </c>
      <c r="N78" s="32" t="s">
        <v>104</v>
      </c>
      <c r="O78" s="32" t="s">
        <v>105</v>
      </c>
      <c r="P78" s="32" t="s">
        <v>106</v>
      </c>
    </row>
    <row r="79" spans="1:17" x14ac:dyDescent="0.25">
      <c r="A79" s="30" t="s">
        <v>93</v>
      </c>
      <c r="B79" s="33">
        <v>4.9319999999999998E-3</v>
      </c>
      <c r="C79" s="33">
        <v>2.5735000000000001E-2</v>
      </c>
      <c r="D79" s="33">
        <v>7.0600000000000003E-4</v>
      </c>
      <c r="E79" s="33">
        <v>3.5078999999999999E-2</v>
      </c>
      <c r="F79" s="33">
        <v>2.2599999999999999E-4</v>
      </c>
      <c r="G79" s="33">
        <v>4.6699999999999997E-3</v>
      </c>
      <c r="H79" s="33">
        <v>-5.0229999999999997E-3</v>
      </c>
      <c r="I79" s="33">
        <v>-3.9237000000000001E-2</v>
      </c>
      <c r="J79" s="33">
        <v>-4.3733000000000001E-2</v>
      </c>
      <c r="K79" s="33">
        <v>-1.205E-2</v>
      </c>
      <c r="L79" s="33">
        <v>6.999E-3</v>
      </c>
      <c r="M79" s="33">
        <v>-1.1946999999999999E-2</v>
      </c>
      <c r="N79" s="33">
        <v>-2.1198000000000002E-2</v>
      </c>
      <c r="O79" s="33">
        <v>-2.9787000000000001E-2</v>
      </c>
      <c r="P79" s="33">
        <v>-2.2734999999999998E-2</v>
      </c>
      <c r="Q79">
        <v>-5.6819000000000001E-2</v>
      </c>
    </row>
    <row r="80" spans="1:17" x14ac:dyDescent="0.25">
      <c r="A80" s="30" t="s">
        <v>107</v>
      </c>
      <c r="B80" s="33">
        <v>-1.6999999999999999E-3</v>
      </c>
      <c r="C80" s="33">
        <v>-3.9150000000000001E-3</v>
      </c>
      <c r="D80" s="33">
        <v>-1.4040000000000001E-3</v>
      </c>
      <c r="E80" s="33">
        <v>-4.712E-3</v>
      </c>
      <c r="F80" s="33">
        <v>-1.526E-3</v>
      </c>
      <c r="G80" s="33">
        <v>-2.0249999999999999E-3</v>
      </c>
      <c r="H80" s="33">
        <v>-1.1739999999999999E-3</v>
      </c>
      <c r="I80" s="33">
        <v>2.3210000000000001E-3</v>
      </c>
      <c r="J80" s="33">
        <v>2.7299999999999998E-3</v>
      </c>
      <c r="K80" s="33">
        <v>-1.3990000000000001E-3</v>
      </c>
      <c r="L80" s="33">
        <v>-3.7339999999999999E-3</v>
      </c>
      <c r="M80" s="33">
        <v>-9.4099999999999997E-5</v>
      </c>
      <c r="N80" s="33">
        <v>1.55E-4</v>
      </c>
      <c r="O80" s="33">
        <v>9.3899999999999995E-4</v>
      </c>
      <c r="P80" s="33">
        <v>1.1400000000000001E-4</v>
      </c>
      <c r="Q80">
        <v>4.6779999999999999E-3</v>
      </c>
    </row>
    <row r="81" spans="1:16" x14ac:dyDescent="0.25">
      <c r="A81" s="24">
        <v>-1</v>
      </c>
      <c r="B81" s="37">
        <f t="shared" ref="B81:P81" si="6">(B$79*$A81+B$80*$A81^2)/(1+B$79*$A81+B$80*$A81^2)</f>
        <v>-6.676277069525091E-3</v>
      </c>
      <c r="C81" s="37">
        <f t="shared" si="6"/>
        <v>-3.055598495388262E-2</v>
      </c>
      <c r="D81" s="37">
        <f t="shared" si="6"/>
        <v>-2.1144615137941056E-3</v>
      </c>
      <c r="E81" s="37">
        <f t="shared" si="6"/>
        <v>-4.1439936513821468E-2</v>
      </c>
      <c r="F81" s="37">
        <f t="shared" si="6"/>
        <v>-1.7550748912093989E-3</v>
      </c>
      <c r="G81" s="37">
        <f t="shared" si="6"/>
        <v>-6.7401251377975542E-3</v>
      </c>
      <c r="H81" s="37">
        <f t="shared" si="6"/>
        <v>3.8342420025322533E-3</v>
      </c>
      <c r="I81" s="37">
        <f t="shared" si="6"/>
        <v>3.989984235155411E-2</v>
      </c>
      <c r="J81" s="37">
        <f t="shared" si="6"/>
        <v>4.4400040899678257E-2</v>
      </c>
      <c r="K81" s="37">
        <f t="shared" si="6"/>
        <v>1.0538751755056891E-2</v>
      </c>
      <c r="L81" s="37">
        <f t="shared" si="6"/>
        <v>-1.0849447115894899E-2</v>
      </c>
      <c r="M81" s="37">
        <f t="shared" si="6"/>
        <v>1.1714054483611206E-2</v>
      </c>
      <c r="N81" s="37">
        <f t="shared" si="6"/>
        <v>2.0906581759685437E-2</v>
      </c>
      <c r="O81" s="37">
        <f t="shared" si="6"/>
        <v>2.9810056212805341E-2</v>
      </c>
      <c r="P81" s="37">
        <f t="shared" si="6"/>
        <v>2.2338585656338325E-2</v>
      </c>
    </row>
    <row r="82" spans="1:16" x14ac:dyDescent="0.25">
      <c r="A82" s="24">
        <v>-0.7</v>
      </c>
      <c r="B82" s="37">
        <f t="shared" ref="B82:B115" si="7">(B$79*$A82+B$80*$A82^2)/(1+B$79*$A82+B$80*$A82^2)</f>
        <v>-4.3038436917566527E-3</v>
      </c>
      <c r="C82" s="37">
        <f t="shared" ref="C82:P83" si="8">(C$79*$A82+C$80*$A82^2)/(1+C$79*$A82+C$80*$A82^2)</f>
        <v>-2.033824927200141E-2</v>
      </c>
      <c r="D82" s="37">
        <f t="shared" si="8"/>
        <v>-1.1835591562922023E-3</v>
      </c>
      <c r="E82" s="37">
        <f t="shared" si="8"/>
        <v>-2.7605786826344545E-2</v>
      </c>
      <c r="F82" s="37">
        <f t="shared" si="8"/>
        <v>-9.0676147148747923E-4</v>
      </c>
      <c r="G82" s="37">
        <f t="shared" si="8"/>
        <v>-4.2794859595451113E-3</v>
      </c>
      <c r="H82" s="37">
        <f t="shared" si="8"/>
        <v>2.9322168194885752E-3</v>
      </c>
      <c r="I82" s="37">
        <f t="shared" si="8"/>
        <v>2.7807798262807253E-2</v>
      </c>
      <c r="J82" s="37">
        <f t="shared" si="8"/>
        <v>3.09615535934465E-2</v>
      </c>
      <c r="K82" s="37">
        <f t="shared" si="8"/>
        <v>7.6898972184049437E-3</v>
      </c>
      <c r="L82" s="37">
        <f t="shared" si="8"/>
        <v>-6.7745456466746469E-3</v>
      </c>
      <c r="M82" s="37">
        <f t="shared" si="8"/>
        <v>8.2481925067932321E-3</v>
      </c>
      <c r="N82" s="37">
        <f t="shared" si="8"/>
        <v>1.469537509340072E-2</v>
      </c>
      <c r="O82" s="37">
        <f t="shared" si="8"/>
        <v>2.0866327486276686E-2</v>
      </c>
      <c r="P82" s="37">
        <f t="shared" si="8"/>
        <v>1.5719316850936478E-2</v>
      </c>
    </row>
    <row r="83" spans="1:16" x14ac:dyDescent="0.25">
      <c r="A83" s="24">
        <v>-0.4</v>
      </c>
      <c r="B83" s="37">
        <f t="shared" si="7"/>
        <v>-2.2498504643223109E-3</v>
      </c>
      <c r="C83" s="37">
        <f t="shared" si="8"/>
        <v>-1.104097182875878E-2</v>
      </c>
      <c r="D83" s="37">
        <f t="shared" si="8"/>
        <v>-5.0729721998241995E-4</v>
      </c>
      <c r="E83" s="37">
        <f t="shared" si="8"/>
        <v>-1.5007412396131247E-2</v>
      </c>
      <c r="F83" s="37">
        <f t="shared" si="8"/>
        <v>-3.3467196785356512E-4</v>
      </c>
      <c r="G83" s="37">
        <f t="shared" si="8"/>
        <v>-2.1968154193993234E-3</v>
      </c>
      <c r="H83" s="37">
        <f t="shared" si="8"/>
        <v>1.8180486788582746E-3</v>
      </c>
      <c r="I83" s="37">
        <f t="shared" si="8"/>
        <v>1.5812119950929186E-2</v>
      </c>
      <c r="J83" s="37">
        <f t="shared" si="8"/>
        <v>1.7614177792186103E-2</v>
      </c>
      <c r="K83" s="37">
        <f t="shared" si="8"/>
        <v>4.5751319614839069E-3</v>
      </c>
      <c r="L83" s="37">
        <f t="shared" si="8"/>
        <v>-3.4086192158209127E-3</v>
      </c>
      <c r="M83" s="37">
        <f t="shared" si="8"/>
        <v>4.7411583354265621E-3</v>
      </c>
      <c r="N83" s="37">
        <f t="shared" si="8"/>
        <v>8.4322917906126307E-3</v>
      </c>
      <c r="O83" s="37">
        <f t="shared" si="8"/>
        <v>1.1921210123017391E-2</v>
      </c>
      <c r="P83" s="37">
        <f t="shared" si="8"/>
        <v>9.0299568658487386E-3</v>
      </c>
    </row>
    <row r="84" spans="1:16" x14ac:dyDescent="0.25">
      <c r="A84" s="24">
        <v>-0.1</v>
      </c>
      <c r="B84" s="37">
        <f t="shared" si="7"/>
        <v>-5.1046043691491388E-4</v>
      </c>
      <c r="C84" s="37">
        <f>(C$79*$A84+C$80*$A84^2)/(1+C$79*$A84+C$80*$A84^2)</f>
        <v>-2.6194938205302085E-3</v>
      </c>
      <c r="D84" s="37">
        <f>(D$79*$A84+D$80*$A84^2)/(1+D$79*$A84+D$80*$A84^2)</f>
        <v>-8.4647164536006352E-5</v>
      </c>
      <c r="E84" s="37">
        <f>(E$79*$A84+E$80*$A84^2)/(1+E$79*$A84+E$80*$A84^2)</f>
        <v>-3.5677032564306759E-3</v>
      </c>
      <c r="F84" s="37">
        <f t="shared" ref="C84:P102" si="9">(F$79*$A84+F$80*$A84^2)/(1+F$79*$A84+F$80*$A84^2)</f>
        <v>-3.7861433433869812E-5</v>
      </c>
      <c r="G84" s="37">
        <f t="shared" si="9"/>
        <v>-4.8748752829816324E-4</v>
      </c>
      <c r="H84" s="37">
        <f t="shared" si="9"/>
        <v>4.9031946888134555E-4</v>
      </c>
      <c r="I84" s="37">
        <f t="shared" ref="I84:I96" si="10">(I$79*$A84+I$80*$A84^2)/(1+I$79*$A84+I$80*$A84^2)</f>
        <v>3.9313931450817461E-3</v>
      </c>
      <c r="J84" s="37">
        <f t="shared" si="9"/>
        <v>4.3813195651217262E-3</v>
      </c>
      <c r="K84" s="37">
        <f t="shared" si="9"/>
        <v>1.1895931826235639E-3</v>
      </c>
      <c r="L84" s="37">
        <f t="shared" si="9"/>
        <v>-7.3778392381999706E-4</v>
      </c>
      <c r="M84" s="37">
        <f t="shared" si="9"/>
        <v>1.1923356386003999E-3</v>
      </c>
      <c r="N84" s="37">
        <f t="shared" si="9"/>
        <v>2.1168594003111501E-3</v>
      </c>
      <c r="O84" s="37">
        <f t="shared" si="9"/>
        <v>2.9791879183729895E-3</v>
      </c>
      <c r="P84" s="37">
        <f t="shared" si="9"/>
        <v>2.2694777551190959E-3</v>
      </c>
    </row>
    <row r="85" spans="1:16" x14ac:dyDescent="0.25">
      <c r="A85" s="24">
        <v>0.2</v>
      </c>
      <c r="B85" s="37">
        <f t="shared" si="7"/>
        <v>9.1755731536157187E-4</v>
      </c>
      <c r="C85" s="37">
        <f t="shared" si="9"/>
        <v>4.9656195720874548E-3</v>
      </c>
      <c r="D85" s="37">
        <f t="shared" si="9"/>
        <v>8.5032768813340121E-5</v>
      </c>
      <c r="E85" s="37">
        <f t="shared" si="9"/>
        <v>6.7810237807214048E-3</v>
      </c>
      <c r="F85" s="37">
        <f t="shared" si="9"/>
        <v>-1.5840250909574419E-5</v>
      </c>
      <c r="G85" s="37">
        <f t="shared" si="9"/>
        <v>8.5227301112151329E-4</v>
      </c>
      <c r="H85" s="37">
        <f t="shared" si="9"/>
        <v>-1.0526669424500029E-3</v>
      </c>
      <c r="I85" s="37">
        <f t="shared" si="10"/>
        <v>-7.8151631515686291E-3</v>
      </c>
      <c r="J85" s="37">
        <f t="shared" si="9"/>
        <v>-8.7126546835638134E-3</v>
      </c>
      <c r="K85" s="37">
        <f t="shared" si="9"/>
        <v>-2.4720559911920398E-3</v>
      </c>
      <c r="L85" s="37">
        <f t="shared" si="9"/>
        <v>1.2488783525528339E-3</v>
      </c>
      <c r="M85" s="37">
        <f t="shared" si="9"/>
        <v>-2.3989049730208543E-3</v>
      </c>
      <c r="N85" s="37">
        <f t="shared" si="9"/>
        <v>-4.2513978677332634E-3</v>
      </c>
      <c r="O85" s="37">
        <f t="shared" si="9"/>
        <v>-5.9550931989227115E-3</v>
      </c>
      <c r="P85" s="37">
        <f t="shared" si="9"/>
        <v>-4.5631679164704923E-3</v>
      </c>
    </row>
    <row r="86" spans="1:16" x14ac:dyDescent="0.25">
      <c r="A86" s="24">
        <v>0.5</v>
      </c>
      <c r="B86" s="37">
        <f t="shared" si="7"/>
        <v>2.0368428038373674E-3</v>
      </c>
      <c r="C86" s="37">
        <f t="shared" si="9"/>
        <v>1.1749068264668424E-2</v>
      </c>
      <c r="D86" s="37">
        <f t="shared" si="9"/>
        <v>1.9999960000079941E-6</v>
      </c>
      <c r="E86" s="37">
        <f t="shared" si="9"/>
        <v>1.6098110760787376E-2</v>
      </c>
      <c r="F86" s="37">
        <f t="shared" si="9"/>
        <v>-2.6857211161196784E-4</v>
      </c>
      <c r="G86" s="37">
        <f t="shared" si="9"/>
        <v>1.8254117782105972E-3</v>
      </c>
      <c r="H86" s="37">
        <f t="shared" si="9"/>
        <v>-2.8128901568900762E-3</v>
      </c>
      <c r="I86" s="37">
        <f t="shared" si="10"/>
        <v>-1.9407739394527869E-2</v>
      </c>
      <c r="J86" s="37">
        <f t="shared" si="9"/>
        <v>-2.1642474172878255E-2</v>
      </c>
      <c r="K86" s="37">
        <f t="shared" si="9"/>
        <v>-6.4156481530637435E-3</v>
      </c>
      <c r="L86" s="37">
        <f t="shared" si="9"/>
        <v>2.5594324962147129E-3</v>
      </c>
      <c r="M86" s="37">
        <f t="shared" si="9"/>
        <v>-6.0332062889449593E-3</v>
      </c>
      <c r="N86" s="37">
        <f t="shared" si="9"/>
        <v>-1.0672959116510127E-2</v>
      </c>
      <c r="O86" s="37">
        <f t="shared" si="9"/>
        <v>-1.4876825668264676E-2</v>
      </c>
      <c r="P86" s="37">
        <f t="shared" si="9"/>
        <v>-1.146904752994201E-2</v>
      </c>
    </row>
    <row r="87" spans="1:16" x14ac:dyDescent="0.25">
      <c r="A87" s="24">
        <v>0.8</v>
      </c>
      <c r="B87" s="37">
        <f t="shared" si="7"/>
        <v>2.8494573905607327E-3</v>
      </c>
      <c r="C87" s="37">
        <f t="shared" si="9"/>
        <v>1.7761234257659304E-2</v>
      </c>
      <c r="D87" s="37">
        <f t="shared" si="9"/>
        <v>-3.3387143292945462E-4</v>
      </c>
      <c r="E87" s="37">
        <f t="shared" si="9"/>
        <v>2.4435472025726185E-2</v>
      </c>
      <c r="F87" s="37">
        <f t="shared" si="9"/>
        <v>-7.9647386576132755E-4</v>
      </c>
      <c r="G87" s="37">
        <f t="shared" si="9"/>
        <v>2.4340608914249226E-3</v>
      </c>
      <c r="H87" s="37">
        <f t="shared" si="9"/>
        <v>-4.7926196454802263E-3</v>
      </c>
      <c r="I87" s="37">
        <f t="shared" si="10"/>
        <v>-3.0825985193380485E-2</v>
      </c>
      <c r="J87" s="37">
        <f t="shared" si="9"/>
        <v>-3.4382031211857164E-2</v>
      </c>
      <c r="K87" s="37">
        <f t="shared" si="9"/>
        <v>-1.0647535620878782E-2</v>
      </c>
      <c r="L87" s="37">
        <f t="shared" si="9"/>
        <v>3.1991724479785598E-3</v>
      </c>
      <c r="M87" s="37">
        <f t="shared" si="9"/>
        <v>-9.7112248514456285E-3</v>
      </c>
      <c r="N87" s="37">
        <f t="shared" si="9"/>
        <v>-1.7148306732870818E-2</v>
      </c>
      <c r="O87" s="37">
        <f t="shared" si="9"/>
        <v>-2.3781041245926789E-2</v>
      </c>
      <c r="P87" s="37">
        <f t="shared" si="9"/>
        <v>-1.8449248881457558E-2</v>
      </c>
    </row>
    <row r="88" spans="1:16" x14ac:dyDescent="0.25">
      <c r="A88" s="24">
        <v>1.1000000000000001</v>
      </c>
      <c r="B88" s="37">
        <f t="shared" si="7"/>
        <v>3.3568933119467008E-3</v>
      </c>
      <c r="C88" s="37">
        <f t="shared" si="9"/>
        <v>2.3028536310634333E-2</v>
      </c>
      <c r="D88" s="37">
        <f t="shared" si="9"/>
        <v>-9.2309131173133119E-4</v>
      </c>
      <c r="E88" s="37">
        <f t="shared" si="9"/>
        <v>3.183836332352772E-2</v>
      </c>
      <c r="F88" s="37">
        <f t="shared" si="9"/>
        <v>-1.6004172426954137E-3</v>
      </c>
      <c r="G88" s="37">
        <f t="shared" si="9"/>
        <v>2.6795507171108028E-3</v>
      </c>
      <c r="H88" s="37">
        <f t="shared" si="9"/>
        <v>-6.9944221370564523E-3</v>
      </c>
      <c r="I88" s="37">
        <f t="shared" si="10"/>
        <v>-4.2049066109895686E-2</v>
      </c>
      <c r="J88" s="37">
        <f t="shared" si="9"/>
        <v>-4.6904460545835053E-2</v>
      </c>
      <c r="K88" s="37">
        <f t="shared" si="9"/>
        <v>-1.5174616988068077E-2</v>
      </c>
      <c r="L88" s="37">
        <f t="shared" si="9"/>
        <v>3.1706748442823008E-3</v>
      </c>
      <c r="M88" s="37">
        <f t="shared" si="9"/>
        <v>-1.3433631319405897E-2</v>
      </c>
      <c r="N88" s="37">
        <f t="shared" si="9"/>
        <v>-2.3677926356098142E-2</v>
      </c>
      <c r="O88" s="37">
        <f t="shared" si="9"/>
        <v>-3.2662612426365867E-2</v>
      </c>
      <c r="P88" s="37">
        <f t="shared" si="9"/>
        <v>-2.5504880664868449E-2</v>
      </c>
    </row>
    <row r="89" spans="1:16" x14ac:dyDescent="0.25">
      <c r="A89" s="24">
        <v>1.4</v>
      </c>
      <c r="B89" s="37">
        <f t="shared" si="7"/>
        <v>3.5600805442315684E-3</v>
      </c>
      <c r="C89" s="37">
        <f t="shared" si="9"/>
        <v>2.757373033219248E-2</v>
      </c>
      <c r="D89" s="37">
        <f t="shared" si="9"/>
        <v>-1.7665552141267996E-3</v>
      </c>
      <c r="E89" s="37">
        <f t="shared" si="9"/>
        <v>3.8346029024947888E-2</v>
      </c>
      <c r="F89" s="37">
        <f t="shared" si="9"/>
        <v>-2.6817324543531142E-3</v>
      </c>
      <c r="G89" s="37">
        <f t="shared" si="9"/>
        <v>2.5624171503407745E-3</v>
      </c>
      <c r="H89" s="37">
        <f t="shared" si="9"/>
        <v>-9.4211700410741523E-3</v>
      </c>
      <c r="I89" s="37">
        <f t="shared" si="10"/>
        <v>-5.3055727624861437E-2</v>
      </c>
      <c r="J89" s="37">
        <f t="shared" si="9"/>
        <v>-5.9182230819957445E-2</v>
      </c>
      <c r="K89" s="37">
        <f t="shared" si="9"/>
        <v>-2.0004366434691834E-2</v>
      </c>
      <c r="L89" s="37">
        <f t="shared" si="9"/>
        <v>2.4738250129209571E-3</v>
      </c>
      <c r="M89" s="37">
        <f t="shared" si="9"/>
        <v>-1.7201110843831344E-2</v>
      </c>
      <c r="N89" s="37">
        <f t="shared" si="9"/>
        <v>-3.0262306843847057E-2</v>
      </c>
      <c r="O89" s="37">
        <f t="shared" si="9"/>
        <v>-4.1516254360932703E-2</v>
      </c>
      <c r="P89" s="37">
        <f t="shared" si="9"/>
        <v>-3.2637072967911712E-2</v>
      </c>
    </row>
    <row r="90" spans="1:16" x14ac:dyDescent="0.25">
      <c r="A90" s="24">
        <v>1.7</v>
      </c>
      <c r="B90" s="37">
        <f t="shared" si="7"/>
        <v>3.459391069840158E-3</v>
      </c>
      <c r="C90" s="37">
        <f t="shared" si="9"/>
        <v>3.1416162070808995E-2</v>
      </c>
      <c r="D90" s="37">
        <f t="shared" si="9"/>
        <v>-2.8655479019531246E-3</v>
      </c>
      <c r="E90" s="37">
        <f t="shared" si="9"/>
        <v>4.3992245553421516E-2</v>
      </c>
      <c r="F90" s="37">
        <f t="shared" si="9"/>
        <v>-4.0422137098630852E-3</v>
      </c>
      <c r="G90" s="37">
        <f t="shared" si="9"/>
        <v>2.0824045423213119E-3</v>
      </c>
      <c r="H90" s="37">
        <f t="shared" si="9"/>
        <v>-1.2076050956976605E-2</v>
      </c>
      <c r="I90" s="37">
        <f t="shared" si="10"/>
        <v>-6.3824366256686832E-2</v>
      </c>
      <c r="J90" s="37">
        <f t="shared" si="9"/>
        <v>-7.1187248244216975E-2</v>
      </c>
      <c r="K90" s="37">
        <f t="shared" si="9"/>
        <v>-2.5144866040168516E-2</v>
      </c>
      <c r="L90" s="37">
        <f t="shared" si="9"/>
        <v>1.1058158176572228E-3</v>
      </c>
      <c r="M90" s="37">
        <f t="shared" si="9"/>
        <v>-2.1014363455471637E-2</v>
      </c>
      <c r="N90" s="37">
        <f t="shared" si="9"/>
        <v>-3.6901940235357041E-2</v>
      </c>
      <c r="O90" s="37">
        <f t="shared" si="9"/>
        <v>-5.0336527298178071E-2</v>
      </c>
      <c r="P90" s="37">
        <f t="shared" si="9"/>
        <v>-3.9846977782504692E-2</v>
      </c>
    </row>
    <row r="91" spans="1:16" x14ac:dyDescent="0.25">
      <c r="A91" s="24">
        <v>2</v>
      </c>
      <c r="B91" s="37">
        <f t="shared" si="7"/>
        <v>3.0546405812590218E-3</v>
      </c>
      <c r="C91" s="37">
        <f t="shared" si="9"/>
        <v>3.4571977486218521E-2</v>
      </c>
      <c r="D91" s="37">
        <f t="shared" si="9"/>
        <v>-4.2217482295570583E-3</v>
      </c>
      <c r="E91" s="37">
        <f t="shared" si="9"/>
        <v>4.8805775651330242E-2</v>
      </c>
      <c r="F91" s="37">
        <f t="shared" si="9"/>
        <v>-5.6841266840180708E-3</v>
      </c>
      <c r="G91" s="37">
        <f t="shared" si="9"/>
        <v>1.2384643042627141E-3</v>
      </c>
      <c r="H91" s="37">
        <f t="shared" si="9"/>
        <v>-1.4962578329736981E-2</v>
      </c>
      <c r="I91" s="37">
        <f t="shared" si="10"/>
        <v>-7.4333107723380726E-2</v>
      </c>
      <c r="J91" s="37">
        <f t="shared" si="9"/>
        <v>-8.2890972371119739E-2</v>
      </c>
      <c r="K91" s="37">
        <f t="shared" si="9"/>
        <v>-3.0604841369302818E-2</v>
      </c>
      <c r="L91" s="37">
        <f t="shared" si="9"/>
        <v>-9.388806700685239E-4</v>
      </c>
      <c r="M91" s="37">
        <f t="shared" si="9"/>
        <v>-2.4874104465007516E-2</v>
      </c>
      <c r="N91" s="37">
        <f t="shared" si="9"/>
        <v>-4.3597321711833559E-2</v>
      </c>
      <c r="O91" s="37">
        <f t="shared" si="9"/>
        <v>-5.9117839569066133E-2</v>
      </c>
      <c r="P91" s="37">
        <f t="shared" si="9"/>
        <v>-4.7135769529605666E-2</v>
      </c>
    </row>
    <row r="92" spans="1:16" x14ac:dyDescent="0.25">
      <c r="A92" s="24">
        <v>2.2999999999999998</v>
      </c>
      <c r="B92" s="37">
        <f t="shared" si="7"/>
        <v>2.345087637000468E-3</v>
      </c>
      <c r="C92" s="37">
        <f t="shared" si="9"/>
        <v>3.7054295163947051E-2</v>
      </c>
      <c r="D92" s="37">
        <f t="shared" si="9"/>
        <v>-5.837235579472487E-3</v>
      </c>
      <c r="E92" s="37">
        <f t="shared" si="9"/>
        <v>5.2810745278626225E-2</v>
      </c>
      <c r="F92" s="37">
        <f t="shared" si="9"/>
        <v>-7.6102179978813182E-3</v>
      </c>
      <c r="G92" s="37">
        <f t="shared" si="9"/>
        <v>2.8749173461263991E-5</v>
      </c>
      <c r="H92" s="37">
        <f t="shared" si="9"/>
        <v>-1.8084603319216432E-2</v>
      </c>
      <c r="I92" s="37">
        <f t="shared" si="10"/>
        <v>-8.4559891940525905E-2</v>
      </c>
      <c r="J92" s="37">
        <f t="shared" si="9"/>
        <v>-9.4264543705910697E-2</v>
      </c>
      <c r="K92" s="37">
        <f t="shared" si="9"/>
        <v>-3.6393700637410105E-2</v>
      </c>
      <c r="L92" s="37">
        <f t="shared" si="9"/>
        <v>-3.6685692074242063E-3</v>
      </c>
      <c r="M92" s="37">
        <f t="shared" si="9"/>
        <v>-2.8781064876280616E-2</v>
      </c>
      <c r="N92" s="37">
        <f t="shared" si="9"/>
        <v>-5.0348949553893164E-2</v>
      </c>
      <c r="O92" s="37">
        <f t="shared" si="9"/>
        <v>-6.7854451139310462E-2</v>
      </c>
      <c r="P92" s="37">
        <f t="shared" si="9"/>
        <v>-5.4504645599126079E-2</v>
      </c>
    </row>
    <row r="93" spans="1:16" x14ac:dyDescent="0.25">
      <c r="A93" s="24">
        <v>2.6</v>
      </c>
      <c r="B93" s="37">
        <f t="shared" si="7"/>
        <v>1.3294302624346466E-3</v>
      </c>
      <c r="C93" s="37">
        <f t="shared" si="9"/>
        <v>3.8873344267110171E-2</v>
      </c>
      <c r="D93" s="37">
        <f t="shared" si="9"/>
        <v>-7.7144978756169148E-3</v>
      </c>
      <c r="E93" s="37">
        <f t="shared" si="9"/>
        <v>5.6026952620520161E-2</v>
      </c>
      <c r="F93" s="37">
        <f t="shared" si="9"/>
        <v>-9.8237267859702052E-3</v>
      </c>
      <c r="G93" s="37">
        <f t="shared" si="9"/>
        <v>-1.5493969170306458E-3</v>
      </c>
      <c r="H93" s="37">
        <f t="shared" si="9"/>
        <v>-2.1446327959694873E-2</v>
      </c>
      <c r="I93" s="37">
        <f t="shared" si="10"/>
        <v>-9.4482564542512415E-2</v>
      </c>
      <c r="J93" s="37">
        <f t="shared" si="9"/>
        <v>-0.1052789226625285</v>
      </c>
      <c r="K93" s="37">
        <f t="shared" si="9"/>
        <v>-4.2521577798860809E-2</v>
      </c>
      <c r="L93" s="37">
        <f t="shared" si="9"/>
        <v>-7.0944161891797067E-3</v>
      </c>
      <c r="M93" s="37">
        <f t="shared" si="9"/>
        <v>-3.2735991813063914E-2</v>
      </c>
      <c r="N93" s="37">
        <f t="shared" si="9"/>
        <v>-5.7157325095963461E-2</v>
      </c>
      <c r="O93" s="37">
        <f t="shared" si="9"/>
        <v>-7.6540477749716923E-2</v>
      </c>
      <c r="P93" s="37">
        <f t="shared" si="9"/>
        <v>-6.1954826905398636E-2</v>
      </c>
    </row>
    <row r="94" spans="1:16" x14ac:dyDescent="0.25">
      <c r="A94" s="24">
        <v>2.9</v>
      </c>
      <c r="B94" s="37">
        <f t="shared" si="7"/>
        <v>5.79996636019536E-6</v>
      </c>
      <c r="C94" s="37">
        <f t="shared" si="9"/>
        <v>4.0036570766800075E-2</v>
      </c>
      <c r="D94" s="37">
        <f t="shared" si="9"/>
        <v>-9.8564412319699247E-3</v>
      </c>
      <c r="E94" s="37">
        <f t="shared" si="9"/>
        <v>5.8470116754789768E-2</v>
      </c>
      <c r="F94" s="37">
        <f t="shared" si="9"/>
        <v>-1.2328398441605465E-2</v>
      </c>
      <c r="G94" s="37">
        <f t="shared" si="9"/>
        <v>-3.4994534691101548E-3</v>
      </c>
      <c r="H94" s="37">
        <f t="shared" si="9"/>
        <v>-2.5052319695449573E-2</v>
      </c>
      <c r="I94" s="37">
        <f t="shared" si="10"/>
        <v>-0.10407897450406731</v>
      </c>
      <c r="J94" s="37">
        <f t="shared" si="9"/>
        <v>-0.1159050391593396</v>
      </c>
      <c r="K94" s="37">
        <f t="shared" si="9"/>
        <v>-4.8999379946956502E-2</v>
      </c>
      <c r="L94" s="37">
        <f t="shared" si="9"/>
        <v>-1.1230564856404853E-2</v>
      </c>
      <c r="M94" s="37">
        <f t="shared" si="9"/>
        <v>-3.6739648959892658E-2</v>
      </c>
      <c r="N94" s="37">
        <f t="shared" si="9"/>
        <v>-6.4022952677525974E-2</v>
      </c>
      <c r="O94" s="37">
        <f t="shared" si="9"/>
        <v>-8.5169895663844503E-2</v>
      </c>
      <c r="P94" s="37">
        <f t="shared" si="9"/>
        <v>-6.9487558458724688E-2</v>
      </c>
    </row>
    <row r="95" spans="1:16" x14ac:dyDescent="0.25">
      <c r="A95" s="24">
        <v>3.2</v>
      </c>
      <c r="B95" s="37">
        <f t="shared" si="7"/>
        <v>-1.6282468781250849E-3</v>
      </c>
      <c r="C95" s="37">
        <f t="shared" si="9"/>
        <v>4.0548714028252386E-2</v>
      </c>
      <c r="D95" s="37">
        <f t="shared" si="9"/>
        <v>-1.2266401307103166E-2</v>
      </c>
      <c r="E95" s="37">
        <f t="shared" si="9"/>
        <v>6.0152071906035651E-2</v>
      </c>
      <c r="F95" s="37">
        <f t="shared" si="9"/>
        <v>-1.5128500650331927E-2</v>
      </c>
      <c r="G95" s="37">
        <f t="shared" si="9"/>
        <v>-5.8257427017284159E-3</v>
      </c>
      <c r="H95" s="37">
        <f t="shared" si="9"/>
        <v>-2.8907527388695252E-2</v>
      </c>
      <c r="I95" s="37">
        <f t="shared" si="10"/>
        <v>-0.11332707732582045</v>
      </c>
      <c r="J95" s="37">
        <f t="shared" si="9"/>
        <v>-0.1261139519212405</v>
      </c>
      <c r="K95" s="37">
        <f t="shared" si="9"/>
        <v>-5.5838839462491879E-2</v>
      </c>
      <c r="L95" s="37">
        <f t="shared" si="9"/>
        <v>-1.6094283144670367E-2</v>
      </c>
      <c r="M95" s="37">
        <f t="shared" si="9"/>
        <v>-4.0792817017498775E-2</v>
      </c>
      <c r="N95" s="37">
        <f t="shared" si="9"/>
        <v>-7.0946339591086996E-2</v>
      </c>
      <c r="O95" s="37">
        <f t="shared" si="9"/>
        <v>-9.3736547040471421E-2</v>
      </c>
      <c r="P95" s="37">
        <f t="shared" si="9"/>
        <v>-7.7104109953544928E-2</v>
      </c>
    </row>
    <row r="96" spans="1:16" x14ac:dyDescent="0.25">
      <c r="A96" s="24">
        <v>3.5</v>
      </c>
      <c r="B96" s="37">
        <f t="shared" si="7"/>
        <v>-3.575740362913059E-3</v>
      </c>
      <c r="C96" s="37">
        <f t="shared" si="9"/>
        <v>4.0411855231734538E-2</v>
      </c>
      <c r="D96" s="37">
        <f t="shared" si="9"/>
        <v>-1.494815644816863E-2</v>
      </c>
      <c r="E96" s="37">
        <f t="shared" si="9"/>
        <v>6.1080911821883278E-2</v>
      </c>
      <c r="F96" s="37">
        <f t="shared" si="9"/>
        <v>-1.8228841841059572E-2</v>
      </c>
      <c r="G96" s="37">
        <f t="shared" si="9"/>
        <v>-8.5334536849921393E-3</v>
      </c>
      <c r="H96" s="37">
        <f t="shared" si="9"/>
        <v>-3.3017298907687509E-2</v>
      </c>
      <c r="I96" s="37">
        <f t="shared" si="10"/>
        <v>-0.12220504313335356</v>
      </c>
      <c r="J96" s="37">
        <f t="shared" si="9"/>
        <v>-0.13587701632368859</v>
      </c>
      <c r="K96" s="37">
        <f t="shared" si="9"/>
        <v>-6.3052571404576804E-2</v>
      </c>
      <c r="L96" s="37">
        <f t="shared" si="9"/>
        <v>-2.1706147095033997E-2</v>
      </c>
      <c r="M96" s="37">
        <f t="shared" si="9"/>
        <v>-4.489629417341532E-2</v>
      </c>
      <c r="N96" s="37">
        <f t="shared" si="9"/>
        <v>-7.7927996026757415E-2</v>
      </c>
      <c r="O96" s="37">
        <f t="shared" si="9"/>
        <v>-0.10223414594627214</v>
      </c>
      <c r="P96" s="37">
        <f t="shared" si="9"/>
        <v>-8.4805776373798034E-2</v>
      </c>
    </row>
    <row r="97" spans="1:16" x14ac:dyDescent="0.25">
      <c r="A97" s="24">
        <v>3.8</v>
      </c>
      <c r="B97" s="37">
        <f t="shared" si="7"/>
        <v>-5.8403111828521119E-3</v>
      </c>
      <c r="C97" s="37">
        <f t="shared" si="9"/>
        <v>3.9625438555043482E-2</v>
      </c>
      <c r="D97" s="37">
        <f t="shared" si="9"/>
        <v>-1.7905942722188307E-2</v>
      </c>
      <c r="E97" s="37">
        <f t="shared" si="9"/>
        <v>6.1261087586105357E-2</v>
      </c>
      <c r="F97" s="37">
        <f t="shared" si="9"/>
        <v>-2.1634792206021727E-2</v>
      </c>
      <c r="G97" s="37">
        <f t="shared" si="9"/>
        <v>-1.1628671579809912E-2</v>
      </c>
      <c r="H97" s="37">
        <f t="shared" si="9"/>
        <v>-3.7387400415477799E-2</v>
      </c>
      <c r="I97" s="37">
        <f t="shared" ref="I97:I115" si="11">(I$79*$A97+I$80*$A97^2)/(1+I$79*$A97+I$80*$A97^2)</f>
        <v>-0.13069136892623126</v>
      </c>
      <c r="J97" s="37">
        <f t="shared" si="9"/>
        <v>-0.14516605938510538</v>
      </c>
      <c r="K97" s="37">
        <f t="shared" si="9"/>
        <v>-7.0654136701377129E-2</v>
      </c>
      <c r="L97" s="37">
        <f t="shared" si="9"/>
        <v>-2.8090263528732302E-2</v>
      </c>
      <c r="M97" s="37">
        <f t="shared" si="9"/>
        <v>-4.9050896588343385E-2</v>
      </c>
      <c r="N97" s="37">
        <f t="shared" si="9"/>
        <v>-8.4968435013320159E-2</v>
      </c>
      <c r="O97" s="37">
        <f t="shared" si="9"/>
        <v>-0.11065628502176932</v>
      </c>
      <c r="P97" s="37">
        <f t="shared" si="9"/>
        <v>-9.2593878616054157E-2</v>
      </c>
    </row>
    <row r="98" spans="1:16" x14ac:dyDescent="0.25">
      <c r="A98" s="24">
        <v>4.0999999999999996</v>
      </c>
      <c r="B98" s="37">
        <f t="shared" si="7"/>
        <v>-8.4262077063527382E-3</v>
      </c>
      <c r="C98" s="37">
        <f t="shared" si="9"/>
        <v>3.8186265521088801E-2</v>
      </c>
      <c r="D98" s="37">
        <f t="shared" si="9"/>
        <v>-2.1144470947908802E-2</v>
      </c>
      <c r="E98" s="37">
        <f t="shared" si="9"/>
        <v>6.0693461087038027E-2</v>
      </c>
      <c r="F98" s="37">
        <f t="shared" si="9"/>
        <v>-2.5352307464111587E-2</v>
      </c>
      <c r="G98" s="37">
        <f t="shared" si="9"/>
        <v>-1.5118412293896063E-2</v>
      </c>
      <c r="H98" s="37">
        <f t="shared" si="9"/>
        <v>-4.2024037493858815E-2</v>
      </c>
      <c r="I98" s="37">
        <f t="shared" si="11"/>
        <v>-0.13876499410444279</v>
      </c>
      <c r="J98" s="37">
        <f t="shared" si="9"/>
        <v>-0.15395356029291959</v>
      </c>
      <c r="K98" s="37">
        <f t="shared" si="9"/>
        <v>-7.8658111771653771E-2</v>
      </c>
      <c r="L98" s="37">
        <f t="shared" si="9"/>
        <v>-3.5274536586270833E-2</v>
      </c>
      <c r="M98" s="37">
        <f t="shared" si="9"/>
        <v>-5.3257458898900059E-2</v>
      </c>
      <c r="N98" s="37">
        <f t="shared" si="9"/>
        <v>-9.2068172355659297E-2</v>
      </c>
      <c r="O98" s="37">
        <f t="shared" si="9"/>
        <v>-0.11899644281101798</v>
      </c>
      <c r="P98" s="37">
        <f t="shared" si="9"/>
        <v>-0.10046976413103319</v>
      </c>
    </row>
    <row r="99" spans="1:16" x14ac:dyDescent="0.25">
      <c r="A99" s="24">
        <v>4.4000000000000004</v>
      </c>
      <c r="B99" s="37">
        <f t="shared" si="7"/>
        <v>-1.1338316129794355E-2</v>
      </c>
      <c r="C99" s="37">
        <f t="shared" si="9"/>
        <v>3.6088462403016039E-2</v>
      </c>
      <c r="D99" s="37">
        <f t="shared" si="9"/>
        <v>-2.4668945858296324E-2</v>
      </c>
      <c r="E99" s="37">
        <f t="shared" si="9"/>
        <v>5.9375315344425528E-2</v>
      </c>
      <c r="F99" s="37">
        <f t="shared" si="9"/>
        <v>-2.93879555679924E-2</v>
      </c>
      <c r="G99" s="37">
        <f t="shared" si="9"/>
        <v>-1.9010662927576878E-2</v>
      </c>
      <c r="H99" s="37">
        <f t="shared" si="9"/>
        <v>-4.6933878252645583E-2</v>
      </c>
      <c r="I99" s="37">
        <f t="shared" si="11"/>
        <v>-0.14640541829719911</v>
      </c>
      <c r="J99" s="37">
        <f t="shared" si="9"/>
        <v>-0.16221283464175254</v>
      </c>
      <c r="K99" s="37">
        <f t="shared" si="9"/>
        <v>-8.7080165291843634E-2</v>
      </c>
      <c r="L99" s="37">
        <f t="shared" si="9"/>
        <v>-4.3290983787508501E-2</v>
      </c>
      <c r="M99" s="37">
        <f t="shared" si="9"/>
        <v>-5.7516834737394204E-2</v>
      </c>
      <c r="N99" s="37">
        <f t="shared" si="9"/>
        <v>-9.9227726568422103E-2</v>
      </c>
      <c r="O99" s="37">
        <f t="shared" si="9"/>
        <v>-0.12724799176261276</v>
      </c>
      <c r="P99" s="37">
        <f t="shared" si="9"/>
        <v>-0.10843480758414149</v>
      </c>
    </row>
    <row r="100" spans="1:16" x14ac:dyDescent="0.25">
      <c r="A100" s="24">
        <v>4.7</v>
      </c>
      <c r="B100" s="37">
        <f t="shared" si="7"/>
        <v>-1.4582183896267496E-2</v>
      </c>
      <c r="C100" s="37">
        <f t="shared" si="9"/>
        <v>3.332342006500609E-2</v>
      </c>
      <c r="D100" s="37">
        <f t="shared" si="9"/>
        <v>-2.8485087542182295E-2</v>
      </c>
      <c r="E100" s="37">
        <f t="shared" si="9"/>
        <v>5.730032192628385E-2</v>
      </c>
      <c r="F100" s="37">
        <f t="shared" si="9"/>
        <v>-3.3748946583979714E-2</v>
      </c>
      <c r="G100" s="37">
        <f t="shared" si="9"/>
        <v>-2.3314428452029707E-2</v>
      </c>
      <c r="H100" s="37">
        <f t="shared" si="9"/>
        <v>-5.2124078591816933E-2</v>
      </c>
      <c r="I100" s="37">
        <f t="shared" si="11"/>
        <v>-0.15359282042589287</v>
      </c>
      <c r="J100" s="37">
        <f t="shared" si="9"/>
        <v>-0.16991822037655926</v>
      </c>
      <c r="K100" s="37">
        <f t="shared" si="9"/>
        <v>-9.5937142919705232E-2</v>
      </c>
      <c r="L100" s="37">
        <f t="shared" si="9"/>
        <v>-5.217610852329567E-2</v>
      </c>
      <c r="M100" s="37">
        <f t="shared" si="9"/>
        <v>-6.1829897269305954E-2</v>
      </c>
      <c r="N100" s="37">
        <f t="shared" si="9"/>
        <v>-0.10644761880578124</v>
      </c>
      <c r="O100" s="37">
        <f t="shared" si="9"/>
        <v>-0.13540420690647986</v>
      </c>
      <c r="P100" s="37">
        <f t="shared" si="9"/>
        <v>-0.11649041153568611</v>
      </c>
    </row>
    <row r="101" spans="1:16" x14ac:dyDescent="0.25">
      <c r="A101" s="24">
        <v>5</v>
      </c>
      <c r="B101" s="37">
        <f t="shared" si="7"/>
        <v>-1.8164046591186773E-2</v>
      </c>
      <c r="C101" s="37">
        <f t="shared" si="9"/>
        <v>2.9879705083430349E-2</v>
      </c>
      <c r="D101" s="37">
        <f t="shared" si="9"/>
        <v>-3.259915533389094E-2</v>
      </c>
      <c r="E101" s="37">
        <f t="shared" si="9"/>
        <v>5.4458464724209163E-2</v>
      </c>
      <c r="F101" s="37">
        <f t="shared" si="9"/>
        <v>-3.8443166005524519E-2</v>
      </c>
      <c r="G101" s="37">
        <f t="shared" si="9"/>
        <v>-2.8039785139684904E-2</v>
      </c>
      <c r="H101" s="37">
        <f t="shared" si="9"/>
        <v>-5.7602309803444607E-2</v>
      </c>
      <c r="I101" s="37">
        <f t="shared" si="11"/>
        <v>-0.16030817785203752</v>
      </c>
      <c r="J101" s="37">
        <f t="shared" si="9"/>
        <v>-0.17704526327559927</v>
      </c>
      <c r="K101" s="37">
        <f t="shared" si="9"/>
        <v>-0.10524716089635545</v>
      </c>
      <c r="L101" s="37">
        <f t="shared" si="9"/>
        <v>-6.1971337393603762E-2</v>
      </c>
      <c r="M101" s="37">
        <f t="shared" si="9"/>
        <v>-6.6197539749177026E-2</v>
      </c>
      <c r="N101" s="37">
        <f t="shared" si="9"/>
        <v>-0.11372837278716094</v>
      </c>
      <c r="O101" s="37">
        <f t="shared" si="9"/>
        <v>-0.14345827520753771</v>
      </c>
      <c r="P101" s="37">
        <f t="shared" si="9"/>
        <v>-0.12463800714145133</v>
      </c>
    </row>
    <row r="102" spans="1:16" x14ac:dyDescent="0.25">
      <c r="A102" s="24">
        <v>5.3</v>
      </c>
      <c r="B102" s="37">
        <f t="shared" si="7"/>
        <v>-2.2090858562453734E-2</v>
      </c>
      <c r="C102" s="37">
        <f t="shared" si="9"/>
        <v>2.5742940423742401E-2</v>
      </c>
      <c r="D102" s="37">
        <f t="shared" si="9"/>
        <v>-3.7017974342184241E-2</v>
      </c>
      <c r="E102" s="37">
        <f t="shared" si="9"/>
        <v>5.0835918365890263E-2</v>
      </c>
      <c r="F102" s="37">
        <f t="shared" si="9"/>
        <v>-4.3479211796707801E-2</v>
      </c>
      <c r="G102" s="37">
        <f t="shared" si="9"/>
        <v>-3.3197941353101855E-2</v>
      </c>
      <c r="H102" s="37">
        <f t="shared" si="9"/>
        <v>-6.3376788722046953E-2</v>
      </c>
      <c r="I102" s="37">
        <f t="shared" si="11"/>
        <v>-0.16653338439483262</v>
      </c>
      <c r="J102" s="37">
        <f t="shared" ref="C102:P115" si="12">(J$79*$A102+J$80*$A102^2)/(1+J$79*$A102+J$80*$A102^2)</f>
        <v>-0.18357089968431797</v>
      </c>
      <c r="K102" s="37">
        <f t="shared" si="12"/>
        <v>-0.11502970957635127</v>
      </c>
      <c r="L102" s="37">
        <f t="shared" si="12"/>
        <v>-7.272353262791606E-2</v>
      </c>
      <c r="M102" s="37">
        <f t="shared" si="12"/>
        <v>-7.0620676095650786E-2</v>
      </c>
      <c r="N102" s="37">
        <f t="shared" si="12"/>
        <v>-0.12107051471878703</v>
      </c>
      <c r="O102" s="37">
        <f t="shared" si="12"/>
        <v>-0.1514033055936865</v>
      </c>
      <c r="P102" s="37">
        <f t="shared" si="12"/>
        <v>-0.13287905487435034</v>
      </c>
    </row>
    <row r="103" spans="1:16" x14ac:dyDescent="0.25">
      <c r="A103" s="24">
        <v>5.6</v>
      </c>
      <c r="B103" s="37">
        <f t="shared" si="7"/>
        <v>-2.6370327551720849E-2</v>
      </c>
      <c r="C103" s="37">
        <f t="shared" si="12"/>
        <v>2.0895653324999201E-2</v>
      </c>
      <c r="D103" s="37">
        <f t="shared" si="12"/>
        <v>-4.1748964834888616E-2</v>
      </c>
      <c r="E103" s="37">
        <f t="shared" si="12"/>
        <v>4.641487849113235E-2</v>
      </c>
      <c r="F103" s="37">
        <f t="shared" si="12"/>
        <v>-4.8866435502098231E-2</v>
      </c>
      <c r="G103" s="37">
        <f t="shared" si="12"/>
        <v>-3.8801306396522919E-2</v>
      </c>
      <c r="H103" s="37">
        <f t="shared" si="12"/>
        <v>-6.9456310656353562E-2</v>
      </c>
      <c r="I103" s="37">
        <f t="shared" si="11"/>
        <v>-0.17225136595418164</v>
      </c>
      <c r="J103" s="37">
        <f t="shared" si="12"/>
        <v>-0.18947363412742591</v>
      </c>
      <c r="K103" s="37">
        <f t="shared" si="12"/>
        <v>-0.1253057680833036</v>
      </c>
      <c r="L103" s="37">
        <f t="shared" si="12"/>
        <v>-8.4485592044977145E-2</v>
      </c>
      <c r="M103" s="37">
        <f t="shared" si="12"/>
        <v>-7.5100241486436001E-2</v>
      </c>
      <c r="N103" s="37">
        <f t="shared" si="12"/>
        <v>-0.12847457321091643</v>
      </c>
      <c r="O103" s="37">
        <f t="shared" si="12"/>
        <v>-0.15923233965173694</v>
      </c>
      <c r="P103" s="37">
        <f t="shared" si="12"/>
        <v>-0.14121504526789244</v>
      </c>
    </row>
    <row r="104" spans="1:16" x14ac:dyDescent="0.25">
      <c r="A104" s="24">
        <v>5.9</v>
      </c>
      <c r="B104" s="37">
        <f t="shared" si="7"/>
        <v>-3.1010953666573943E-2</v>
      </c>
      <c r="C104" s="37">
        <f t="shared" si="12"/>
        <v>1.5317087345362315E-2</v>
      </c>
      <c r="D104" s="37">
        <f t="shared" si="12"/>
        <v>-4.6800174723510772E-2</v>
      </c>
      <c r="E104" s="37">
        <f t="shared" si="12"/>
        <v>4.1173339962788706E-2</v>
      </c>
      <c r="F104" s="37">
        <f t="shared" si="12"/>
        <v>-5.4614987804326824E-2</v>
      </c>
      <c r="G104" s="37">
        <f t="shared" si="12"/>
        <v>-4.4863568245655787E-2</v>
      </c>
      <c r="H104" s="37">
        <f t="shared" si="12"/>
        <v>-7.58502853628331E-2</v>
      </c>
      <c r="I104" s="37">
        <f t="shared" si="11"/>
        <v>-0.17744619244573839</v>
      </c>
      <c r="J104" s="37">
        <f t="shared" si="12"/>
        <v>-0.1947337093877157</v>
      </c>
      <c r="K104" s="37">
        <f t="shared" si="12"/>
        <v>-0.13609793145991619</v>
      </c>
      <c r="L104" s="37">
        <f t="shared" si="12"/>
        <v>-9.7317151738639779E-2</v>
      </c>
      <c r="M104" s="37">
        <f t="shared" si="12"/>
        <v>-7.9637192974003165E-2</v>
      </c>
      <c r="N104" s="37">
        <f t="shared" si="12"/>
        <v>-0.13594107919059883</v>
      </c>
      <c r="O104" s="37">
        <f t="shared" si="12"/>
        <v>-0.16693836298082226</v>
      </c>
      <c r="P104" s="37">
        <f t="shared" si="12"/>
        <v>-0.14964749968223739</v>
      </c>
    </row>
    <row r="105" spans="1:16" x14ac:dyDescent="0.25">
      <c r="A105" s="24">
        <v>6.2</v>
      </c>
      <c r="B105" s="37">
        <f t="shared" si="7"/>
        <v>-3.6022073071880045E-2</v>
      </c>
      <c r="C105" s="37">
        <f t="shared" si="12"/>
        <v>8.9829747239125405E-3</v>
      </c>
      <c r="D105" s="37">
        <f t="shared" si="12"/>
        <v>-5.2180315423456719E-2</v>
      </c>
      <c r="E105" s="37">
        <f t="shared" si="12"/>
        <v>3.5084817781364325E-2</v>
      </c>
      <c r="F105" s="37">
        <f t="shared" si="12"/>
        <v>-6.0735868961612566E-2</v>
      </c>
      <c r="G105" s="37">
        <f t="shared" si="12"/>
        <v>-5.1399781098565599E-2</v>
      </c>
      <c r="H105" s="37">
        <f t="shared" si="12"/>
        <v>-8.2568776352159798E-2</v>
      </c>
      <c r="I105" s="37">
        <f t="shared" si="11"/>
        <v>-0.18210318474674572</v>
      </c>
      <c r="J105" s="37">
        <f t="shared" si="12"/>
        <v>-0.19933326665040371</v>
      </c>
      <c r="K105" s="37">
        <f t="shared" si="12"/>
        <v>-0.14743055188059048</v>
      </c>
      <c r="L105" s="37">
        <f t="shared" si="12"/>
        <v>-0.11128541005387023</v>
      </c>
      <c r="M105" s="37">
        <f t="shared" si="12"/>
        <v>-8.4232510122860926E-2</v>
      </c>
      <c r="N105" s="37">
        <f t="shared" si="12"/>
        <v>-0.14347056580981843</v>
      </c>
      <c r="O105" s="37">
        <f t="shared" si="12"/>
        <v>-0.17451431718858484</v>
      </c>
      <c r="P105" s="37">
        <f t="shared" si="12"/>
        <v>-0.15817797109363826</v>
      </c>
    </row>
    <row r="106" spans="1:16" x14ac:dyDescent="0.25">
      <c r="A106" s="24">
        <v>6.5</v>
      </c>
      <c r="B106" s="37">
        <f t="shared" si="7"/>
        <v>-4.1413906833029077E-2</v>
      </c>
      <c r="C106" s="37">
        <f t="shared" si="12"/>
        <v>1.8652642873629929E-3</v>
      </c>
      <c r="D106" s="37">
        <f t="shared" si="12"/>
        <v>-5.789880140065802E-2</v>
      </c>
      <c r="E106" s="37">
        <f t="shared" si="12"/>
        <v>2.8118003968194166E-2</v>
      </c>
      <c r="F106" s="37">
        <f t="shared" si="12"/>
        <v>-6.7240984615187599E-2</v>
      </c>
      <c r="G106" s="37">
        <f t="shared" si="12"/>
        <v>-5.8426463836875324E-2</v>
      </c>
      <c r="H106" s="37">
        <f t="shared" si="12"/>
        <v>-8.962254385458332E-2</v>
      </c>
      <c r="I106" s="37">
        <f t="shared" si="11"/>
        <v>-0.18620901536644813</v>
      </c>
      <c r="J106" s="37">
        <f t="shared" si="12"/>
        <v>-0.20325649337366655</v>
      </c>
      <c r="K106" s="37">
        <f t="shared" si="12"/>
        <v>-0.15932989572697084</v>
      </c>
      <c r="L106" s="37">
        <f t="shared" si="12"/>
        <v>-0.12646609562345393</v>
      </c>
      <c r="M106" s="37">
        <f t="shared" si="12"/>
        <v>-8.8887195669299604E-2</v>
      </c>
      <c r="N106" s="37">
        <f t="shared" si="12"/>
        <v>-0.15106356834885978</v>
      </c>
      <c r="O106" s="37">
        <f t="shared" si="12"/>
        <v>-0.18195311251100321</v>
      </c>
      <c r="P106" s="37">
        <f t="shared" si="12"/>
        <v>-0.16680804490810799</v>
      </c>
    </row>
    <row r="107" spans="1:16" x14ac:dyDescent="0.25">
      <c r="A107" s="24">
        <v>6.8</v>
      </c>
      <c r="B107" s="37">
        <f t="shared" si="7"/>
        <v>-4.7197615405365989E-2</v>
      </c>
      <c r="C107" s="37">
        <f t="shared" si="12"/>
        <v>-6.0682009609158306E-3</v>
      </c>
      <c r="D107" s="37">
        <f t="shared" si="12"/>
        <v>-6.3965793755082573E-2</v>
      </c>
      <c r="E107" s="37">
        <f t="shared" si="12"/>
        <v>2.023635191197741E-2</v>
      </c>
      <c r="F107" s="37">
        <f t="shared" si="12"/>
        <v>-7.4143207522233467E-2</v>
      </c>
      <c r="G107" s="37">
        <f t="shared" si="12"/>
        <v>-6.5961710655353251E-2</v>
      </c>
      <c r="H107" s="37">
        <f t="shared" si="12"/>
        <v>-9.7023091809511491E-2</v>
      </c>
      <c r="I107" s="37">
        <f t="shared" si="11"/>
        <v>-0.18975180159356309</v>
      </c>
      <c r="J107" s="37">
        <f t="shared" si="12"/>
        <v>-0.20648975666066804</v>
      </c>
      <c r="K107" s="37">
        <f t="shared" si="12"/>
        <v>-0.17182431859822064</v>
      </c>
      <c r="L107" s="37">
        <f t="shared" si="12"/>
        <v>-0.14294460750962149</v>
      </c>
      <c r="M107" s="37">
        <f t="shared" si="12"/>
        <v>-9.360227620453028E-2</v>
      </c>
      <c r="N107" s="37">
        <f t="shared" si="12"/>
        <v>-0.15872062411473742</v>
      </c>
      <c r="O107" s="37">
        <f t="shared" si="12"/>
        <v>-0.18924764103216421</v>
      </c>
      <c r="P107" s="37">
        <f t="shared" si="12"/>
        <v>-0.175539339800179</v>
      </c>
    </row>
    <row r="108" spans="1:16" x14ac:dyDescent="0.25">
      <c r="A108" s="24">
        <v>7.1</v>
      </c>
      <c r="B108" s="37">
        <f t="shared" si="7"/>
        <v>-5.3385359333973932E-2</v>
      </c>
      <c r="C108" s="37">
        <f t="shared" si="12"/>
        <v>-1.4854063731921805E-2</v>
      </c>
      <c r="D108" s="37">
        <f t="shared" si="12"/>
        <v>-7.0392248236464547E-2</v>
      </c>
      <c r="E108" s="37">
        <f t="shared" si="12"/>
        <v>1.1397577556304906E-2</v>
      </c>
      <c r="F108" s="37">
        <f t="shared" si="12"/>
        <v>-8.1456445844868053E-2</v>
      </c>
      <c r="G108" s="37">
        <f t="shared" si="12"/>
        <v>-7.4025315313694579E-2</v>
      </c>
      <c r="H108" s="37">
        <f t="shared" si="12"/>
        <v>-0.10478271928920575</v>
      </c>
      <c r="I108" s="37">
        <f t="shared" si="11"/>
        <v>-0.19272118993594745</v>
      </c>
      <c r="J108" s="37">
        <f t="shared" si="12"/>
        <v>-0.20902172007520123</v>
      </c>
      <c r="K108" s="37">
        <f t="shared" si="12"/>
        <v>-0.18494446064592673</v>
      </c>
      <c r="L108" s="37">
        <f t="shared" si="12"/>
        <v>-0.16081736215026834</v>
      </c>
      <c r="M108" s="37">
        <f t="shared" si="12"/>
        <v>-9.8378802882192973E-2</v>
      </c>
      <c r="N108" s="37">
        <f t="shared" si="12"/>
        <v>-0.16644227233452633</v>
      </c>
      <c r="O108" s="37">
        <f t="shared" si="12"/>
        <v>-0.19639079047561428</v>
      </c>
      <c r="P108" s="37">
        <f t="shared" si="12"/>
        <v>-0.18437350857765933</v>
      </c>
    </row>
    <row r="109" spans="1:16" x14ac:dyDescent="0.25">
      <c r="A109" s="24">
        <v>7.4</v>
      </c>
      <c r="B109" s="37">
        <f t="shared" si="7"/>
        <v>-5.999036680754645E-2</v>
      </c>
      <c r="C109" s="37">
        <f t="shared" si="12"/>
        <v>-2.4533898548194492E-2</v>
      </c>
      <c r="D109" s="37">
        <f t="shared" si="12"/>
        <v>-7.7189968138444268E-2</v>
      </c>
      <c r="E109" s="37">
        <f t="shared" si="12"/>
        <v>1.5530642396365283E-3</v>
      </c>
      <c r="F109" s="37">
        <f t="shared" si="12"/>
        <v>-8.919571871145883E-2</v>
      </c>
      <c r="G109" s="37">
        <f t="shared" si="12"/>
        <v>-8.2638910692033621E-2</v>
      </c>
      <c r="H109" s="37">
        <f t="shared" si="12"/>
        <v>-0.11291457681712574</v>
      </c>
      <c r="I109" s="37">
        <f t="shared" si="11"/>
        <v>-0.19510843075379214</v>
      </c>
      <c r="J109" s="37">
        <f t="shared" si="12"/>
        <v>-0.2108434420598094</v>
      </c>
      <c r="K109" s="37">
        <f t="shared" si="12"/>
        <v>-0.19872346499744264</v>
      </c>
      <c r="L109" s="37">
        <f t="shared" si="12"/>
        <v>-0.18019339026554779</v>
      </c>
      <c r="M109" s="37">
        <f t="shared" si="12"/>
        <v>-0.1032178521512534</v>
      </c>
      <c r="N109" s="37">
        <f t="shared" si="12"/>
        <v>-0.17422905404342254</v>
      </c>
      <c r="O109" s="37">
        <f t="shared" si="12"/>
        <v>-0.20337545853418476</v>
      </c>
      <c r="P109" s="37">
        <f t="shared" si="12"/>
        <v>-0.19331223907332912</v>
      </c>
    </row>
    <row r="110" spans="1:16" x14ac:dyDescent="0.25">
      <c r="A110" s="24">
        <v>7.7</v>
      </c>
      <c r="B110" s="37">
        <f t="shared" si="7"/>
        <v>-6.7027008801052168E-2</v>
      </c>
      <c r="C110" s="37">
        <f t="shared" si="12"/>
        <v>-3.5154734670949941E-2</v>
      </c>
      <c r="D110" s="37">
        <f t="shared" si="12"/>
        <v>-8.4371662575115525E-2</v>
      </c>
      <c r="E110" s="37">
        <f t="shared" si="12"/>
        <v>-9.3528451466409132E-3</v>
      </c>
      <c r="F110" s="37">
        <f t="shared" si="12"/>
        <v>-9.7377239864914644E-2</v>
      </c>
      <c r="G110" s="37">
        <f t="shared" si="12"/>
        <v>-9.1826125597672462E-2</v>
      </c>
      <c r="H110" s="37">
        <f t="shared" si="12"/>
        <v>-0.12143272809908047</v>
      </c>
      <c r="I110" s="37">
        <f t="shared" si="11"/>
        <v>-0.19690644209637734</v>
      </c>
      <c r="J110" s="37">
        <f t="shared" si="12"/>
        <v>-0.21194845437789717</v>
      </c>
      <c r="K110" s="37">
        <f t="shared" si="12"/>
        <v>-0.21319722247230935</v>
      </c>
      <c r="L110" s="37">
        <f t="shared" si="12"/>
        <v>-0.20119623769963044</v>
      </c>
      <c r="M110" s="37">
        <f t="shared" si="12"/>
        <v>-0.10812052651535674</v>
      </c>
      <c r="N110" s="37">
        <f t="shared" si="12"/>
        <v>-0.18208151196736372</v>
      </c>
      <c r="O110" s="37">
        <f t="shared" si="12"/>
        <v>-0.21019456770040801</v>
      </c>
      <c r="P110" s="37">
        <f t="shared" si="12"/>
        <v>-0.20235725506455715</v>
      </c>
    </row>
    <row r="111" spans="1:16" x14ac:dyDescent="0.25">
      <c r="A111" s="24">
        <v>8</v>
      </c>
      <c r="B111" s="37">
        <f t="shared" si="7"/>
        <v>-7.451088264621944E-2</v>
      </c>
      <c r="C111" s="37">
        <f t="shared" si="12"/>
        <v>-4.6769668802076787E-2</v>
      </c>
      <c r="D111" s="37">
        <f t="shared" si="12"/>
        <v>-9.1951010709855507E-2</v>
      </c>
      <c r="E111" s="37">
        <f t="shared" si="12"/>
        <v>-2.1383688911041577E-2</v>
      </c>
      <c r="F111" s="37">
        <f t="shared" si="12"/>
        <v>-0.1060185103257888</v>
      </c>
      <c r="G111" s="37">
        <f t="shared" si="12"/>
        <v>-0.10161276108222435</v>
      </c>
      <c r="H111" s="37">
        <f t="shared" si="12"/>
        <v>-0.13035221775105121</v>
      </c>
      <c r="I111" s="37">
        <f t="shared" si="11"/>
        <v>-0.19810986188189511</v>
      </c>
      <c r="J111" s="37">
        <f t="shared" si="12"/>
        <v>-0.21233281930421796</v>
      </c>
      <c r="K111" s="37">
        <f t="shared" si="12"/>
        <v>-0.22840464631773424</v>
      </c>
      <c r="L111" s="37">
        <f t="shared" si="12"/>
        <v>-0.22396623811528779</v>
      </c>
      <c r="M111" s="37">
        <f t="shared" si="12"/>
        <v>-0.11308795531975899</v>
      </c>
      <c r="N111" s="37">
        <f t="shared" si="12"/>
        <v>-0.19000019040003044</v>
      </c>
      <c r="O111" s="37">
        <f t="shared" si="12"/>
        <v>-0.21684108055487958</v>
      </c>
      <c r="P111" s="37">
        <f t="shared" si="12"/>
        <v>-0.21151031722186148</v>
      </c>
    </row>
    <row r="112" spans="1:16" x14ac:dyDescent="0.25">
      <c r="A112" s="24">
        <v>8.3000000000000007</v>
      </c>
      <c r="B112" s="37">
        <f t="shared" si="7"/>
        <v>-8.2458904988901571E-2</v>
      </c>
      <c r="C112" s="37">
        <f t="shared" si="12"/>
        <v>-5.9438583365341628E-2</v>
      </c>
      <c r="D112" s="37">
        <f t="shared" si="12"/>
        <v>-9.9942732581570895E-2</v>
      </c>
      <c r="E112" s="37">
        <f t="shared" si="12"/>
        <v>-3.4611885319231928E-2</v>
      </c>
      <c r="F112" s="37">
        <f t="shared" si="12"/>
        <v>-0.11513842112859013</v>
      </c>
      <c r="G112" s="37">
        <f t="shared" si="12"/>
        <v>-0.1120269888950205</v>
      </c>
      <c r="H112" s="37">
        <f t="shared" si="12"/>
        <v>-0.13968914568263416</v>
      </c>
      <c r="I112" s="37">
        <f t="shared" si="11"/>
        <v>-0.19871508770776533</v>
      </c>
      <c r="J112" s="37">
        <f t="shared" si="12"/>
        <v>-0.21199516462409121</v>
      </c>
      <c r="K112" s="37">
        <f t="shared" si="12"/>
        <v>-0.24438798130764997</v>
      </c>
      <c r="L112" s="37">
        <f t="shared" si="12"/>
        <v>-0.24866324356460195</v>
      </c>
      <c r="M112" s="37">
        <f t="shared" si="12"/>
        <v>-0.11812129556701099</v>
      </c>
      <c r="N112" s="37">
        <f t="shared" si="12"/>
        <v>-0.19798563507404843</v>
      </c>
      <c r="O112" s="37">
        <f t="shared" si="12"/>
        <v>-0.22330801546520679</v>
      </c>
      <c r="P112" s="37">
        <f t="shared" si="12"/>
        <v>-0.22077322408747688</v>
      </c>
    </row>
    <row r="113" spans="1:16" x14ac:dyDescent="0.25">
      <c r="A113" s="24">
        <v>8.5</v>
      </c>
      <c r="B113" s="37">
        <f t="shared" si="7"/>
        <v>-8.8024441381051172E-2</v>
      </c>
      <c r="C113" s="37">
        <f t="shared" si="12"/>
        <v>-6.8503067271617452E-2</v>
      </c>
      <c r="D113" s="37">
        <f t="shared" si="12"/>
        <v>-0.10550741684925966</v>
      </c>
      <c r="E113" s="37">
        <f t="shared" si="12"/>
        <v>-4.4136157443202956E-2</v>
      </c>
      <c r="F113" s="37">
        <f t="shared" si="12"/>
        <v>-0.12149427897730936</v>
      </c>
      <c r="G113" s="37">
        <f t="shared" si="12"/>
        <v>-0.11933354880504148</v>
      </c>
      <c r="H113" s="37">
        <f t="shared" si="12"/>
        <v>-0.14615413710066555</v>
      </c>
      <c r="I113" s="37">
        <f t="shared" si="11"/>
        <v>-0.19878527088501219</v>
      </c>
      <c r="J113" s="37">
        <f t="shared" si="12"/>
        <v>-0.21136942891199648</v>
      </c>
      <c r="K113" s="37">
        <f t="shared" si="12"/>
        <v>-0.25549711565231392</v>
      </c>
      <c r="L113" s="37">
        <f t="shared" si="12"/>
        <v>-0.26628762457104505</v>
      </c>
      <c r="M113" s="37">
        <f t="shared" si="12"/>
        <v>-0.12151405743570688</v>
      </c>
      <c r="N113" s="37">
        <f t="shared" si="12"/>
        <v>-0.20334662730519848</v>
      </c>
      <c r="O113" s="37">
        <f t="shared" si="12"/>
        <v>-0.22751612419148884</v>
      </c>
      <c r="P113" s="37">
        <f t="shared" si="12"/>
        <v>-0.22701042590758894</v>
      </c>
    </row>
    <row r="114" spans="1:16" x14ac:dyDescent="0.25">
      <c r="A114" s="24">
        <v>8.6</v>
      </c>
      <c r="B114" s="37">
        <f t="shared" si="7"/>
        <v>-9.0889415230910736E-2</v>
      </c>
      <c r="C114" s="37">
        <f t="shared" si="12"/>
        <v>-7.3228989718036944E-2</v>
      </c>
      <c r="D114" s="37">
        <f t="shared" si="12"/>
        <v>-0.10836266725968503</v>
      </c>
      <c r="E114" s="37">
        <f t="shared" si="12"/>
        <v>-4.9119920575746899E-2</v>
      </c>
      <c r="F114" s="37">
        <f t="shared" si="12"/>
        <v>-0.12475736734071725</v>
      </c>
      <c r="G114" s="37">
        <f t="shared" si="12"/>
        <v>-0.1230995751314307</v>
      </c>
      <c r="H114" s="37">
        <f t="shared" si="12"/>
        <v>-0.14946074888103442</v>
      </c>
      <c r="I114" s="37">
        <f t="shared" si="11"/>
        <v>-0.19872030374229932</v>
      </c>
      <c r="J114" s="37">
        <f t="shared" si="12"/>
        <v>-0.21093669586235042</v>
      </c>
      <c r="K114" s="37">
        <f t="shared" si="12"/>
        <v>-0.26119315228619761</v>
      </c>
      <c r="L114" s="37">
        <f t="shared" si="12"/>
        <v>-0.27546992265907522</v>
      </c>
      <c r="M114" s="37">
        <f t="shared" si="12"/>
        <v>-0.12322173276262706</v>
      </c>
      <c r="N114" s="37">
        <f t="shared" si="12"/>
        <v>-0.20603839302620361</v>
      </c>
      <c r="O114" s="37">
        <f t="shared" si="12"/>
        <v>-0.22958846264357788</v>
      </c>
      <c r="P114" s="37">
        <f t="shared" si="12"/>
        <v>-0.23014781308504287</v>
      </c>
    </row>
    <row r="115" spans="1:16" x14ac:dyDescent="0.25">
      <c r="A115" s="24">
        <v>8.6999999999999993</v>
      </c>
      <c r="B115" s="37">
        <f t="shared" si="7"/>
        <v>-9.3810193742224338E-2</v>
      </c>
      <c r="C115" s="37">
        <f t="shared" si="12"/>
        <v>-7.8087901142358057E-2</v>
      </c>
      <c r="D115" s="37">
        <f t="shared" si="12"/>
        <v>-0.1112673799995697</v>
      </c>
      <c r="E115" s="37">
        <f t="shared" si="12"/>
        <v>-5.4256221076348692E-2</v>
      </c>
      <c r="F115" s="37">
        <f t="shared" si="12"/>
        <v>-0.12807833682808237</v>
      </c>
      <c r="G115" s="37">
        <f t="shared" si="12"/>
        <v>-0.12694246141701179</v>
      </c>
      <c r="H115" s="37">
        <f t="shared" si="12"/>
        <v>-0.15281769857377081</v>
      </c>
      <c r="I115" s="37">
        <f t="shared" si="11"/>
        <v>-0.1985886522732391</v>
      </c>
      <c r="J115" s="37">
        <f t="shared" si="12"/>
        <v>-0.21042427065280364</v>
      </c>
      <c r="K115" s="37">
        <f t="shared" si="12"/>
        <v>-0.26698602231879498</v>
      </c>
      <c r="L115" s="37">
        <f t="shared" si="12"/>
        <v>-0.28490964592464424</v>
      </c>
      <c r="M115" s="37">
        <f t="shared" si="12"/>
        <v>-0.12493699804404165</v>
      </c>
      <c r="N115" s="37">
        <f t="shared" si="12"/>
        <v>-0.20873769890307656</v>
      </c>
      <c r="O115" s="37">
        <f t="shared" si="12"/>
        <v>-0.23163932142043342</v>
      </c>
      <c r="P115" s="37">
        <f t="shared" si="12"/>
        <v>-0.23329781764497928</v>
      </c>
    </row>
  </sheetData>
  <sortState ref="A15:P41">
    <sortCondition ref="A15:A41"/>
  </sortState>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Z136"/>
  <sheetViews>
    <sheetView zoomScaleNormal="100" workbookViewId="0">
      <selection activeCell="L6" sqref="L6"/>
    </sheetView>
  </sheetViews>
  <sheetFormatPr defaultRowHeight="13.8" x14ac:dyDescent="0.25"/>
  <cols>
    <col min="1" max="17" width="9" style="4"/>
    <col min="19" max="35" width="9" customWidth="1"/>
    <col min="36" max="36" width="9.109375" customWidth="1"/>
    <col min="37" max="41" width="9.21875" customWidth="1"/>
    <col min="42" max="42" width="9.44140625" customWidth="1"/>
    <col min="43" max="43" width="9.21875" customWidth="1"/>
    <col min="44" max="44" width="9.33203125" customWidth="1"/>
    <col min="45" max="48" width="9.21875" customWidth="1"/>
    <col min="49" max="50" width="9.33203125" customWidth="1"/>
    <col min="51" max="51" width="9.21875" customWidth="1"/>
    <col min="52" max="52" width="9.109375" customWidth="1"/>
    <col min="53" max="53" width="9" customWidth="1"/>
    <col min="71" max="74" width="0" hidden="1" customWidth="1"/>
  </cols>
  <sheetData>
    <row r="1" spans="1:69" x14ac:dyDescent="0.25">
      <c r="A1" s="4" t="str">
        <f t="shared" ref="A1:P1" si="0">S1</f>
        <v>TFPMAX</v>
      </c>
      <c r="B1" s="4">
        <f>T1</f>
        <v>35.702671612264055</v>
      </c>
      <c r="C1" s="4">
        <f>U1</f>
        <v>24.088507555403019</v>
      </c>
      <c r="D1" s="4">
        <f t="shared" si="0"/>
        <v>26.13379519858151</v>
      </c>
      <c r="E1" s="4">
        <f t="shared" si="0"/>
        <v>27.482757342686529</v>
      </c>
      <c r="F1" s="4">
        <f t="shared" si="0"/>
        <v>26.278050466209187</v>
      </c>
      <c r="G1" s="4">
        <f t="shared" si="0"/>
        <v>33.584969271703464</v>
      </c>
      <c r="H1" s="4">
        <f>Z1</f>
        <v>19.282125214058095</v>
      </c>
      <c r="I1" s="4">
        <f t="shared" si="0"/>
        <v>34.215005321630898</v>
      </c>
      <c r="J1" s="4">
        <f t="shared" si="0"/>
        <v>41.000463566179761</v>
      </c>
      <c r="K1" s="4">
        <f t="shared" si="0"/>
        <v>32.890892685123902</v>
      </c>
      <c r="L1" s="4">
        <f t="shared" si="0"/>
        <v>23.953084836209531</v>
      </c>
      <c r="M1" s="4">
        <f t="shared" si="0"/>
        <v>12.797964776678317</v>
      </c>
      <c r="N1" s="4">
        <f t="shared" si="0"/>
        <v>26.064745974834615</v>
      </c>
      <c r="O1" s="4">
        <f t="shared" si="0"/>
        <v>23.563384137420872</v>
      </c>
      <c r="P1" s="4">
        <f t="shared" si="0"/>
        <v>33.201074486783639</v>
      </c>
      <c r="S1" t="s">
        <v>449</v>
      </c>
      <c r="T1">
        <f t="shared" ref="T1:AH1" si="1">B4*T2</f>
        <v>35.702671612264055</v>
      </c>
      <c r="U1">
        <f t="shared" si="1"/>
        <v>24.088507555403019</v>
      </c>
      <c r="V1">
        <f t="shared" si="1"/>
        <v>26.13379519858151</v>
      </c>
      <c r="W1">
        <f t="shared" si="1"/>
        <v>27.482757342686529</v>
      </c>
      <c r="X1">
        <f t="shared" si="1"/>
        <v>26.278050466209187</v>
      </c>
      <c r="Y1">
        <f t="shared" si="1"/>
        <v>33.584969271703464</v>
      </c>
      <c r="Z1">
        <f>H4*Z2</f>
        <v>19.282125214058095</v>
      </c>
      <c r="AA1">
        <f t="shared" si="1"/>
        <v>34.215005321630898</v>
      </c>
      <c r="AB1">
        <f t="shared" si="1"/>
        <v>41.000463566179761</v>
      </c>
      <c r="AC1">
        <f t="shared" si="1"/>
        <v>32.890892685123902</v>
      </c>
      <c r="AD1">
        <f t="shared" si="1"/>
        <v>23.953084836209531</v>
      </c>
      <c r="AE1">
        <f t="shared" si="1"/>
        <v>12.797964776678317</v>
      </c>
      <c r="AF1">
        <f t="shared" si="1"/>
        <v>26.064745974834615</v>
      </c>
      <c r="AG1">
        <f t="shared" si="1"/>
        <v>23.563384137420872</v>
      </c>
      <c r="AH1">
        <f t="shared" si="1"/>
        <v>33.201074486783639</v>
      </c>
      <c r="AJ1" s="3" t="s">
        <v>7</v>
      </c>
      <c r="AK1" s="22" t="s">
        <v>11</v>
      </c>
      <c r="AL1" s="22" t="s">
        <v>12</v>
      </c>
      <c r="AM1" s="22" t="s">
        <v>13</v>
      </c>
      <c r="AN1" s="22" t="s">
        <v>14</v>
      </c>
      <c r="AO1" s="22" t="s">
        <v>8</v>
      </c>
      <c r="AP1" s="22" t="s">
        <v>15</v>
      </c>
      <c r="AQ1" s="22" t="s">
        <v>16</v>
      </c>
      <c r="AR1" s="22" t="s">
        <v>17</v>
      </c>
      <c r="AS1" s="22" t="s">
        <v>18</v>
      </c>
      <c r="AT1" s="22" t="s">
        <v>9</v>
      </c>
      <c r="AU1" s="22" t="s">
        <v>19</v>
      </c>
      <c r="AV1" s="22" t="s">
        <v>10</v>
      </c>
      <c r="AW1" s="22" t="s">
        <v>20</v>
      </c>
      <c r="AX1" s="22" t="s">
        <v>21</v>
      </c>
      <c r="AY1" s="22" t="s">
        <v>22</v>
      </c>
      <c r="AZ1" s="3"/>
    </row>
    <row r="2" spans="1:69" x14ac:dyDescent="0.25">
      <c r="A2" s="4" t="s">
        <v>483</v>
      </c>
      <c r="B2" s="4">
        <f>T119*B5</f>
        <v>3.0763484160206793E-3</v>
      </c>
      <c r="C2" s="4">
        <f>U119*C5</f>
        <v>8.9348287670559159E-3</v>
      </c>
      <c r="D2" s="4">
        <f t="shared" ref="D2:P2" si="2">V119*D5</f>
        <v>5.0557401434769781E-3</v>
      </c>
      <c r="E2" s="4">
        <f t="shared" si="2"/>
        <v>7.6436923966885298E-3</v>
      </c>
      <c r="F2" s="4">
        <f t="shared" si="2"/>
        <v>4.3855243209691272E-3</v>
      </c>
      <c r="G2" s="4">
        <f t="shared" si="2"/>
        <v>6.2122484292994285E-3</v>
      </c>
      <c r="H2" s="4">
        <f t="shared" si="2"/>
        <v>3.1806149678854236E-2</v>
      </c>
      <c r="I2" s="4">
        <f t="shared" si="2"/>
        <v>1.316002077385111E-2</v>
      </c>
      <c r="J2" s="4">
        <f t="shared" si="2"/>
        <v>6.1572128176873254E-3</v>
      </c>
      <c r="K2" s="4">
        <f t="shared" si="2"/>
        <v>4.902212296516743E-3</v>
      </c>
      <c r="L2" s="4">
        <f t="shared" si="2"/>
        <v>1.2190374610144359E-2</v>
      </c>
      <c r="M2" s="4">
        <f t="shared" si="2"/>
        <v>2.6371134676514352E-2</v>
      </c>
      <c r="N2" s="4">
        <f t="shared" si="2"/>
        <v>1.1236384318884723E-2</v>
      </c>
      <c r="O2" s="4">
        <f t="shared" si="2"/>
        <v>5.1936279672244647E-3</v>
      </c>
      <c r="P2" s="4">
        <f t="shared" si="2"/>
        <v>6.0112514693350643E-3</v>
      </c>
      <c r="S2" t="s">
        <v>597</v>
      </c>
      <c r="T2">
        <v>12.281018966802856</v>
      </c>
      <c r="U2">
        <v>6.6736059754448291</v>
      </c>
      <c r="V2">
        <v>9.1516512970460901</v>
      </c>
      <c r="W2">
        <v>10.57145575959197</v>
      </c>
      <c r="X2">
        <v>6.761116075308423</v>
      </c>
      <c r="Y2">
        <v>9.184146504167499</v>
      </c>
      <c r="Z2">
        <v>3.4166155691119382</v>
      </c>
      <c r="AA2">
        <v>2.0565952732979196</v>
      </c>
      <c r="AB2">
        <v>4.6594834531716884</v>
      </c>
      <c r="AC2">
        <v>4.2080016970833993</v>
      </c>
      <c r="AD2">
        <v>5.3106562790447533</v>
      </c>
      <c r="AE2">
        <v>3.8128375293405368</v>
      </c>
      <c r="AF2">
        <v>3.3251445878996613</v>
      </c>
      <c r="AG2">
        <v>3.0590406296221353</v>
      </c>
      <c r="AH2">
        <v>4.4925841798538393</v>
      </c>
      <c r="AJ2" s="283">
        <v>1</v>
      </c>
      <c r="AK2" s="284">
        <v>9.2515371093750005</v>
      </c>
      <c r="AL2" s="284">
        <v>2.949602294921875</v>
      </c>
      <c r="AM2" s="284">
        <v>3.6660183105468751</v>
      </c>
      <c r="AN2" s="284">
        <v>0.8697807006835937</v>
      </c>
      <c r="AO2" s="284">
        <v>1.4511773772239684</v>
      </c>
      <c r="AP2" s="284">
        <v>11.954170289993286</v>
      </c>
      <c r="AQ2" s="284">
        <v>2.668079833984375</v>
      </c>
      <c r="AR2" s="284">
        <v>1.5683511962890626</v>
      </c>
      <c r="AS2" s="284">
        <v>1.5438399658203126</v>
      </c>
      <c r="AT2" s="284">
        <v>0.35582015991210936</v>
      </c>
      <c r="AU2" s="284">
        <v>0.73722320079803472</v>
      </c>
      <c r="AV2" s="284">
        <v>0.61661435508728024</v>
      </c>
      <c r="AW2" s="284">
        <v>3.2108820482492448</v>
      </c>
      <c r="AX2" s="284">
        <v>3.7576634630560877</v>
      </c>
      <c r="AY2" s="284">
        <v>2.5659083026051523</v>
      </c>
      <c r="AZ2" s="283">
        <v>1990</v>
      </c>
    </row>
    <row r="3" spans="1:69" x14ac:dyDescent="0.25">
      <c r="A3" s="467" t="s">
        <v>484</v>
      </c>
      <c r="B3" s="467">
        <f t="shared" ref="B3:P3" si="3">T120*B5</f>
        <v>2.1015668683281286E-3</v>
      </c>
      <c r="C3" s="467">
        <f t="shared" si="3"/>
        <v>1.6629466714231777E-2</v>
      </c>
      <c r="D3" s="467">
        <f t="shared" si="3"/>
        <v>6.9257740816374988E-3</v>
      </c>
      <c r="E3" s="467">
        <f t="shared" si="3"/>
        <v>5.6896630600567141E-3</v>
      </c>
      <c r="F3" s="467">
        <f t="shared" si="3"/>
        <v>5.5061541895662586E-3</v>
      </c>
      <c r="G3" s="467">
        <f t="shared" si="3"/>
        <v>4.874228956540585E-3</v>
      </c>
      <c r="H3" s="467">
        <f t="shared" si="3"/>
        <v>4.4228900484546779E-2</v>
      </c>
      <c r="I3" s="467">
        <f t="shared" si="3"/>
        <v>1.4957578074904571E-2</v>
      </c>
      <c r="J3" s="467">
        <f t="shared" si="3"/>
        <v>9.0709630046976221E-3</v>
      </c>
      <c r="K3" s="467">
        <f t="shared" si="3"/>
        <v>6.7938878069002985E-3</v>
      </c>
      <c r="L3" s="467">
        <f t="shared" si="3"/>
        <v>1.5309212002121838E-2</v>
      </c>
      <c r="M3" s="467">
        <f t="shared" si="3"/>
        <v>4.3328777496431027E-2</v>
      </c>
      <c r="N3" s="467">
        <f t="shared" si="3"/>
        <v>1.7777304652228629E-2</v>
      </c>
      <c r="O3" s="467">
        <f t="shared" si="3"/>
        <v>6.7950375688958292E-3</v>
      </c>
      <c r="P3" s="467">
        <f t="shared" si="3"/>
        <v>8.9014253044733278E-3</v>
      </c>
      <c r="S3" t="s">
        <v>453</v>
      </c>
      <c r="T3" s="248">
        <f t="shared" ref="T3:AH3" si="4">T118</f>
        <v>3.000712298324033E-3</v>
      </c>
      <c r="U3" s="248">
        <f t="shared" si="4"/>
        <v>7.7325548393097877E-4</v>
      </c>
      <c r="V3" s="248">
        <f t="shared" si="4"/>
        <v>2.3046688594534951E-3</v>
      </c>
      <c r="W3" s="248">
        <f t="shared" si="4"/>
        <v>2.8112289610488124E-3</v>
      </c>
      <c r="X3" s="248">
        <f t="shared" si="4"/>
        <v>1.5064972487820738E-3</v>
      </c>
      <c r="Y3" s="248">
        <f t="shared" si="4"/>
        <v>2.8268706100455375E-3</v>
      </c>
      <c r="Z3" s="248">
        <f t="shared" si="4"/>
        <v>8.2853580744365503E-3</v>
      </c>
      <c r="AA3" s="248">
        <f t="shared" si="4"/>
        <v>2.0420632715795048E-3</v>
      </c>
      <c r="AB3" s="248">
        <f t="shared" si="4"/>
        <v>1.2274644710408887E-3</v>
      </c>
      <c r="AC3" s="248">
        <f t="shared" si="4"/>
        <v>8.6059133630750513E-4</v>
      </c>
      <c r="AD3" s="248">
        <f t="shared" si="4"/>
        <v>2.5184855748093394E-3</v>
      </c>
      <c r="AE3" s="248">
        <f t="shared" si="4"/>
        <v>2.8570092296381776E-3</v>
      </c>
      <c r="AF3" s="248">
        <f t="shared" si="4"/>
        <v>2.8782266207143577E-3</v>
      </c>
      <c r="AG3" s="248">
        <f t="shared" si="4"/>
        <v>1.3154977299814957E-3</v>
      </c>
      <c r="AH3" s="248">
        <f t="shared" si="4"/>
        <v>1.6365751303211037E-3</v>
      </c>
      <c r="AJ3" s="283">
        <v>2</v>
      </c>
      <c r="AK3" s="284">
        <v>9.2447177734375003</v>
      </c>
      <c r="AL3" s="284">
        <v>2.8021257324218749</v>
      </c>
      <c r="AM3" s="284">
        <v>3.7878894042968749</v>
      </c>
      <c r="AN3" s="284">
        <v>0.85129180908203128</v>
      </c>
      <c r="AO3" s="284">
        <v>1.3898155703544617</v>
      </c>
      <c r="AP3" s="284">
        <v>12.01587690782547</v>
      </c>
      <c r="AQ3" s="284">
        <v>2.8340556640624999</v>
      </c>
      <c r="AR3" s="284">
        <v>1.574990478515625</v>
      </c>
      <c r="AS3" s="284">
        <v>1.5592783203125</v>
      </c>
      <c r="AT3" s="284">
        <v>0.35219689941406251</v>
      </c>
      <c r="AU3" s="284">
        <v>0.72337774181365966</v>
      </c>
      <c r="AV3" s="284">
        <v>0.56892691135406492</v>
      </c>
      <c r="AW3" s="284">
        <v>3.442850597977638</v>
      </c>
      <c r="AX3" s="284">
        <v>3.847101081609726</v>
      </c>
      <c r="AY3" s="284">
        <v>2.7051205062270163</v>
      </c>
      <c r="AZ3" s="283">
        <v>1991</v>
      </c>
      <c r="BB3" s="4"/>
      <c r="BC3" s="4"/>
      <c r="BD3" s="4"/>
      <c r="BE3" s="4"/>
      <c r="BF3" s="4"/>
      <c r="BG3" s="4"/>
      <c r="BH3" s="4"/>
      <c r="BI3" s="4"/>
      <c r="BJ3" s="4"/>
      <c r="BK3" s="4"/>
      <c r="BL3" s="4"/>
      <c r="BM3" s="4"/>
      <c r="BN3" s="4"/>
      <c r="BO3" s="4"/>
    </row>
    <row r="4" spans="1:69" x14ac:dyDescent="0.25">
      <c r="B4" s="4">
        <v>2.9071424536329502</v>
      </c>
      <c r="C4" s="4">
        <v>3.6095189982799969</v>
      </c>
      <c r="D4" s="4">
        <v>2.8556371249652841</v>
      </c>
      <c r="E4" s="4">
        <v>2.5997136030910553</v>
      </c>
      <c r="F4" s="4">
        <v>3.8866438874162439</v>
      </c>
      <c r="G4" s="4">
        <v>3.65684162991777</v>
      </c>
      <c r="H4" s="4">
        <v>5.6436332458292897</v>
      </c>
      <c r="I4" s="4">
        <v>16.636722726083253</v>
      </c>
      <c r="J4" s="4">
        <v>8.7993581216113004</v>
      </c>
      <c r="K4" s="4">
        <v>7.8162736264866179</v>
      </c>
      <c r="L4" s="4">
        <v>4.5103813121413419</v>
      </c>
      <c r="M4" s="4">
        <v>3.3565460574166757</v>
      </c>
      <c r="N4" s="4">
        <v>7.8386804801467296</v>
      </c>
      <c r="O4" s="4">
        <v>7.7028673333873021</v>
      </c>
      <c r="P4" s="4">
        <v>7.3901952991037323</v>
      </c>
      <c r="Q4" s="497" t="s">
        <v>596</v>
      </c>
      <c r="AJ4" s="283">
        <v>3</v>
      </c>
      <c r="AK4" s="285">
        <v>9.5733769531250008</v>
      </c>
      <c r="AL4" s="285">
        <v>2.395812744140625</v>
      </c>
      <c r="AM4" s="285">
        <v>3.8189125976562499</v>
      </c>
      <c r="AN4" s="285">
        <v>0.85880847167968755</v>
      </c>
      <c r="AO4" s="285">
        <v>1.3501254177093507</v>
      </c>
      <c r="AP4" s="285">
        <v>12.104381359577179</v>
      </c>
      <c r="AQ4" s="285">
        <v>3.103358642578125</v>
      </c>
      <c r="AR4" s="285">
        <v>1.6603614501953126</v>
      </c>
      <c r="AS4" s="285">
        <v>1.5514820556640625</v>
      </c>
      <c r="AT4" s="285">
        <v>0.34467047119140626</v>
      </c>
      <c r="AU4" s="285">
        <v>0.72572639274597173</v>
      </c>
      <c r="AV4" s="285">
        <v>0.48275613021850589</v>
      </c>
      <c r="AW4" s="285">
        <v>3.6776030163764952</v>
      </c>
      <c r="AX4" s="285">
        <v>4.0239690825343128</v>
      </c>
      <c r="AY4" s="285">
        <v>2.8492088434696199</v>
      </c>
      <c r="AZ4" s="283">
        <v>1992</v>
      </c>
      <c r="BB4" s="4"/>
      <c r="BC4" s="4"/>
      <c r="BD4" s="4"/>
      <c r="BE4" s="268"/>
      <c r="BF4" s="268"/>
      <c r="BG4" s="268"/>
      <c r="BH4" s="268"/>
      <c r="BI4" s="4"/>
      <c r="BJ4" s="4"/>
      <c r="BK4" s="4"/>
      <c r="BL4" s="4"/>
      <c r="BM4" s="4"/>
      <c r="BN4" s="4"/>
      <c r="BO4" s="4"/>
    </row>
    <row r="5" spans="1:69" x14ac:dyDescent="0.25">
      <c r="B5" s="499">
        <v>0.65</v>
      </c>
      <c r="C5" s="499">
        <v>1.1000000000000001</v>
      </c>
      <c r="D5" s="499">
        <v>1.8</v>
      </c>
      <c r="E5" s="499">
        <v>1.4</v>
      </c>
      <c r="F5" s="499">
        <v>0.7</v>
      </c>
      <c r="G5" s="499">
        <v>1.4</v>
      </c>
      <c r="H5" s="499">
        <v>4.8499999999999996</v>
      </c>
      <c r="I5" s="499">
        <v>7.6</v>
      </c>
      <c r="J5" s="499">
        <v>4.8</v>
      </c>
      <c r="K5" s="499">
        <v>2.5</v>
      </c>
      <c r="L5" s="499">
        <v>2.2999999999999998</v>
      </c>
      <c r="M5" s="499">
        <v>2.5</v>
      </c>
      <c r="N5" s="499">
        <v>5.0999999999999996</v>
      </c>
      <c r="O5" s="499">
        <v>2.5</v>
      </c>
      <c r="P5" s="499">
        <v>5.2</v>
      </c>
      <c r="Q5" s="497" t="s">
        <v>598</v>
      </c>
      <c r="T5">
        <v>4.1888790115027703</v>
      </c>
      <c r="U5">
        <v>7.3806082824604982</v>
      </c>
      <c r="V5">
        <v>4.0859248497171228</v>
      </c>
      <c r="W5">
        <v>3.4972517448042315</v>
      </c>
      <c r="X5">
        <v>2.2944500339982423</v>
      </c>
      <c r="Y5">
        <v>3.7609394389054027</v>
      </c>
      <c r="Z5">
        <v>11.776465279390075</v>
      </c>
      <c r="AA5">
        <v>32.017215274993205</v>
      </c>
      <c r="AB5">
        <v>7.1116948208353543</v>
      </c>
      <c r="AC5">
        <v>7.2948379797459477</v>
      </c>
      <c r="AD5">
        <v>3.7609394389054027</v>
      </c>
      <c r="AE5">
        <v>2.2944500339982423</v>
      </c>
      <c r="AF5">
        <v>1.5056679692507429</v>
      </c>
      <c r="AG5">
        <v>7.2948379797459477</v>
      </c>
      <c r="AH5">
        <v>7.1116948208353543</v>
      </c>
      <c r="AJ5" s="283">
        <v>4</v>
      </c>
      <c r="AK5" s="285">
        <v>9.8362519531250001</v>
      </c>
      <c r="AL5" s="285">
        <v>2.1873769531249998</v>
      </c>
      <c r="AM5" s="285">
        <v>3.8254450683593748</v>
      </c>
      <c r="AN5" s="285">
        <v>0.88161212158203128</v>
      </c>
      <c r="AO5" s="285">
        <v>1.3016649322509766</v>
      </c>
      <c r="AP5" s="285">
        <v>12.074635521411896</v>
      </c>
      <c r="AQ5" s="285">
        <v>3.437911865234375</v>
      </c>
      <c r="AR5" s="285">
        <v>1.7426313476562501</v>
      </c>
      <c r="AS5" s="285">
        <v>1.627504638671875</v>
      </c>
      <c r="AT5" s="285">
        <v>0.34892202758789065</v>
      </c>
      <c r="AU5" s="285">
        <v>0.75182107973098755</v>
      </c>
      <c r="AV5" s="285">
        <v>0.43335723114013674</v>
      </c>
      <c r="AW5" s="285">
        <v>3.9155493323802948</v>
      </c>
      <c r="AX5" s="285">
        <v>4.0900343340635299</v>
      </c>
      <c r="AY5" s="285">
        <v>2.9451732090115548</v>
      </c>
      <c r="AZ5" s="283">
        <v>1993</v>
      </c>
      <c r="BB5" s="4"/>
      <c r="BC5" s="4"/>
      <c r="BD5" s="22"/>
      <c r="BE5" s="268"/>
      <c r="BF5" s="268"/>
      <c r="BG5" s="268"/>
      <c r="BH5" s="268"/>
      <c r="BI5" s="268"/>
      <c r="BJ5" s="22"/>
      <c r="BK5" s="268"/>
      <c r="BL5" s="268"/>
      <c r="BM5" s="268"/>
      <c r="BN5" s="268"/>
      <c r="BO5" s="4"/>
    </row>
    <row r="6" spans="1:69" x14ac:dyDescent="0.25">
      <c r="A6" s="47" t="s">
        <v>75</v>
      </c>
      <c r="B6" s="22" t="s">
        <v>11</v>
      </c>
      <c r="C6" s="22" t="s">
        <v>12</v>
      </c>
      <c r="D6" s="22" t="s">
        <v>13</v>
      </c>
      <c r="E6" s="22" t="s">
        <v>14</v>
      </c>
      <c r="F6" s="22" t="s">
        <v>8</v>
      </c>
      <c r="G6" s="22" t="s">
        <v>15</v>
      </c>
      <c r="H6" s="22" t="s">
        <v>520</v>
      </c>
      <c r="I6" s="22" t="s">
        <v>17</v>
      </c>
      <c r="J6" s="22" t="s">
        <v>18</v>
      </c>
      <c r="K6" s="22" t="s">
        <v>9</v>
      </c>
      <c r="L6" s="22" t="s">
        <v>958</v>
      </c>
      <c r="M6" s="22" t="s">
        <v>10</v>
      </c>
      <c r="N6" s="22" t="s">
        <v>20</v>
      </c>
      <c r="O6" s="22" t="s">
        <v>21</v>
      </c>
      <c r="P6" s="22" t="s">
        <v>22</v>
      </c>
      <c r="Q6" s="498" t="s">
        <v>6</v>
      </c>
      <c r="R6" s="3"/>
      <c r="S6" s="260" t="s">
        <v>442</v>
      </c>
      <c r="T6" s="261"/>
      <c r="U6" s="261"/>
      <c r="V6" s="261"/>
      <c r="W6" s="261"/>
      <c r="X6" s="261"/>
      <c r="Y6" s="261"/>
      <c r="Z6" s="261"/>
      <c r="AA6" s="261"/>
      <c r="AB6" s="261"/>
      <c r="AC6" s="261"/>
      <c r="AD6" s="261"/>
      <c r="AE6" s="261"/>
      <c r="AF6" s="261"/>
      <c r="AG6" s="261"/>
      <c r="AH6" s="261"/>
      <c r="AJ6" s="283">
        <v>5</v>
      </c>
      <c r="AK6" s="285">
        <v>10.233431640625</v>
      </c>
      <c r="AL6" s="285">
        <v>1.9095802001953126</v>
      </c>
      <c r="AM6" s="285">
        <v>3.8584814453125</v>
      </c>
      <c r="AN6" s="285">
        <v>0.92122741699218746</v>
      </c>
      <c r="AO6" s="285">
        <v>1.232246588230133</v>
      </c>
      <c r="AP6" s="285">
        <v>12.417481439590453</v>
      </c>
      <c r="AQ6" s="285">
        <v>3.7254274902343751</v>
      </c>
      <c r="AR6" s="285">
        <v>1.87269482421875</v>
      </c>
      <c r="AS6" s="285">
        <v>1.7235273437500001</v>
      </c>
      <c r="AT6" s="285">
        <v>0.36020669555664064</v>
      </c>
      <c r="AU6" s="285">
        <v>0.71804282712936396</v>
      </c>
      <c r="AV6" s="285">
        <v>0.37888498878479004</v>
      </c>
      <c r="AW6" s="285">
        <v>4.2019143726825714</v>
      </c>
      <c r="AX6" s="285">
        <v>4.1683032891452312</v>
      </c>
      <c r="AY6" s="285">
        <v>3.0670065130591393</v>
      </c>
      <c r="AZ6" s="283">
        <v>1994</v>
      </c>
      <c r="BB6" s="500" t="s">
        <v>599</v>
      </c>
      <c r="BC6" s="481"/>
      <c r="BD6" s="481"/>
      <c r="BE6" s="481"/>
      <c r="BF6" s="481">
        <v>2005</v>
      </c>
      <c r="BG6" s="481">
        <v>2010</v>
      </c>
      <c r="BH6" s="481">
        <v>2015</v>
      </c>
      <c r="BI6" s="481">
        <v>2020</v>
      </c>
      <c r="BJ6" s="481">
        <v>2025</v>
      </c>
      <c r="BK6" s="481">
        <v>2030</v>
      </c>
      <c r="BL6" s="481">
        <v>2035</v>
      </c>
      <c r="BM6" s="481">
        <v>2040</v>
      </c>
      <c r="BN6" s="481">
        <v>2045</v>
      </c>
      <c r="BO6" s="481">
        <v>2050</v>
      </c>
      <c r="BP6" s="482">
        <v>2100</v>
      </c>
    </row>
    <row r="7" spans="1:69" x14ac:dyDescent="0.25">
      <c r="A7" s="3">
        <v>1</v>
      </c>
      <c r="B7" s="380">
        <v>9.9316284646577504</v>
      </c>
      <c r="C7" s="380">
        <v>6.4139063643791765</v>
      </c>
      <c r="D7" s="380">
        <v>7.8918520397496783</v>
      </c>
      <c r="E7" s="380">
        <v>8.8363841304322328</v>
      </c>
      <c r="F7" s="380">
        <v>6.0206612795505183</v>
      </c>
      <c r="G7" s="380">
        <v>7.1668332573513736</v>
      </c>
      <c r="H7" s="380">
        <v>1.5192250896852868</v>
      </c>
      <c r="I7" s="380">
        <v>1.3150564763395807</v>
      </c>
      <c r="J7" s="380">
        <v>3.7384430435184952</v>
      </c>
      <c r="K7" s="380">
        <v>3.7491332912693509</v>
      </c>
      <c r="L7" s="380">
        <v>4.4988426632940319</v>
      </c>
      <c r="M7" s="380">
        <v>3.9309588623434424</v>
      </c>
      <c r="N7" s="380">
        <v>2.2735115317745844</v>
      </c>
      <c r="O7" s="380">
        <v>2.5532780641544015</v>
      </c>
      <c r="P7" s="380">
        <v>3.7261530427812493</v>
      </c>
      <c r="Q7" s="268">
        <v>1</v>
      </c>
      <c r="R7" s="3">
        <v>1990</v>
      </c>
      <c r="S7" s="68"/>
      <c r="T7" s="246" t="s">
        <v>0</v>
      </c>
      <c r="U7" s="246" t="s">
        <v>23</v>
      </c>
      <c r="V7" s="246" t="s">
        <v>39</v>
      </c>
      <c r="W7" s="246" t="s">
        <v>24</v>
      </c>
      <c r="X7" s="246" t="s">
        <v>40</v>
      </c>
      <c r="Y7" s="246" t="s">
        <v>5</v>
      </c>
      <c r="Z7" s="246" t="s">
        <v>25</v>
      </c>
      <c r="AA7" s="246" t="s">
        <v>26</v>
      </c>
      <c r="AB7" s="246" t="s">
        <v>41</v>
      </c>
      <c r="AC7" s="246" t="s">
        <v>42</v>
      </c>
      <c r="AD7" s="246" t="s">
        <v>4</v>
      </c>
      <c r="AE7" s="246" t="s">
        <v>43</v>
      </c>
      <c r="AF7" s="246" t="s">
        <v>1</v>
      </c>
      <c r="AG7" s="246" t="s">
        <v>2</v>
      </c>
      <c r="AH7" s="246" t="s">
        <v>3</v>
      </c>
      <c r="AJ7" s="283">
        <v>6</v>
      </c>
      <c r="AK7" s="285">
        <v>10.5116484375</v>
      </c>
      <c r="AL7" s="285">
        <v>1.8312873535156251</v>
      </c>
      <c r="AM7" s="285">
        <v>3.9334265136718751</v>
      </c>
      <c r="AN7" s="285">
        <v>0.94589520263671878</v>
      </c>
      <c r="AO7" s="285">
        <v>1.219757453918457</v>
      </c>
      <c r="AP7" s="285">
        <v>12.771175666809082</v>
      </c>
      <c r="AQ7" s="285">
        <v>4.2276542968750004</v>
      </c>
      <c r="AR7" s="285">
        <v>2.0158765869140627</v>
      </c>
      <c r="AS7" s="285">
        <v>1.7959155273437499</v>
      </c>
      <c r="AT7" s="285">
        <v>0.37142941284179687</v>
      </c>
      <c r="AU7" s="285">
        <v>0.7695496978759766</v>
      </c>
      <c r="AV7" s="285">
        <v>0.35449317169189454</v>
      </c>
      <c r="AW7" s="285">
        <v>4.5203628295660021</v>
      </c>
      <c r="AX7" s="285">
        <v>4.279320376783609</v>
      </c>
      <c r="AY7" s="285">
        <v>3.0526035923957826</v>
      </c>
      <c r="AZ7" s="283">
        <v>1995</v>
      </c>
      <c r="BB7" s="483" t="s">
        <v>506</v>
      </c>
      <c r="BC7" s="484">
        <v>9.5344723174732559E-7</v>
      </c>
      <c r="BD7" s="484">
        <v>1.6803160920319674E-6</v>
      </c>
      <c r="BE7" s="256" t="s">
        <v>622</v>
      </c>
      <c r="BF7" s="256">
        <v>8.2678300781249998</v>
      </c>
      <c r="BG7" s="256">
        <v>12.779162109374999</v>
      </c>
      <c r="BH7" s="256">
        <v>18.333923828124998</v>
      </c>
      <c r="BI7" s="644">
        <f>BH7*(1+6.5%)^5</f>
        <v>25.119064524991995</v>
      </c>
      <c r="BJ7" s="645">
        <f>BI7*(1+5.5%)^5</f>
        <v>32.829612732581033</v>
      </c>
      <c r="BK7" s="645">
        <f>BJ7*(1+5.5%)^5</f>
        <v>42.9069908673914</v>
      </c>
      <c r="BL7" s="646">
        <f>BK7*(1+4%)^5</f>
        <v>52.202914972062054</v>
      </c>
      <c r="BM7" s="646">
        <f>BL7*(1+4%)^5</f>
        <v>63.512828014499732</v>
      </c>
      <c r="BN7" s="646">
        <f>BM7*(1+4%)^5</f>
        <v>77.273066543473149</v>
      </c>
      <c r="BO7" s="646">
        <f>BN7*(1+4%)^5</f>
        <v>94.014500687464974</v>
      </c>
      <c r="BP7" s="485">
        <f>BO7*(1+0.5%)^50</f>
        <v>120.64183426041322</v>
      </c>
    </row>
    <row r="8" spans="1:69" x14ac:dyDescent="0.25">
      <c r="A8" s="3">
        <v>2</v>
      </c>
      <c r="B8" s="380">
        <v>10.512263369787558</v>
      </c>
      <c r="C8" s="380">
        <v>4.0100753668413835</v>
      </c>
      <c r="D8" s="312">
        <f t="shared" ref="C8:P12" si="5">D7*(D$1/D7)^(5*D$2)</f>
        <v>8.1343799478837671</v>
      </c>
      <c r="E8" s="312">
        <f t="shared" si="5"/>
        <v>9.2280109074858583</v>
      </c>
      <c r="F8" s="380">
        <v>4.9074631105566606</v>
      </c>
      <c r="G8" s="380">
        <v>7.7445486554958309</v>
      </c>
      <c r="H8" s="380">
        <v>2.1819345797259491</v>
      </c>
      <c r="I8" s="380">
        <v>1.453373111426558</v>
      </c>
      <c r="J8" s="312">
        <f t="shared" si="5"/>
        <v>4.024494072266056</v>
      </c>
      <c r="K8" s="380">
        <v>3.5409350922806704</v>
      </c>
      <c r="L8" s="380">
        <v>4.0755399049919649</v>
      </c>
      <c r="M8" s="380">
        <v>2.0298157965821795</v>
      </c>
      <c r="N8" s="312">
        <f t="shared" si="5"/>
        <v>2.6074370720918143</v>
      </c>
      <c r="O8" s="312">
        <f>O7*(O$1/O7)^(5*O$2)</f>
        <v>2.7049609068468925</v>
      </c>
      <c r="P8" s="312">
        <f>P7*(P$1/P7)^(5*P$2)</f>
        <v>3.9793383781628595</v>
      </c>
      <c r="Q8" s="268">
        <v>6</v>
      </c>
      <c r="R8" s="1">
        <v>1995</v>
      </c>
      <c r="S8" s="246">
        <v>1</v>
      </c>
      <c r="T8" s="245">
        <v>9.9316284646577504</v>
      </c>
      <c r="U8" s="263">
        <v>6.4139063643791765</v>
      </c>
      <c r="V8" s="245">
        <v>7.8918520397496783</v>
      </c>
      <c r="W8" s="245">
        <v>8.8363841304322328</v>
      </c>
      <c r="X8" s="245">
        <v>6.0206612795505183</v>
      </c>
      <c r="Y8" s="245">
        <v>7.1668332573513736</v>
      </c>
      <c r="Z8" s="245">
        <v>1.5192250896852868</v>
      </c>
      <c r="AA8" s="245">
        <v>1.3150564763395807</v>
      </c>
      <c r="AB8" s="245">
        <v>3.7384430435184952</v>
      </c>
      <c r="AC8" s="245">
        <v>3.7491332912693509</v>
      </c>
      <c r="AD8" s="245">
        <v>4.4988426632940319</v>
      </c>
      <c r="AE8" s="263">
        <v>3.9309588623434424</v>
      </c>
      <c r="AF8" s="245">
        <v>2.2735115317745844</v>
      </c>
      <c r="AG8" s="245">
        <v>2.5532780641544015</v>
      </c>
      <c r="AH8" s="245">
        <v>3.7261530427812493</v>
      </c>
      <c r="AJ8" s="283">
        <v>7</v>
      </c>
      <c r="AK8" s="285">
        <v>10.9106875</v>
      </c>
      <c r="AL8" s="285">
        <v>1.7652188720703126</v>
      </c>
      <c r="AM8" s="285">
        <v>4.0360920410156247</v>
      </c>
      <c r="AN8" s="285">
        <v>0.96113354492187497</v>
      </c>
      <c r="AO8" s="285">
        <v>1.2248844742774962</v>
      </c>
      <c r="AP8" s="285">
        <v>13.028959282398224</v>
      </c>
      <c r="AQ8" s="285">
        <v>4.3850629882812502</v>
      </c>
      <c r="AR8" s="285">
        <v>2.1649440917968752</v>
      </c>
      <c r="AS8" s="285">
        <v>1.8354256591796876</v>
      </c>
      <c r="AT8" s="285">
        <v>0.38742584228515625</v>
      </c>
      <c r="AU8" s="285">
        <v>0.82525826454162599</v>
      </c>
      <c r="AV8" s="285">
        <v>0.35876219463348391</v>
      </c>
      <c r="AW8" s="285">
        <v>4.8314792430400848</v>
      </c>
      <c r="AX8" s="285">
        <v>4.5389764040112492</v>
      </c>
      <c r="AY8" s="285">
        <v>3.1749880168437956</v>
      </c>
      <c r="AZ8" s="283">
        <v>1996</v>
      </c>
      <c r="BB8" s="483" t="s">
        <v>507</v>
      </c>
      <c r="BC8" s="484"/>
      <c r="BD8" s="484"/>
      <c r="BE8" s="256" t="s">
        <v>510</v>
      </c>
      <c r="BF8" s="256">
        <v>10.364734520163319</v>
      </c>
      <c r="BG8" s="256">
        <v>15.151534175564285</v>
      </c>
      <c r="BH8" s="256">
        <v>23.204250982529928</v>
      </c>
      <c r="BI8" s="256">
        <v>34.972200438074587</v>
      </c>
      <c r="BJ8" s="256">
        <v>50.582650501479684</v>
      </c>
      <c r="BK8" s="256">
        <v>69.728926515829087</v>
      </c>
      <c r="BL8" s="256">
        <v>91.68979082890516</v>
      </c>
      <c r="BM8" s="256">
        <v>115.44005777158665</v>
      </c>
      <c r="BN8" s="256">
        <v>139.80157205655854</v>
      </c>
      <c r="BO8" s="256">
        <v>163.595699780437</v>
      </c>
      <c r="BP8" s="485">
        <v>277.6160179411329</v>
      </c>
    </row>
    <row r="9" spans="1:69" x14ac:dyDescent="0.25">
      <c r="A9" s="3">
        <v>3</v>
      </c>
      <c r="B9" s="380">
        <v>11.801854893059446</v>
      </c>
      <c r="C9" s="380">
        <v>4.961379915899446</v>
      </c>
      <c r="D9" s="312">
        <f t="shared" si="5"/>
        <v>8.3779482217505521</v>
      </c>
      <c r="E9" s="312">
        <f t="shared" si="5"/>
        <v>9.621035640780617</v>
      </c>
      <c r="F9" s="380">
        <v>5.7310826330174729</v>
      </c>
      <c r="G9" s="380">
        <v>8.7441645979982354</v>
      </c>
      <c r="H9" s="380">
        <v>2.4378097752409902</v>
      </c>
      <c r="I9" s="380">
        <v>1.6587639022949909</v>
      </c>
      <c r="J9" s="312">
        <f t="shared" si="5"/>
        <v>4.3226097607951113</v>
      </c>
      <c r="K9" s="380">
        <v>3.7674276666750148</v>
      </c>
      <c r="L9" s="312">
        <f t="shared" si="5"/>
        <v>4.54012579496053</v>
      </c>
      <c r="M9" s="380">
        <v>2.6651644507205434</v>
      </c>
      <c r="N9" s="312">
        <f t="shared" si="5"/>
        <v>2.9674728171062261</v>
      </c>
      <c r="O9" s="312">
        <f>O8*(O$1/O8)^(5*O$2)</f>
        <v>2.8613635158364095</v>
      </c>
      <c r="P9" s="312">
        <f t="shared" si="5"/>
        <v>4.2413385578994776</v>
      </c>
      <c r="Q9" s="268">
        <v>11</v>
      </c>
      <c r="R9" s="3">
        <v>2000</v>
      </c>
      <c r="S9" s="246">
        <v>2</v>
      </c>
      <c r="T9" s="245">
        <v>9.7725655223592014</v>
      </c>
      <c r="U9" s="263">
        <v>5.9511944645315911</v>
      </c>
      <c r="V9" s="245">
        <v>8.1854822843436423</v>
      </c>
      <c r="W9" s="264">
        <v>8.4921609891227057</v>
      </c>
      <c r="X9" s="245">
        <v>5.6378255368907224</v>
      </c>
      <c r="Y9" s="245">
        <v>7.2267572572160033</v>
      </c>
      <c r="Z9" s="245">
        <v>1.5923232280506856</v>
      </c>
      <c r="AA9" s="264">
        <v>1.2698110568579033</v>
      </c>
      <c r="AB9" s="245">
        <v>3.7541638960804149</v>
      </c>
      <c r="AC9" s="245">
        <v>3.609501807647836</v>
      </c>
      <c r="AD9" s="245">
        <v>4.1923048778996934</v>
      </c>
      <c r="AE9" s="263">
        <v>3.3592502743806016</v>
      </c>
      <c r="AF9" s="245">
        <v>2.380649160360075</v>
      </c>
      <c r="AG9" s="245">
        <v>2.5303263772094828</v>
      </c>
      <c r="AH9" s="245">
        <v>3.8460775263045792</v>
      </c>
      <c r="AJ9" s="283">
        <v>8</v>
      </c>
      <c r="AK9" s="285">
        <v>11.400227539062501</v>
      </c>
      <c r="AL9" s="285">
        <v>1.789598876953125</v>
      </c>
      <c r="AM9" s="285">
        <v>4.1004921875000004</v>
      </c>
      <c r="AN9" s="285">
        <v>1.0022689208984374</v>
      </c>
      <c r="AO9" s="285">
        <v>1.2548695788383484</v>
      </c>
      <c r="AP9" s="285">
        <v>13.393248816967011</v>
      </c>
      <c r="AQ9" s="285">
        <v>4.6939692382812499</v>
      </c>
      <c r="AR9" s="285">
        <v>2.2618937988281251</v>
      </c>
      <c r="AS9" s="285">
        <v>1.8978300781249999</v>
      </c>
      <c r="AT9" s="285">
        <v>0.39768035888671877</v>
      </c>
      <c r="AU9" s="285">
        <v>0.88757335948944094</v>
      </c>
      <c r="AV9" s="285">
        <v>0.37723372173309327</v>
      </c>
      <c r="AW9" s="285">
        <v>5.038692328453064</v>
      </c>
      <c r="AX9" s="285">
        <v>4.7107897763252256</v>
      </c>
      <c r="AY9" s="285">
        <v>3.3736534757018091</v>
      </c>
      <c r="AZ9" s="283">
        <v>1997</v>
      </c>
      <c r="BB9" s="483"/>
      <c r="BC9" s="256"/>
      <c r="BD9" s="256"/>
      <c r="BE9" s="256" t="s">
        <v>440</v>
      </c>
      <c r="BF9" s="256">
        <v>1.3216234899999999</v>
      </c>
      <c r="BG9" s="256">
        <v>1.359755102</v>
      </c>
      <c r="BH9" s="256">
        <v>1.3970285530000002</v>
      </c>
      <c r="BI9" s="256">
        <v>1.424548266</v>
      </c>
      <c r="BJ9" s="256">
        <v>1.438835697</v>
      </c>
      <c r="BK9" s="256">
        <v>1.441181813</v>
      </c>
      <c r="BL9" s="256">
        <v>1.433508888</v>
      </c>
      <c r="BM9" s="256">
        <v>1.4174728139999999</v>
      </c>
      <c r="BN9" s="256">
        <v>1.3943610249999998</v>
      </c>
      <c r="BO9" s="256">
        <v>1.364456723</v>
      </c>
      <c r="BP9" s="485">
        <v>1.364456723</v>
      </c>
    </row>
    <row r="10" spans="1:69" x14ac:dyDescent="0.25">
      <c r="A10" s="3">
        <v>4</v>
      </c>
      <c r="B10" s="312">
        <f>B9*(B$1/B9)^(5*B$2)</f>
        <v>12.004526921818682</v>
      </c>
      <c r="C10" s="380">
        <v>6.6736059754448291</v>
      </c>
      <c r="D10" s="312">
        <f t="shared" si="5"/>
        <v>8.622376616471275</v>
      </c>
      <c r="E10" s="312">
        <f t="shared" si="5"/>
        <v>10.01482279311427</v>
      </c>
      <c r="F10" s="380">
        <v>6.761116075308423</v>
      </c>
      <c r="G10" s="312">
        <f t="shared" si="5"/>
        <v>9.1174069809301894</v>
      </c>
      <c r="H10" s="312">
        <f t="shared" si="5"/>
        <v>3.38714734541229</v>
      </c>
      <c r="I10" s="312">
        <f t="shared" si="5"/>
        <v>2.0242975070333511</v>
      </c>
      <c r="J10" s="312">
        <f t="shared" si="5"/>
        <v>4.6326056245659064</v>
      </c>
      <c r="K10" s="312">
        <f t="shared" si="5"/>
        <v>3.9729269980977642</v>
      </c>
      <c r="L10" s="312">
        <f t="shared" si="5"/>
        <v>5.0245020985768418</v>
      </c>
      <c r="M10" s="380">
        <v>3.8128375293405368</v>
      </c>
      <c r="N10" s="312">
        <f t="shared" si="5"/>
        <v>3.3527699902717876</v>
      </c>
      <c r="O10" s="312">
        <f t="shared" si="5"/>
        <v>3.022394445432818</v>
      </c>
      <c r="P10" s="312">
        <f t="shared" si="5"/>
        <v>4.5119335091566137</v>
      </c>
      <c r="Q10" s="268">
        <v>16</v>
      </c>
      <c r="R10" s="1">
        <v>2005</v>
      </c>
      <c r="S10" s="246">
        <v>3</v>
      </c>
      <c r="T10" s="245">
        <v>10.001038503187729</v>
      </c>
      <c r="U10" s="263">
        <v>5.0234044173859829</v>
      </c>
      <c r="V10" s="245">
        <v>8.2528075207000438</v>
      </c>
      <c r="W10" s="245">
        <v>8.4673940615423362</v>
      </c>
      <c r="X10" s="245">
        <v>5.4122952151162282</v>
      </c>
      <c r="Y10" s="245">
        <v>7.2991105325936898</v>
      </c>
      <c r="Z10" s="245">
        <v>1.7196729953608088</v>
      </c>
      <c r="AA10" s="245">
        <v>1.3008514140296044</v>
      </c>
      <c r="AB10" s="245">
        <v>3.7132394289792447</v>
      </c>
      <c r="AC10" s="264">
        <v>3.4519132813374651</v>
      </c>
      <c r="AD10" s="264">
        <v>4.0692084120072716</v>
      </c>
      <c r="AE10" s="263">
        <v>2.7359863689669965</v>
      </c>
      <c r="AF10" s="245">
        <v>2.476130042997716</v>
      </c>
      <c r="AG10" s="245">
        <v>2.5690261953396893</v>
      </c>
      <c r="AH10" s="245">
        <v>3.9563045634502707</v>
      </c>
      <c r="AJ10" s="283">
        <v>9</v>
      </c>
      <c r="AK10" s="285">
        <v>11.907510742187499</v>
      </c>
      <c r="AL10" s="285">
        <v>1.6939473876953124</v>
      </c>
      <c r="AM10" s="285">
        <v>4.0183532714843748</v>
      </c>
      <c r="AN10" s="285">
        <v>1.0411740722656251</v>
      </c>
      <c r="AO10" s="285">
        <v>1.2876080017089844</v>
      </c>
      <c r="AP10" s="285">
        <v>13.782028614997865</v>
      </c>
      <c r="AQ10" s="285">
        <v>4.7130439453125001</v>
      </c>
      <c r="AR10" s="285">
        <v>2.3973217773437501</v>
      </c>
      <c r="AS10" s="285">
        <v>1.9054215087890625</v>
      </c>
      <c r="AT10" s="285">
        <v>0.39973779296875001</v>
      </c>
      <c r="AU10" s="285">
        <v>0.91785059595108032</v>
      </c>
      <c r="AV10" s="285">
        <v>0.38821754741668701</v>
      </c>
      <c r="AW10" s="285">
        <v>4.807636590838432</v>
      </c>
      <c r="AX10" s="285">
        <v>4.9256532122492791</v>
      </c>
      <c r="AY10" s="285">
        <v>3.4882676625847817</v>
      </c>
      <c r="AZ10" s="283">
        <v>1998</v>
      </c>
      <c r="BB10" s="486"/>
      <c r="BC10" s="480"/>
      <c r="BD10" s="480"/>
      <c r="BE10" s="480" t="s">
        <v>511</v>
      </c>
      <c r="BF10" s="480">
        <f t="shared" ref="BF10:BN10" si="6">BF7/BF8^0.3/BF9^0.7</f>
        <v>3.3724744120815702</v>
      </c>
      <c r="BG10" s="480">
        <f t="shared" si="6"/>
        <v>4.5597697022516535</v>
      </c>
      <c r="BH10" s="480">
        <f t="shared" si="6"/>
        <v>5.6486082844514645</v>
      </c>
      <c r="BI10" s="676">
        <f t="shared" si="6"/>
        <v>6.7501365131425537</v>
      </c>
      <c r="BJ10" s="480">
        <f t="shared" si="6"/>
        <v>7.8425526363215319</v>
      </c>
      <c r="BK10" s="480">
        <f t="shared" si="6"/>
        <v>9.2982458095517391</v>
      </c>
      <c r="BL10" s="480">
        <f t="shared" si="6"/>
        <v>10.459674911027873</v>
      </c>
      <c r="BM10" s="480">
        <f t="shared" si="6"/>
        <v>11.9700006357152</v>
      </c>
      <c r="BN10" s="480">
        <f t="shared" si="6"/>
        <v>13.909511131217414</v>
      </c>
      <c r="BO10" s="480">
        <f>BO7/BO8^0.3/BO9^0.7</f>
        <v>16.390471343715049</v>
      </c>
      <c r="BP10" s="487">
        <f>BP7/BP8^0.3/BP9^0.7</f>
        <v>17.947036234421045</v>
      </c>
    </row>
    <row r="11" spans="1:69" x14ac:dyDescent="0.25">
      <c r="A11" s="3">
        <v>5</v>
      </c>
      <c r="B11" s="312">
        <f>B10*(B$1/B10)^(5*B$2)</f>
        <v>12.207481777585956</v>
      </c>
      <c r="C11" s="312">
        <f t="shared" si="5"/>
        <v>7.0674725928457915</v>
      </c>
      <c r="D11" s="312">
        <f t="shared" si="5"/>
        <v>8.8674876292350149</v>
      </c>
      <c r="E11" s="312">
        <f t="shared" si="5"/>
        <v>10.408757577888753</v>
      </c>
      <c r="F11" s="312">
        <f t="shared" si="5"/>
        <v>6.9654048508604332</v>
      </c>
      <c r="G11" s="312">
        <f t="shared" si="5"/>
        <v>9.4942464972004412</v>
      </c>
      <c r="H11" s="312">
        <f t="shared" si="5"/>
        <v>4.466355862025523</v>
      </c>
      <c r="I11" s="312">
        <f t="shared" si="5"/>
        <v>2.4382210102653512</v>
      </c>
      <c r="J11" s="312">
        <f t="shared" si="5"/>
        <v>4.9542578613514241</v>
      </c>
      <c r="K11" s="312">
        <f t="shared" si="5"/>
        <v>4.1841850502917097</v>
      </c>
      <c r="L11" s="312">
        <f t="shared" si="5"/>
        <v>5.5263038855332418</v>
      </c>
      <c r="M11" s="312">
        <f t="shared" si="5"/>
        <v>4.4729106622007428</v>
      </c>
      <c r="N11" s="312">
        <f t="shared" si="5"/>
        <v>3.7622025567621868</v>
      </c>
      <c r="O11" s="312">
        <f t="shared" si="5"/>
        <v>3.1879520189830184</v>
      </c>
      <c r="P11" s="312">
        <f t="shared" si="5"/>
        <v>4.7908782870716573</v>
      </c>
      <c r="Q11" s="268">
        <v>21</v>
      </c>
      <c r="R11" s="3">
        <v>2010</v>
      </c>
      <c r="S11" s="246">
        <v>4</v>
      </c>
      <c r="T11" s="245">
        <v>10.138013982413282</v>
      </c>
      <c r="U11" s="263">
        <v>4.6112710543365534</v>
      </c>
      <c r="V11" s="245">
        <v>8.2623853008536248</v>
      </c>
      <c r="W11" s="245">
        <v>8.6063252278681404</v>
      </c>
      <c r="X11" s="245">
        <v>5.18981303125876</v>
      </c>
      <c r="Y11" s="245">
        <v>7.2965427272101202</v>
      </c>
      <c r="Z11" s="245">
        <v>1.8690940679257271</v>
      </c>
      <c r="AA11" s="245">
        <v>1.327818797171312</v>
      </c>
      <c r="AB11" s="245">
        <v>3.8777275677765863</v>
      </c>
      <c r="AC11" s="245">
        <v>3.4338775450943926</v>
      </c>
      <c r="AD11" s="245">
        <v>4.1149070644840915</v>
      </c>
      <c r="AE11" s="263">
        <v>2.4297235087469322</v>
      </c>
      <c r="AF11" s="245">
        <v>2.5623756901956227</v>
      </c>
      <c r="AG11" s="245">
        <v>2.5338205606789606</v>
      </c>
      <c r="AH11" s="245">
        <v>3.9867720606657544</v>
      </c>
      <c r="AJ11" s="283">
        <v>10</v>
      </c>
      <c r="AK11" s="285">
        <v>12.4654169921875</v>
      </c>
      <c r="AL11" s="285">
        <v>1.8015317382812499</v>
      </c>
      <c r="AM11" s="285">
        <v>4.0103439941406247</v>
      </c>
      <c r="AN11" s="285">
        <v>1.0949318847656251</v>
      </c>
      <c r="AO11" s="285">
        <v>1.3236057958602905</v>
      </c>
      <c r="AP11" s="285">
        <v>14.181101538658142</v>
      </c>
      <c r="AQ11" s="285">
        <v>4.9925961914062498</v>
      </c>
      <c r="AR11" s="285">
        <v>2.5682182617187501</v>
      </c>
      <c r="AS11" s="285">
        <v>1.9149486083984375</v>
      </c>
      <c r="AT11" s="285">
        <v>0.40916403198242185</v>
      </c>
      <c r="AU11" s="285">
        <v>0.88733540916442866</v>
      </c>
      <c r="AV11" s="285">
        <v>0.40187006092071531</v>
      </c>
      <c r="AW11" s="285">
        <v>5.0518937571048737</v>
      </c>
      <c r="AX11" s="285">
        <v>5.0316330316662787</v>
      </c>
      <c r="AY11" s="285">
        <v>3.4913512529134749</v>
      </c>
      <c r="AZ11" s="283">
        <v>1999</v>
      </c>
      <c r="BB11" s="4"/>
      <c r="BC11" s="4"/>
      <c r="BD11" s="22"/>
      <c r="BE11" s="268"/>
      <c r="BF11" s="268"/>
      <c r="BG11" s="268"/>
      <c r="BH11" s="268"/>
      <c r="BI11" s="268"/>
      <c r="BJ11" s="22"/>
      <c r="BK11" s="268"/>
      <c r="BL11" s="268"/>
      <c r="BM11" s="268"/>
      <c r="BN11" s="268"/>
      <c r="BO11" s="4"/>
      <c r="BP11" s="232">
        <f>BP10*1.5</f>
        <v>26.920554351631566</v>
      </c>
    </row>
    <row r="12" spans="1:69" x14ac:dyDescent="0.25">
      <c r="A12" s="3">
        <v>6</v>
      </c>
      <c r="B12" s="312">
        <f>B11*(B$1/B11)^(5*B$2)</f>
        <v>12.410667044182008</v>
      </c>
      <c r="C12" s="312">
        <f t="shared" si="5"/>
        <v>7.4654356943957518</v>
      </c>
      <c r="D12" s="312">
        <f t="shared" si="5"/>
        <v>9.1131068262791164</v>
      </c>
      <c r="E12" s="312">
        <f t="shared" si="5"/>
        <v>10.80224801792653</v>
      </c>
      <c r="F12" s="312">
        <f t="shared" si="5"/>
        <v>7.1711838432458492</v>
      </c>
      <c r="G12" s="312">
        <f t="shared" si="5"/>
        <v>9.8742319248177033</v>
      </c>
      <c r="H12" s="312">
        <f>H11*(H$1/H11)^(5*H$2)</f>
        <v>5.6359859916808883</v>
      </c>
      <c r="I12" s="312">
        <f t="shared" si="5"/>
        <v>2.9010501305723166</v>
      </c>
      <c r="J12" s="312">
        <f t="shared" si="5"/>
        <v>5.2873050734530054</v>
      </c>
      <c r="K12" s="312">
        <f t="shared" si="5"/>
        <v>4.4010841822217479</v>
      </c>
      <c r="L12" s="312">
        <f t="shared" si="5"/>
        <v>6.0430562584926157</v>
      </c>
      <c r="M12" s="312">
        <f t="shared" si="5"/>
        <v>5.1379399280539753</v>
      </c>
      <c r="N12" s="312">
        <f t="shared" si="5"/>
        <v>4.1943950641696919</v>
      </c>
      <c r="O12" s="312">
        <f t="shared" si="5"/>
        <v>3.3579248437259062</v>
      </c>
      <c r="P12" s="312">
        <f t="shared" si="5"/>
        <v>5.0779046930197538</v>
      </c>
      <c r="Q12" s="268">
        <v>26</v>
      </c>
      <c r="R12" s="1">
        <v>2015</v>
      </c>
      <c r="S12" s="246">
        <v>5</v>
      </c>
      <c r="T12" s="245">
        <v>10.400565103584233</v>
      </c>
      <c r="U12" s="263">
        <v>4.0733576759786789</v>
      </c>
      <c r="V12" s="245">
        <v>8.331631736735174</v>
      </c>
      <c r="W12" s="245">
        <v>8.8994209602000804</v>
      </c>
      <c r="X12" s="245">
        <v>4.9170287934051355</v>
      </c>
      <c r="Y12" s="245">
        <v>7.5265682253906103</v>
      </c>
      <c r="Z12" s="245">
        <v>1.9745731159715214</v>
      </c>
      <c r="AA12" s="245">
        <v>1.3896620707893248</v>
      </c>
      <c r="AB12" s="245">
        <v>4.0704594606505324</v>
      </c>
      <c r="AC12" s="245">
        <v>3.4893044495424794</v>
      </c>
      <c r="AD12" s="245">
        <v>3.84264413934127</v>
      </c>
      <c r="AE12" s="263">
        <v>2.1314868771147579</v>
      </c>
      <c r="AF12" s="245">
        <v>2.6699104285537989</v>
      </c>
      <c r="AG12" s="264">
        <v>2.5138327653165566</v>
      </c>
      <c r="AH12" s="245">
        <v>4.0515872542866997</v>
      </c>
      <c r="AJ12" s="283">
        <v>11</v>
      </c>
      <c r="AK12" s="285">
        <v>12.975515625</v>
      </c>
      <c r="AL12" s="285">
        <v>1.9825073242187501</v>
      </c>
      <c r="AM12" s="285">
        <v>4.1008764648437497</v>
      </c>
      <c r="AN12" s="285">
        <v>1.1516793212890626</v>
      </c>
      <c r="AO12" s="285">
        <v>1.3762723884582519</v>
      </c>
      <c r="AP12" s="285">
        <v>14.745496492862701</v>
      </c>
      <c r="AQ12" s="285">
        <v>5.3098198242187502</v>
      </c>
      <c r="AR12" s="285">
        <v>2.6717280273437498</v>
      </c>
      <c r="AS12" s="285">
        <v>1.9992064208984375</v>
      </c>
      <c r="AT12" s="285">
        <v>0.42616293334960936</v>
      </c>
      <c r="AU12" s="285">
        <v>0.94773321008682254</v>
      </c>
      <c r="AV12" s="285">
        <v>0.42984895992279054</v>
      </c>
      <c r="AW12" s="285">
        <v>5.3678668785095214</v>
      </c>
      <c r="AX12" s="285">
        <v>5.2911656627058985</v>
      </c>
      <c r="AY12" s="285">
        <v>3.6292891649603845</v>
      </c>
      <c r="AZ12" s="283">
        <v>2000</v>
      </c>
      <c r="BP12" s="232">
        <f>BP11/BF10</f>
        <v>7.9824339823576507</v>
      </c>
    </row>
    <row r="13" spans="1:69" x14ac:dyDescent="0.25">
      <c r="A13" s="3"/>
      <c r="B13" s="643">
        <v>9.9316284646577504</v>
      </c>
      <c r="C13" s="643">
        <v>6.4139063643791765</v>
      </c>
      <c r="D13" s="643">
        <v>7.8918520397496783</v>
      </c>
      <c r="E13" s="643">
        <v>8.8363841304322328</v>
      </c>
      <c r="F13" s="643">
        <v>6.0206612795505183</v>
      </c>
      <c r="G13" s="643">
        <v>7.1668332573513736</v>
      </c>
      <c r="H13" s="643">
        <v>1.5192250896852868</v>
      </c>
      <c r="I13" s="643">
        <v>1.3150564763395807</v>
      </c>
      <c r="J13" s="643">
        <v>3.7384430435184952</v>
      </c>
      <c r="K13" s="643">
        <v>3.7491332912693509</v>
      </c>
      <c r="L13" s="643">
        <v>4.4988426632940319</v>
      </c>
      <c r="M13" s="643">
        <v>3.9309588623434424</v>
      </c>
      <c r="N13" s="643">
        <v>2.2735115317745844</v>
      </c>
      <c r="O13" s="643">
        <v>2.5532780641544015</v>
      </c>
      <c r="P13" s="643">
        <v>3.7261530427812493</v>
      </c>
      <c r="Q13" s="3">
        <v>1990</v>
      </c>
      <c r="S13" s="246">
        <v>6</v>
      </c>
      <c r="T13" s="247">
        <v>10.512269646075385</v>
      </c>
      <c r="U13" s="264">
        <v>3.9515821264326489</v>
      </c>
      <c r="V13" s="247">
        <v>8.4875502994086762</v>
      </c>
      <c r="W13" s="247">
        <v>9.0190061185192558</v>
      </c>
      <c r="X13" s="264">
        <v>4.9075463886958008</v>
      </c>
      <c r="Y13" s="247">
        <v>7.7445555829600483</v>
      </c>
      <c r="Z13" s="247">
        <v>2.1819344580001121</v>
      </c>
      <c r="AA13" s="247">
        <v>1.4533731183553789</v>
      </c>
      <c r="AB13" s="247">
        <v>4.1832518417783815</v>
      </c>
      <c r="AC13" s="247">
        <v>3.5409352639142693</v>
      </c>
      <c r="AD13" s="247">
        <v>4.0755400015768224</v>
      </c>
      <c r="AE13" s="264">
        <v>2.0017323159391682</v>
      </c>
      <c r="AF13" s="247">
        <v>2.7831940078425972</v>
      </c>
      <c r="AG13" s="247">
        <v>2.5181758045595135</v>
      </c>
      <c r="AH13" s="247">
        <v>3.9352968220053217</v>
      </c>
      <c r="AJ13" s="283">
        <v>12</v>
      </c>
      <c r="AK13" s="285">
        <v>13.1021748046875</v>
      </c>
      <c r="AL13" s="285">
        <v>2.083439208984375</v>
      </c>
      <c r="AM13" s="285">
        <v>4.1154536132812503</v>
      </c>
      <c r="AN13" s="285">
        <v>1.1720731201171875</v>
      </c>
      <c r="AO13" s="285">
        <v>1.4280500593185426</v>
      </c>
      <c r="AP13" s="285">
        <v>15.091048419475555</v>
      </c>
      <c r="AQ13" s="285">
        <v>5.6787553710937502</v>
      </c>
      <c r="AR13" s="285">
        <v>2.811109130859375</v>
      </c>
      <c r="AS13" s="285">
        <v>2.0251960449218749</v>
      </c>
      <c r="AT13" s="285">
        <v>0.43782061767578123</v>
      </c>
      <c r="AU13" s="285">
        <v>0.90492918777465825</v>
      </c>
      <c r="AV13" s="285">
        <v>0.46633870983123782</v>
      </c>
      <c r="AW13" s="285">
        <v>5.5251842820644379</v>
      </c>
      <c r="AX13" s="285">
        <v>5.4327301548719404</v>
      </c>
      <c r="AY13" s="285">
        <v>3.6419765734076499</v>
      </c>
      <c r="AZ13" s="283">
        <v>2001</v>
      </c>
      <c r="BB13" s="488"/>
      <c r="BC13" s="489">
        <f t="shared" ref="BC13:BQ18" si="7">B7-B13</f>
        <v>0</v>
      </c>
      <c r="BD13" s="489">
        <f t="shared" si="7"/>
        <v>0</v>
      </c>
      <c r="BE13" s="489">
        <f t="shared" si="7"/>
        <v>0</v>
      </c>
      <c r="BF13" s="489">
        <f t="shared" si="7"/>
        <v>0</v>
      </c>
      <c r="BG13" s="489">
        <f t="shared" si="7"/>
        <v>0</v>
      </c>
      <c r="BH13" s="489">
        <f t="shared" si="7"/>
        <v>0</v>
      </c>
      <c r="BI13" s="489">
        <f t="shared" si="7"/>
        <v>0</v>
      </c>
      <c r="BJ13" s="489">
        <f t="shared" si="7"/>
        <v>0</v>
      </c>
      <c r="BK13" s="489">
        <f t="shared" si="7"/>
        <v>0</v>
      </c>
      <c r="BL13" s="489">
        <f t="shared" si="7"/>
        <v>0</v>
      </c>
      <c r="BM13" s="489">
        <f t="shared" si="7"/>
        <v>0</v>
      </c>
      <c r="BN13" s="489">
        <f t="shared" si="7"/>
        <v>0</v>
      </c>
      <c r="BO13" s="489">
        <f t="shared" si="7"/>
        <v>0</v>
      </c>
      <c r="BP13" s="489">
        <f t="shared" si="7"/>
        <v>0</v>
      </c>
      <c r="BQ13" s="490">
        <f t="shared" si="7"/>
        <v>0</v>
      </c>
    </row>
    <row r="14" spans="1:69" x14ac:dyDescent="0.25">
      <c r="A14" s="3"/>
      <c r="B14" s="642">
        <v>10.512263369787558</v>
      </c>
      <c r="C14" s="642">
        <v>4.0100753668413835</v>
      </c>
      <c r="D14" s="642">
        <v>8.487547643283877</v>
      </c>
      <c r="E14" s="642">
        <v>9.0190055134614422</v>
      </c>
      <c r="F14" s="642">
        <v>4.9074631105566606</v>
      </c>
      <c r="G14" s="642">
        <v>7.7445486554958309</v>
      </c>
      <c r="H14" s="642">
        <v>2.1819345797259491</v>
      </c>
      <c r="I14" s="642">
        <v>1.453373111426558</v>
      </c>
      <c r="J14" s="642">
        <v>4.1832516433065896</v>
      </c>
      <c r="K14" s="642">
        <v>3.5409350922806704</v>
      </c>
      <c r="L14" s="642">
        <v>4.0755399049919649</v>
      </c>
      <c r="M14" s="642">
        <v>2.0298157965821795</v>
      </c>
      <c r="N14" s="642">
        <v>2.7831937076943776</v>
      </c>
      <c r="O14" s="642">
        <v>2.517858136381995</v>
      </c>
      <c r="P14" s="642">
        <v>3.9352966566828291</v>
      </c>
      <c r="Q14" s="1">
        <v>1995</v>
      </c>
      <c r="S14" s="246">
        <v>7</v>
      </c>
      <c r="T14" s="245">
        <v>10.734801530657418</v>
      </c>
      <c r="U14" s="245">
        <v>3.8519659327306557</v>
      </c>
      <c r="V14" s="245">
        <v>8.6896092927518964</v>
      </c>
      <c r="W14" s="245">
        <v>9.0458186553223676</v>
      </c>
      <c r="X14" s="245">
        <v>4.9752202596609569</v>
      </c>
      <c r="Y14" s="245">
        <v>7.8877776450370689</v>
      </c>
      <c r="Z14" s="245">
        <v>2.1834553391036153</v>
      </c>
      <c r="AA14" s="245">
        <v>1.513290462772827</v>
      </c>
      <c r="AB14" s="245">
        <v>4.2063094615875336</v>
      </c>
      <c r="AC14" s="245">
        <v>3.6355518214768798</v>
      </c>
      <c r="AD14" s="245">
        <v>4.2998876613100681</v>
      </c>
      <c r="AE14" s="245">
        <v>2.032868360438187</v>
      </c>
      <c r="AF14" s="245">
        <v>2.8767109046931694</v>
      </c>
      <c r="AG14" s="245">
        <v>2.6090518048621472</v>
      </c>
      <c r="AH14" s="245">
        <v>4.0171008069161331</v>
      </c>
      <c r="AJ14" s="283">
        <v>13</v>
      </c>
      <c r="AK14" s="285">
        <v>13.3362001953125</v>
      </c>
      <c r="AL14" s="285">
        <v>2.18227294921875</v>
      </c>
      <c r="AM14" s="285">
        <v>4.1273691406250004</v>
      </c>
      <c r="AN14" s="285">
        <v>1.2073529052734375</v>
      </c>
      <c r="AO14" s="285">
        <v>1.4830337615013123</v>
      </c>
      <c r="AP14" s="285">
        <v>15.308943814277649</v>
      </c>
      <c r="AQ14" s="285">
        <v>6.2908081054687504</v>
      </c>
      <c r="AR14" s="285">
        <v>2.9169973144531252</v>
      </c>
      <c r="AS14" s="285">
        <v>2.0879770507812498</v>
      </c>
      <c r="AT14" s="285">
        <v>0.45387896728515625</v>
      </c>
      <c r="AU14" s="285">
        <v>0.95962519025802617</v>
      </c>
      <c r="AV14" s="285">
        <v>0.50025166320800785</v>
      </c>
      <c r="AW14" s="285">
        <v>5.8229084725379945</v>
      </c>
      <c r="AX14" s="285">
        <v>5.6471168403029441</v>
      </c>
      <c r="AY14" s="285">
        <v>3.6060271347761153</v>
      </c>
      <c r="AZ14" s="283">
        <v>2002</v>
      </c>
      <c r="BB14" s="491"/>
      <c r="BC14" s="381">
        <f t="shared" si="7"/>
        <v>0</v>
      </c>
      <c r="BD14" s="381">
        <f t="shared" si="7"/>
        <v>0</v>
      </c>
      <c r="BE14" s="381">
        <f t="shared" si="7"/>
        <v>-0.35316769540010995</v>
      </c>
      <c r="BF14" s="381">
        <f t="shared" si="7"/>
        <v>0.20900539402441609</v>
      </c>
      <c r="BG14" s="381">
        <f t="shared" si="7"/>
        <v>0</v>
      </c>
      <c r="BH14" s="381">
        <f t="shared" si="7"/>
        <v>0</v>
      </c>
      <c r="BI14" s="381">
        <f t="shared" si="7"/>
        <v>0</v>
      </c>
      <c r="BJ14" s="381">
        <f t="shared" si="7"/>
        <v>0</v>
      </c>
      <c r="BK14" s="381">
        <f t="shared" si="7"/>
        <v>-0.15875757104053356</v>
      </c>
      <c r="BL14" s="381">
        <f t="shared" si="7"/>
        <v>0</v>
      </c>
      <c r="BM14" s="381">
        <f t="shared" si="7"/>
        <v>0</v>
      </c>
      <c r="BN14" s="381">
        <f t="shared" si="7"/>
        <v>0</v>
      </c>
      <c r="BO14" s="381">
        <f t="shared" si="7"/>
        <v>-0.17575663560256327</v>
      </c>
      <c r="BP14" s="381">
        <f t="shared" si="7"/>
        <v>0.18710277046489754</v>
      </c>
      <c r="BQ14" s="492">
        <f t="shared" si="7"/>
        <v>4.4041721480030382E-2</v>
      </c>
    </row>
    <row r="15" spans="1:69" x14ac:dyDescent="0.25">
      <c r="A15" s="3"/>
      <c r="B15" s="642">
        <v>11.801854893059446</v>
      </c>
      <c r="C15" s="642">
        <v>4.961379915899446</v>
      </c>
      <c r="D15" s="642">
        <v>8.7317674284398059</v>
      </c>
      <c r="E15" s="642">
        <v>10.218078053464062</v>
      </c>
      <c r="F15" s="642">
        <v>5.7310826330174702</v>
      </c>
      <c r="G15" s="642">
        <v>8.7441645979982354</v>
      </c>
      <c r="H15" s="642">
        <v>2.4378097752409902</v>
      </c>
      <c r="I15" s="642">
        <v>1.6587639022949909</v>
      </c>
      <c r="J15" s="642">
        <v>4.3202487340558058</v>
      </c>
      <c r="K15" s="642">
        <v>3.7674276666750148</v>
      </c>
      <c r="L15" s="642">
        <v>4.5430343462875733</v>
      </c>
      <c r="M15" s="642">
        <v>2.6651644507205434</v>
      </c>
      <c r="N15" s="642">
        <v>2.890142134886041</v>
      </c>
      <c r="O15" s="642">
        <v>2.738014784803831</v>
      </c>
      <c r="P15" s="642">
        <v>4.2279197350958801</v>
      </c>
      <c r="Q15" s="3">
        <v>2000</v>
      </c>
      <c r="S15" s="246">
        <v>8</v>
      </c>
      <c r="T15" s="245">
        <v>11.019800039786023</v>
      </c>
      <c r="U15" s="245">
        <v>3.9481024464060206</v>
      </c>
      <c r="V15" s="245">
        <v>8.7902591032164743</v>
      </c>
      <c r="W15" s="245">
        <v>9.3239660924707923</v>
      </c>
      <c r="X15" s="245">
        <v>5.1460274738779885</v>
      </c>
      <c r="Y15" s="245">
        <v>8.0882759274135534</v>
      </c>
      <c r="Z15" s="245">
        <v>2.2756063711848151</v>
      </c>
      <c r="AA15" s="245">
        <v>1.5310115826802058</v>
      </c>
      <c r="AB15" s="245">
        <v>4.2804519527600231</v>
      </c>
      <c r="AC15" s="245">
        <v>3.6686948564677011</v>
      </c>
      <c r="AD15" s="245">
        <v>4.5273761648050606</v>
      </c>
      <c r="AE15" s="245">
        <v>2.1444112139367935</v>
      </c>
      <c r="AF15" s="245">
        <v>2.8992591189087831</v>
      </c>
      <c r="AG15" s="245">
        <v>2.6371479417791504</v>
      </c>
      <c r="AH15" s="245">
        <v>4.1856832081140682</v>
      </c>
      <c r="AJ15" s="283">
        <v>14</v>
      </c>
      <c r="AK15" s="285">
        <v>13.710522460937501</v>
      </c>
      <c r="AL15" s="285">
        <v>2.3414885253906248</v>
      </c>
      <c r="AM15" s="285">
        <v>4.1969208984374999</v>
      </c>
      <c r="AN15" s="285">
        <v>1.2291125488281249</v>
      </c>
      <c r="AO15" s="285">
        <v>1.5454898056983948</v>
      </c>
      <c r="AP15" s="285">
        <v>15.538501594543456</v>
      </c>
      <c r="AQ15" s="285">
        <v>6.8581455078125</v>
      </c>
      <c r="AR15" s="285">
        <v>3.1611755371093748</v>
      </c>
      <c r="AS15" s="285">
        <v>2.11303271484375</v>
      </c>
      <c r="AT15" s="285">
        <v>0.46726422119140626</v>
      </c>
      <c r="AU15" s="285">
        <v>1.0086313719749451</v>
      </c>
      <c r="AV15" s="285">
        <v>0.54061109352111814</v>
      </c>
      <c r="AW15" s="285">
        <v>6.1124653186798099</v>
      </c>
      <c r="AX15" s="285">
        <v>5.9569068502187728</v>
      </c>
      <c r="AY15" s="285">
        <v>3.6874816662073133</v>
      </c>
      <c r="AZ15" s="283">
        <v>2003</v>
      </c>
      <c r="BB15" s="491"/>
      <c r="BC15" s="381">
        <f t="shared" si="7"/>
        <v>0</v>
      </c>
      <c r="BD15" s="381">
        <f t="shared" si="7"/>
        <v>0</v>
      </c>
      <c r="BE15" s="381">
        <f t="shared" si="7"/>
        <v>-0.35381920668925382</v>
      </c>
      <c r="BF15" s="381">
        <f t="shared" si="7"/>
        <v>-0.59704241268344482</v>
      </c>
      <c r="BG15" s="381">
        <f t="shared" si="7"/>
        <v>0</v>
      </c>
      <c r="BH15" s="381">
        <f t="shared" si="7"/>
        <v>0</v>
      </c>
      <c r="BI15" s="381">
        <f t="shared" si="7"/>
        <v>0</v>
      </c>
      <c r="BJ15" s="381">
        <f t="shared" si="7"/>
        <v>0</v>
      </c>
      <c r="BK15" s="381">
        <f t="shared" si="7"/>
        <v>2.361026739305494E-3</v>
      </c>
      <c r="BL15" s="381">
        <f t="shared" si="7"/>
        <v>0</v>
      </c>
      <c r="BM15" s="381">
        <f t="shared" si="7"/>
        <v>-2.9085513270432628E-3</v>
      </c>
      <c r="BN15" s="381">
        <f t="shared" si="7"/>
        <v>0</v>
      </c>
      <c r="BO15" s="381">
        <f t="shared" si="7"/>
        <v>7.7330682220185132E-2</v>
      </c>
      <c r="BP15" s="381">
        <f t="shared" si="7"/>
        <v>0.12334873103257848</v>
      </c>
      <c r="BQ15" s="492">
        <f t="shared" si="7"/>
        <v>1.3418822803597408E-2</v>
      </c>
    </row>
    <row r="16" spans="1:69" x14ac:dyDescent="0.25">
      <c r="A16" s="3"/>
      <c r="B16" s="642">
        <v>12.281018966802856</v>
      </c>
      <c r="C16" s="642">
        <v>6.6736059754448291</v>
      </c>
      <c r="D16" s="642">
        <v>9.1516512970460901</v>
      </c>
      <c r="E16" s="642">
        <v>10.57145575959197</v>
      </c>
      <c r="F16" s="642">
        <v>6.761116075308423</v>
      </c>
      <c r="G16" s="642">
        <v>9.184146504167499</v>
      </c>
      <c r="H16" s="642">
        <v>3.4166155691119382</v>
      </c>
      <c r="I16" s="642">
        <v>2.0565952732979196</v>
      </c>
      <c r="J16" s="642">
        <v>4.6594834531716884</v>
      </c>
      <c r="K16" s="642">
        <v>4.2080016970833993</v>
      </c>
      <c r="L16" s="642">
        <v>5.3106562790447533</v>
      </c>
      <c r="M16" s="642">
        <v>3.8128375293405368</v>
      </c>
      <c r="N16" s="642">
        <v>3.3251445878996613</v>
      </c>
      <c r="O16" s="642">
        <v>3.0590406296221353</v>
      </c>
      <c r="P16" s="642">
        <v>4.4925841798538393</v>
      </c>
      <c r="Q16" s="1">
        <v>2005</v>
      </c>
      <c r="S16" s="246">
        <v>9</v>
      </c>
      <c r="T16" s="245">
        <v>11.289202004660426</v>
      </c>
      <c r="U16" s="245">
        <v>3.7770840320189816</v>
      </c>
      <c r="V16" s="245">
        <v>8.571670568386347</v>
      </c>
      <c r="W16" s="245">
        <v>9.5529217692725865</v>
      </c>
      <c r="X16" s="245">
        <v>5.3207397566188428</v>
      </c>
      <c r="Y16" s="245">
        <v>8.2877441731591741</v>
      </c>
      <c r="Z16" s="245">
        <v>2.2265705791971273</v>
      </c>
      <c r="AA16" s="245">
        <v>1.5766748527193877</v>
      </c>
      <c r="AB16" s="245">
        <v>4.2252774294964262</v>
      </c>
      <c r="AC16" s="245">
        <v>3.628114630092127</v>
      </c>
      <c r="AD16" s="245">
        <v>4.5631961207781755</v>
      </c>
      <c r="AE16" s="245">
        <v>2.2129395882637066</v>
      </c>
      <c r="AF16" s="245">
        <v>2.681220899141568</v>
      </c>
      <c r="AG16" s="245">
        <v>2.6858944612171296</v>
      </c>
      <c r="AH16" s="245">
        <v>4.2295806777888556</v>
      </c>
      <c r="AJ16" s="283">
        <v>15</v>
      </c>
      <c r="AK16" s="285">
        <v>14.229532226562499</v>
      </c>
      <c r="AL16" s="285">
        <v>2.5095124511718749</v>
      </c>
      <c r="AM16" s="285">
        <v>4.2959995117187502</v>
      </c>
      <c r="AN16" s="285">
        <v>1.2670428466796875</v>
      </c>
      <c r="AO16" s="285">
        <v>1.6362061872482301</v>
      </c>
      <c r="AP16" s="285">
        <v>15.938462510108948</v>
      </c>
      <c r="AQ16" s="285">
        <v>7.5855239257812501</v>
      </c>
      <c r="AR16" s="285">
        <v>3.4234370117187498</v>
      </c>
      <c r="AS16" s="285">
        <v>2.2334758300781248</v>
      </c>
      <c r="AT16" s="285">
        <v>0.48854608154296875</v>
      </c>
      <c r="AU16" s="285">
        <v>1.1002035794258118</v>
      </c>
      <c r="AV16" s="285">
        <v>0.59046474838256835</v>
      </c>
      <c r="AW16" s="285">
        <v>6.4900362420082089</v>
      </c>
      <c r="AX16" s="285">
        <v>6.4285475530028346</v>
      </c>
      <c r="AY16" s="285">
        <v>3.9249119358062745</v>
      </c>
      <c r="AZ16" s="283">
        <v>2004</v>
      </c>
      <c r="BB16" s="491"/>
      <c r="BC16" s="381">
        <f t="shared" si="7"/>
        <v>-0.2764920449841739</v>
      </c>
      <c r="BD16" s="381">
        <f t="shared" si="7"/>
        <v>0</v>
      </c>
      <c r="BE16" s="381">
        <f t="shared" si="7"/>
        <v>-0.52927468057481519</v>
      </c>
      <c r="BF16" s="381">
        <f t="shared" si="7"/>
        <v>-0.55663296647770011</v>
      </c>
      <c r="BG16" s="381">
        <f t="shared" si="7"/>
        <v>0</v>
      </c>
      <c r="BH16" s="381">
        <f t="shared" si="7"/>
        <v>-6.6739523237309584E-2</v>
      </c>
      <c r="BI16" s="381">
        <f t="shared" si="7"/>
        <v>-2.9468223699648188E-2</v>
      </c>
      <c r="BJ16" s="381">
        <f t="shared" si="7"/>
        <v>-3.2297766264568484E-2</v>
      </c>
      <c r="BK16" s="381">
        <f t="shared" si="7"/>
        <v>-2.6877828605782028E-2</v>
      </c>
      <c r="BL16" s="381">
        <f t="shared" si="7"/>
        <v>-0.23507469898563516</v>
      </c>
      <c r="BM16" s="381">
        <f t="shared" si="7"/>
        <v>-0.28615418046791152</v>
      </c>
      <c r="BN16" s="381">
        <f t="shared" si="7"/>
        <v>0</v>
      </c>
      <c r="BO16" s="381">
        <f t="shared" si="7"/>
        <v>2.7625402372126295E-2</v>
      </c>
      <c r="BP16" s="381">
        <f t="shared" si="7"/>
        <v>-3.664618418931731E-2</v>
      </c>
      <c r="BQ16" s="492">
        <f t="shared" si="7"/>
        <v>1.9349329302774443E-2</v>
      </c>
    </row>
    <row r="17" spans="1:78" x14ac:dyDescent="0.25">
      <c r="A17" s="3"/>
      <c r="B17" s="642">
        <v>11.889265692125466</v>
      </c>
      <c r="C17" s="642">
        <v>7.2047814140557076</v>
      </c>
      <c r="D17" s="642">
        <v>9.1811904534798394</v>
      </c>
      <c r="E17" s="642">
        <v>10.33066833659503</v>
      </c>
      <c r="F17" s="642">
        <v>6.8992648818463165</v>
      </c>
      <c r="G17" s="642">
        <v>9.1935581748298176</v>
      </c>
      <c r="H17" s="642">
        <v>4.5035038987759037</v>
      </c>
      <c r="I17" s="642">
        <v>2.615142217259494</v>
      </c>
      <c r="J17" s="642">
        <v>5.3080600618484883</v>
      </c>
      <c r="K17" s="642">
        <v>4.4178279562346603</v>
      </c>
      <c r="L17" s="642">
        <v>5.5778977172609876</v>
      </c>
      <c r="M17" s="642">
        <v>4.6883297482535511</v>
      </c>
      <c r="N17" s="642">
        <v>3.7679545656697249</v>
      </c>
      <c r="O17" s="642">
        <v>3.2839987359681375</v>
      </c>
      <c r="P17" s="642">
        <v>4.8326832090129086</v>
      </c>
      <c r="Q17" s="3">
        <v>2010</v>
      </c>
      <c r="S17" s="246">
        <v>10</v>
      </c>
      <c r="T17" s="245">
        <v>11.580257833760673</v>
      </c>
      <c r="U17" s="245">
        <v>4.0587874475311914</v>
      </c>
      <c r="V17" s="245">
        <v>8.5429429711109819</v>
      </c>
      <c r="W17" s="245">
        <v>9.8935467743751762</v>
      </c>
      <c r="X17" s="245">
        <v>5.4968731228504621</v>
      </c>
      <c r="Y17" s="245">
        <v>8.4757243257553707</v>
      </c>
      <c r="Z17" s="245">
        <v>2.3252291390092337</v>
      </c>
      <c r="AA17" s="245">
        <v>1.6420461169918203</v>
      </c>
      <c r="AB17" s="245">
        <v>4.186873249842284</v>
      </c>
      <c r="AC17" s="245">
        <v>3.6646345128168529</v>
      </c>
      <c r="AD17" s="245">
        <v>4.3086099425818336</v>
      </c>
      <c r="AE17" s="245">
        <v>2.2955096739354213</v>
      </c>
      <c r="AF17" s="245">
        <v>2.7705192927996936</v>
      </c>
      <c r="AG17" s="245">
        <v>2.6702745097340177</v>
      </c>
      <c r="AH17" s="245">
        <v>4.1399452737746589</v>
      </c>
      <c r="AJ17" s="308" t="s">
        <v>471</v>
      </c>
      <c r="AK17" s="303" t="s">
        <v>0</v>
      </c>
      <c r="AL17" s="303" t="s">
        <v>23</v>
      </c>
      <c r="AM17" s="303" t="s">
        <v>39</v>
      </c>
      <c r="AN17" s="303" t="s">
        <v>24</v>
      </c>
      <c r="AO17" s="303" t="s">
        <v>40</v>
      </c>
      <c r="AP17" s="303" t="s">
        <v>5</v>
      </c>
      <c r="AQ17" s="303" t="s">
        <v>25</v>
      </c>
      <c r="AR17" s="303" t="s">
        <v>26</v>
      </c>
      <c r="AS17" s="303" t="s">
        <v>41</v>
      </c>
      <c r="AT17" s="303" t="s">
        <v>42</v>
      </c>
      <c r="AU17" s="303" t="s">
        <v>4</v>
      </c>
      <c r="AV17" s="303" t="s">
        <v>43</v>
      </c>
      <c r="AW17" s="303" t="s">
        <v>1</v>
      </c>
      <c r="AX17" s="303" t="s">
        <v>2</v>
      </c>
      <c r="AY17" s="303" t="s">
        <v>3</v>
      </c>
      <c r="AZ17" s="304"/>
      <c r="BB17" s="491"/>
      <c r="BC17" s="381">
        <f t="shared" si="7"/>
        <v>0.31821608546048985</v>
      </c>
      <c r="BD17" s="381">
        <f t="shared" si="7"/>
        <v>-0.13730882120991605</v>
      </c>
      <c r="BE17" s="381">
        <f t="shared" si="7"/>
        <v>-0.31370282424482454</v>
      </c>
      <c r="BF17" s="381">
        <f t="shared" si="7"/>
        <v>7.8089241293723077E-2</v>
      </c>
      <c r="BG17" s="381">
        <f t="shared" si="7"/>
        <v>6.6139969014116673E-2</v>
      </c>
      <c r="BH17" s="381">
        <f t="shared" si="7"/>
        <v>0.3006883223706236</v>
      </c>
      <c r="BI17" s="381">
        <f t="shared" si="7"/>
        <v>-3.7148036750380697E-2</v>
      </c>
      <c r="BJ17" s="381">
        <f t="shared" si="7"/>
        <v>-0.17692120699414282</v>
      </c>
      <c r="BK17" s="381">
        <f t="shared" si="7"/>
        <v>-0.35380220049706423</v>
      </c>
      <c r="BL17" s="381">
        <f t="shared" si="7"/>
        <v>-0.23364290594295056</v>
      </c>
      <c r="BM17" s="381">
        <f t="shared" si="7"/>
        <v>-5.1593831727745787E-2</v>
      </c>
      <c r="BN17" s="381">
        <f t="shared" si="7"/>
        <v>-0.21541908605280824</v>
      </c>
      <c r="BO17" s="381">
        <f t="shared" si="7"/>
        <v>-5.7520089075380199E-3</v>
      </c>
      <c r="BP17" s="381">
        <f t="shared" si="7"/>
        <v>-9.6046716985119129E-2</v>
      </c>
      <c r="BQ17" s="492">
        <f t="shared" si="7"/>
        <v>-4.1804921941251294E-2</v>
      </c>
    </row>
    <row r="18" spans="1:78" x14ac:dyDescent="0.25">
      <c r="A18" s="3"/>
      <c r="B18" s="642">
        <v>12.659733711531278</v>
      </c>
      <c r="C18" s="642">
        <v>7.2500047655414201</v>
      </c>
      <c r="D18" s="642">
        <v>9.4495454822735532</v>
      </c>
      <c r="E18" s="642">
        <v>10.819697296087202</v>
      </c>
      <c r="F18" s="642">
        <v>7.0915497168231578</v>
      </c>
      <c r="G18" s="642">
        <v>9.5874483490510674</v>
      </c>
      <c r="H18" s="642">
        <v>5.6408249475922485</v>
      </c>
      <c r="I18" s="642">
        <v>3.1054609150066521</v>
      </c>
      <c r="J18" s="642">
        <v>5.0425561181264662</v>
      </c>
      <c r="K18" s="642">
        <v>4.4817565746425796</v>
      </c>
      <c r="L18" s="642">
        <v>6.1431629939930872</v>
      </c>
      <c r="M18" s="642">
        <v>5.1044144665988389</v>
      </c>
      <c r="N18" s="642">
        <v>4.1937405574491216</v>
      </c>
      <c r="O18" s="642">
        <v>3.334123044820561</v>
      </c>
      <c r="P18" s="642">
        <v>5.1252249699012911</v>
      </c>
      <c r="Q18" s="1">
        <v>2015</v>
      </c>
      <c r="S18" s="246">
        <v>11</v>
      </c>
      <c r="T18" s="245">
        <v>11.801864318211935</v>
      </c>
      <c r="U18" s="245">
        <v>4.511606712401643</v>
      </c>
      <c r="V18" s="245">
        <v>8.7317715064125583</v>
      </c>
      <c r="W18" s="245">
        <v>10.218079112323322</v>
      </c>
      <c r="X18" s="245">
        <v>5.7287616127497998</v>
      </c>
      <c r="Y18" s="245">
        <v>8.744175269203124</v>
      </c>
      <c r="Z18" s="245">
        <v>2.4378095712234731</v>
      </c>
      <c r="AA18" s="245">
        <v>1.658763918525634</v>
      </c>
      <c r="AB18" s="245">
        <v>4.3202490845758028</v>
      </c>
      <c r="AC18" s="245">
        <v>3.7674279731894273</v>
      </c>
      <c r="AD18" s="245">
        <v>4.54303453013745</v>
      </c>
      <c r="AE18" s="245">
        <v>2.4583182135073005</v>
      </c>
      <c r="AF18" s="245">
        <v>2.8901426477328775</v>
      </c>
      <c r="AG18" s="245">
        <v>2.738827992227296</v>
      </c>
      <c r="AH18" s="245">
        <v>4.2279200106985755</v>
      </c>
      <c r="AJ18" s="269">
        <v>16</v>
      </c>
      <c r="AK18" s="286">
        <v>14.705563476562499</v>
      </c>
      <c r="AL18" s="286">
        <v>2.6695236816406251</v>
      </c>
      <c r="AM18" s="286">
        <v>4.3519638671875001</v>
      </c>
      <c r="AN18" s="286">
        <v>1.3076057128906251</v>
      </c>
      <c r="AO18" s="286">
        <v>1.6862299995422363</v>
      </c>
      <c r="AP18" s="286">
        <v>16.299821559906007</v>
      </c>
      <c r="AQ18" s="286">
        <v>8.2678300781249998</v>
      </c>
      <c r="AR18" s="286">
        <v>3.7412988281250001</v>
      </c>
      <c r="AS18" s="286">
        <v>2.3027133789062502</v>
      </c>
      <c r="AT18" s="286">
        <v>0.5143272094726562</v>
      </c>
      <c r="AU18" s="286">
        <v>1.1877592844963074</v>
      </c>
      <c r="AV18" s="286">
        <v>0.65250360488891601</v>
      </c>
      <c r="AW18" s="286">
        <v>6.8507966909408573</v>
      </c>
      <c r="AX18" s="286">
        <v>6.7837956838011744</v>
      </c>
      <c r="AY18" s="286">
        <v>4.1398269444704052</v>
      </c>
      <c r="AZ18" s="299">
        <v>2005</v>
      </c>
      <c r="BA18" s="300">
        <f>SUM(AK18:AY18)</f>
        <v>75.461560000956055</v>
      </c>
      <c r="BB18" s="491"/>
      <c r="BC18" s="381">
        <f t="shared" si="7"/>
        <v>-0.24906666734927008</v>
      </c>
      <c r="BD18" s="381">
        <f t="shared" si="7"/>
        <v>0.21543092885433168</v>
      </c>
      <c r="BE18" s="381">
        <f t="shared" si="7"/>
        <v>-0.33643865599443679</v>
      </c>
      <c r="BF18" s="381">
        <f t="shared" si="7"/>
        <v>-1.7449278160672321E-2</v>
      </c>
      <c r="BG18" s="381">
        <f t="shared" si="7"/>
        <v>7.9634126422691409E-2</v>
      </c>
      <c r="BH18" s="381">
        <f t="shared" si="7"/>
        <v>0.28678357576663593</v>
      </c>
      <c r="BI18" s="381">
        <f t="shared" si="7"/>
        <v>-4.8389559113601877E-3</v>
      </c>
      <c r="BJ18" s="381">
        <f t="shared" si="7"/>
        <v>-0.20441078443433547</v>
      </c>
      <c r="BK18" s="381">
        <f t="shared" si="7"/>
        <v>0.24474895532653917</v>
      </c>
      <c r="BL18" s="381">
        <f t="shared" si="7"/>
        <v>-8.0672392420831684E-2</v>
      </c>
      <c r="BM18" s="381">
        <f t="shared" si="7"/>
        <v>-0.10010673550047144</v>
      </c>
      <c r="BN18" s="381">
        <f t="shared" si="7"/>
        <v>3.3525461455136352E-2</v>
      </c>
      <c r="BO18" s="381">
        <f t="shared" si="7"/>
        <v>6.5450672057032477E-4</v>
      </c>
      <c r="BP18" s="381">
        <f t="shared" si="7"/>
        <v>2.3801798905345173E-2</v>
      </c>
      <c r="BQ18" s="492">
        <f t="shared" si="7"/>
        <v>-4.7320276881537282E-2</v>
      </c>
    </row>
    <row r="19" spans="1:78" x14ac:dyDescent="0.25">
      <c r="A19" s="69" t="s">
        <v>601</v>
      </c>
      <c r="B19" s="502">
        <f>TFP!B9</f>
        <v>13.60341197523768</v>
      </c>
      <c r="C19" s="502">
        <f>TFP!C9</f>
        <v>8.5970911698356893</v>
      </c>
      <c r="D19" s="502">
        <f>TFP!D9</f>
        <v>9.4729504628291306</v>
      </c>
      <c r="E19" s="502">
        <f>TFP!E9</f>
        <v>11.82533595523663</v>
      </c>
      <c r="F19" s="502">
        <f>TFP!F9</f>
        <v>8.7542400130894045</v>
      </c>
      <c r="G19" s="502">
        <f>TFP!G9</f>
        <v>10.316991985538371</v>
      </c>
      <c r="H19" s="502">
        <f>TFP!H9</f>
        <v>6.8989223834699098</v>
      </c>
      <c r="I19" s="502">
        <f>TFP!I9</f>
        <v>3.9604973356329509</v>
      </c>
      <c r="J19" s="502">
        <f>TFP!J9</f>
        <v>5.7143628601537717</v>
      </c>
      <c r="K19" s="502">
        <f>TFP!K9</f>
        <v>5.0702438295254986</v>
      </c>
      <c r="L19" s="502">
        <f>TFP!L9</f>
        <v>7.4490851735743888</v>
      </c>
      <c r="M19" s="502">
        <f>TFP!M9</f>
        <v>7.2850130501847481</v>
      </c>
      <c r="N19" s="502">
        <f>TFP!N9</f>
        <v>4.8779446419224417</v>
      </c>
      <c r="O19" s="502">
        <f>TFP!O9</f>
        <v>3.8760963914025903</v>
      </c>
      <c r="P19" s="502">
        <f>TFP!P9</f>
        <v>5.8946723184739724</v>
      </c>
      <c r="Q19" s="69">
        <v>2015</v>
      </c>
      <c r="R19" s="503">
        <v>3</v>
      </c>
      <c r="S19" s="246">
        <v>12</v>
      </c>
      <c r="T19" s="245">
        <v>11.669661411380403</v>
      </c>
      <c r="U19" s="245">
        <v>4.787757612282828</v>
      </c>
      <c r="V19" s="245">
        <v>8.7412550066008077</v>
      </c>
      <c r="W19" s="245">
        <v>10.18546699738218</v>
      </c>
      <c r="X19" s="245">
        <v>5.9355168588018277</v>
      </c>
      <c r="Y19" s="245">
        <v>8.8537550082531506</v>
      </c>
      <c r="Z19" s="245">
        <v>2.5691540610945447</v>
      </c>
      <c r="AA19" s="245">
        <v>1.7012589666942408</v>
      </c>
      <c r="AB19" s="245">
        <v>4.315067108310771</v>
      </c>
      <c r="AC19" s="245">
        <v>3.8130921056495355</v>
      </c>
      <c r="AD19" s="245">
        <v>4.2614932053633066</v>
      </c>
      <c r="AE19" s="245">
        <v>2.667711660502206</v>
      </c>
      <c r="AF19" s="245">
        <v>2.9124910514221765</v>
      </c>
      <c r="AG19" s="245">
        <v>2.7379661868641212</v>
      </c>
      <c r="AH19" s="245">
        <v>4.1641775419600942</v>
      </c>
      <c r="AJ19" s="269">
        <v>17</v>
      </c>
      <c r="AK19" s="286">
        <v>15.0976806640625</v>
      </c>
      <c r="AL19" s="286">
        <v>2.8871813964843751</v>
      </c>
      <c r="AM19" s="286">
        <v>4.4256391601562504</v>
      </c>
      <c r="AN19" s="286">
        <v>1.3419094238281251</v>
      </c>
      <c r="AO19" s="286">
        <v>1.75186452293396</v>
      </c>
      <c r="AP19" s="286">
        <v>16.886258563041686</v>
      </c>
      <c r="AQ19" s="286">
        <v>9.2497988281249999</v>
      </c>
      <c r="AR19" s="286">
        <v>4.0878916015625002</v>
      </c>
      <c r="AS19" s="286">
        <v>2.3948220214843752</v>
      </c>
      <c r="AT19" s="286">
        <v>0.54314837646484371</v>
      </c>
      <c r="AU19" s="286">
        <v>1.2672267990112305</v>
      </c>
      <c r="AV19" s="286">
        <v>0.7312694854736328</v>
      </c>
      <c r="AW19" s="286">
        <v>7.252305745840073</v>
      </c>
      <c r="AX19" s="286">
        <v>7.1958394824862477</v>
      </c>
      <c r="AY19" s="286">
        <v>4.4088305411338808</v>
      </c>
      <c r="AZ19" s="269">
        <v>2006</v>
      </c>
      <c r="BA19" s="240">
        <f t="shared" ref="BA19:BA40" si="8">SUM(AK19:AY19)</f>
        <v>79.52166661208868</v>
      </c>
      <c r="BB19" s="493"/>
      <c r="BC19" s="494">
        <f>SUM(BC13^2,BC14^2,BC15^2,BC16^2,BC17^2,BC18^2)</f>
        <v>0.2397435327698002</v>
      </c>
      <c r="BD19" s="494">
        <f t="shared" ref="BD19:BQ19" si="9">SUM(BD13^2,BD14^2,BD15^2,BD16^2,BD17^2,BD18^2)</f>
        <v>6.5264197489096815E-2</v>
      </c>
      <c r="BE19" s="494">
        <f t="shared" si="9"/>
        <v>0.74164757078053267</v>
      </c>
      <c r="BF19" s="494">
        <f t="shared" si="9"/>
        <v>0.71638556355809246</v>
      </c>
      <c r="BG19" s="494">
        <f t="shared" si="9"/>
        <v>1.0716089592293511E-2</v>
      </c>
      <c r="BH19" s="494">
        <f t="shared" si="9"/>
        <v>0.17711245050150126</v>
      </c>
      <c r="BI19" s="494">
        <f t="shared" si="9"/>
        <v>2.2717683367322297E-3</v>
      </c>
      <c r="BJ19" s="494">
        <f t="shared" si="9"/>
        <v>7.4128027983005385E-2</v>
      </c>
      <c r="BK19" s="494">
        <f t="shared" si="9"/>
        <v>0.2110100066905127</v>
      </c>
      <c r="BL19" s="494">
        <f t="shared" si="9"/>
        <v>0.11635715649955408</v>
      </c>
      <c r="BM19" s="494">
        <f t="shared" si="9"/>
        <v>9.4575956634996405E-2</v>
      </c>
      <c r="BN19" s="494">
        <f t="shared" si="9"/>
        <v>4.7529339201607033E-2</v>
      </c>
      <c r="BO19" s="494">
        <f t="shared" si="9"/>
        <v>3.7667106212713013E-2</v>
      </c>
      <c r="BP19" s="494">
        <f t="shared" si="9"/>
        <v>6.1356796453374954E-2</v>
      </c>
      <c r="BQ19" s="495">
        <f t="shared" si="9"/>
        <v>6.4809946834855862E-3</v>
      </c>
    </row>
    <row r="20" spans="1:78" x14ac:dyDescent="0.25">
      <c r="A20" s="69" t="s">
        <v>600</v>
      </c>
      <c r="B20" s="502">
        <f t="shared" ref="B20:P20" si="10">BC19</f>
        <v>0.2397435327698002</v>
      </c>
      <c r="C20" s="502">
        <f t="shared" si="10"/>
        <v>6.5264197489096815E-2</v>
      </c>
      <c r="D20" s="502">
        <f t="shared" si="10"/>
        <v>0.74164757078053267</v>
      </c>
      <c r="E20" s="502">
        <f t="shared" si="10"/>
        <v>0.71638556355809246</v>
      </c>
      <c r="F20" s="502">
        <f t="shared" si="10"/>
        <v>1.0716089592293511E-2</v>
      </c>
      <c r="G20" s="502">
        <f t="shared" si="10"/>
        <v>0.17711245050150126</v>
      </c>
      <c r="H20" s="502">
        <f t="shared" si="10"/>
        <v>2.2717683367322297E-3</v>
      </c>
      <c r="I20" s="502">
        <f t="shared" si="10"/>
        <v>7.4128027983005385E-2</v>
      </c>
      <c r="J20" s="502">
        <f t="shared" si="10"/>
        <v>0.2110100066905127</v>
      </c>
      <c r="K20" s="502">
        <f>BL19</f>
        <v>0.11635715649955408</v>
      </c>
      <c r="L20" s="502">
        <f t="shared" si="10"/>
        <v>9.4575956634996405E-2</v>
      </c>
      <c r="M20" s="502">
        <f t="shared" si="10"/>
        <v>4.7529339201607033E-2</v>
      </c>
      <c r="N20" s="502">
        <f t="shared" si="10"/>
        <v>3.7667106212713013E-2</v>
      </c>
      <c r="O20" s="502">
        <f t="shared" si="10"/>
        <v>6.1356796453374954E-2</v>
      </c>
      <c r="P20" s="502">
        <f t="shared" si="10"/>
        <v>6.4809946834855862E-3</v>
      </c>
      <c r="Q20" s="69"/>
      <c r="R20" s="503"/>
      <c r="S20" s="246">
        <v>13</v>
      </c>
      <c r="T20" s="245">
        <v>11.677111550195646</v>
      </c>
      <c r="U20" s="245">
        <v>5.0622329868173654</v>
      </c>
      <c r="V20" s="245">
        <v>8.749449513293527</v>
      </c>
      <c r="W20" s="245">
        <v>10.298944192926676</v>
      </c>
      <c r="X20" s="245">
        <v>6.1372447242514179</v>
      </c>
      <c r="Y20" s="245">
        <v>8.8833380178485442</v>
      </c>
      <c r="Z20" s="245">
        <v>2.8021868411162818</v>
      </c>
      <c r="AA20" s="245">
        <v>1.7232066724706758</v>
      </c>
      <c r="AB20" s="245">
        <v>4.3938901902847869</v>
      </c>
      <c r="AC20" s="245">
        <v>3.8951598199853326</v>
      </c>
      <c r="AD20" s="245">
        <v>4.4892713043053609</v>
      </c>
      <c r="AE20" s="245">
        <v>2.8597754086598304</v>
      </c>
      <c r="AF20" s="245">
        <v>3.0119135844974454</v>
      </c>
      <c r="AG20" s="245">
        <v>2.775302048147505</v>
      </c>
      <c r="AH20" s="245">
        <v>4.0613730447202583</v>
      </c>
      <c r="AJ20" s="269">
        <v>18</v>
      </c>
      <c r="AK20" s="286">
        <v>15.3662373046875</v>
      </c>
      <c r="AL20" s="286">
        <v>3.1336047363281252</v>
      </c>
      <c r="AM20" s="286">
        <v>4.5226562499999998</v>
      </c>
      <c r="AN20" s="286">
        <v>1.36958984375</v>
      </c>
      <c r="AO20" s="286">
        <v>1.8430248012542725</v>
      </c>
      <c r="AP20" s="286">
        <v>17.439966054916383</v>
      </c>
      <c r="AQ20" s="286">
        <v>10.363165039062499</v>
      </c>
      <c r="AR20" s="286">
        <v>4.4885605468750001</v>
      </c>
      <c r="AS20" s="286">
        <v>2.53851123046875</v>
      </c>
      <c r="AT20" s="286">
        <v>0.57226367187500005</v>
      </c>
      <c r="AU20" s="286">
        <v>1.3288412055969239</v>
      </c>
      <c r="AV20" s="286">
        <v>0.81358026504516601</v>
      </c>
      <c r="AW20" s="286">
        <v>7.7059525666236874</v>
      </c>
      <c r="AX20" s="286">
        <v>7.6108811485171319</v>
      </c>
      <c r="AY20" s="286">
        <v>4.6558997714519501</v>
      </c>
      <c r="AZ20" s="269">
        <v>2007</v>
      </c>
      <c r="BA20" s="240">
        <f t="shared" si="8"/>
        <v>83.752734436452414</v>
      </c>
      <c r="BB20" s="4"/>
      <c r="BC20" s="4"/>
      <c r="BD20" s="457"/>
      <c r="BE20" s="268"/>
      <c r="BF20" s="268"/>
      <c r="BG20" s="268"/>
      <c r="BH20" s="268"/>
      <c r="BI20" s="268"/>
      <c r="BJ20" s="22"/>
      <c r="BK20" s="268"/>
      <c r="BL20" s="268"/>
      <c r="BM20" s="268"/>
      <c r="BN20" s="268"/>
      <c r="BO20" s="4"/>
    </row>
    <row r="21" spans="1:78" x14ac:dyDescent="0.25">
      <c r="A21" s="3">
        <v>7</v>
      </c>
      <c r="B21" s="312">
        <f t="shared" ref="B21:P21" si="11">B12*(B$1/B12)^(5*B$2)</f>
        <v>12.614030939004513</v>
      </c>
      <c r="C21" s="312">
        <f t="shared" si="11"/>
        <v>7.8665324968562365</v>
      </c>
      <c r="D21" s="312">
        <f t="shared" si="11"/>
        <v>9.3590631438703173</v>
      </c>
      <c r="E21" s="312">
        <f t="shared" si="11"/>
        <v>11.194726683458599</v>
      </c>
      <c r="F21" s="312">
        <f t="shared" si="11"/>
        <v>7.378330164868272</v>
      </c>
      <c r="G21" s="312">
        <f t="shared" si="11"/>
        <v>10.256915392615641</v>
      </c>
      <c r="H21" s="346">
        <f t="shared" si="11"/>
        <v>6.8536471922764433</v>
      </c>
      <c r="I21" s="312">
        <f t="shared" si="11"/>
        <v>3.4124843123832234</v>
      </c>
      <c r="J21" s="312">
        <f t="shared" si="11"/>
        <v>5.6314502046771793</v>
      </c>
      <c r="K21" s="312">
        <f t="shared" si="11"/>
        <v>4.6234959301360528</v>
      </c>
      <c r="L21" s="312">
        <f t="shared" si="11"/>
        <v>6.5722223225029879</v>
      </c>
      <c r="M21" s="312">
        <f t="shared" si="11"/>
        <v>5.7949576624510941</v>
      </c>
      <c r="N21" s="312">
        <f t="shared" si="11"/>
        <v>4.6477545048643645</v>
      </c>
      <c r="O21" s="312">
        <f t="shared" si="11"/>
        <v>3.5321923581706338</v>
      </c>
      <c r="P21" s="312">
        <f t="shared" si="11"/>
        <v>5.3727229859836676</v>
      </c>
      <c r="Q21" s="268">
        <v>41</v>
      </c>
      <c r="R21" s="3">
        <v>2020</v>
      </c>
      <c r="S21" s="246">
        <v>14</v>
      </c>
      <c r="T21" s="245">
        <v>11.823597120611073</v>
      </c>
      <c r="U21" s="245">
        <v>5.4798431762909638</v>
      </c>
      <c r="V21" s="245">
        <v>8.8844128850125692</v>
      </c>
      <c r="W21" s="245">
        <v>10.29172476893266</v>
      </c>
      <c r="X21" s="245">
        <v>6.3508409301530966</v>
      </c>
      <c r="Y21" s="245">
        <v>8.9260150389731425</v>
      </c>
      <c r="Z21" s="245">
        <v>2.9875481732764229</v>
      </c>
      <c r="AA21" s="245">
        <v>1.8294099219336795</v>
      </c>
      <c r="AB21" s="245">
        <v>4.3889241696114283</v>
      </c>
      <c r="AC21" s="245">
        <v>3.9480616006756168</v>
      </c>
      <c r="AD21" s="245">
        <v>4.6662552781672222</v>
      </c>
      <c r="AE21" s="245">
        <v>3.0857728388547767</v>
      </c>
      <c r="AF21" s="245">
        <v>3.098213518716685</v>
      </c>
      <c r="AG21" s="245">
        <v>2.8539811478072932</v>
      </c>
      <c r="AH21" s="245">
        <v>4.1095741480246408</v>
      </c>
      <c r="AJ21" s="269">
        <v>19</v>
      </c>
      <c r="AK21" s="286">
        <v>15.3214267578125</v>
      </c>
      <c r="AL21" s="286">
        <v>3.2980549316406251</v>
      </c>
      <c r="AM21" s="286">
        <v>4.475546875</v>
      </c>
      <c r="AN21" s="286">
        <v>1.3832906494140624</v>
      </c>
      <c r="AO21" s="286">
        <v>1.8768807106018066</v>
      </c>
      <c r="AP21" s="286">
        <v>17.53712980079651</v>
      </c>
      <c r="AQ21" s="286">
        <v>10.893637695312499</v>
      </c>
      <c r="AR21" s="286">
        <v>4.6632084960937501</v>
      </c>
      <c r="AS21" s="286">
        <v>2.6654367675781252</v>
      </c>
      <c r="AT21" s="286">
        <v>0.59052496337890625</v>
      </c>
      <c r="AU21" s="286">
        <v>1.3464437208175659</v>
      </c>
      <c r="AV21" s="286">
        <v>0.87112011528015132</v>
      </c>
      <c r="AW21" s="286">
        <v>7.9993133859634398</v>
      </c>
      <c r="AX21" s="286">
        <v>7.9978748925924297</v>
      </c>
      <c r="AY21" s="286">
        <v>4.8071174283027647</v>
      </c>
      <c r="AZ21" s="269">
        <v>2008</v>
      </c>
      <c r="BA21" s="240">
        <f t="shared" si="8"/>
        <v>85.727007190585141</v>
      </c>
      <c r="BD21" s="640">
        <f t="shared" ref="BD21:BW21" si="12">SUM(BD60:BD74)</f>
        <v>37.529780600000002</v>
      </c>
      <c r="BE21" s="640">
        <f t="shared" si="12"/>
        <v>42.650158999999995</v>
      </c>
      <c r="BF21" s="640">
        <f t="shared" si="12"/>
        <v>48.513319000000003</v>
      </c>
      <c r="BG21" s="640">
        <f t="shared" si="12"/>
        <v>56.349185999999989</v>
      </c>
      <c r="BH21" s="640">
        <f t="shared" si="12"/>
        <v>66.049679999999995</v>
      </c>
      <c r="BI21" s="640">
        <f t="shared" si="12"/>
        <v>75.874151000000012</v>
      </c>
      <c r="BJ21" s="640">
        <f t="shared" si="12"/>
        <v>85.635631000000004</v>
      </c>
      <c r="BK21" s="640">
        <f t="shared" si="12"/>
        <v>95.741929999999996</v>
      </c>
      <c r="BL21" s="640">
        <f t="shared" si="12"/>
        <v>106.15763299999999</v>
      </c>
      <c r="BM21" s="640">
        <f t="shared" si="12"/>
        <v>116.68294000000002</v>
      </c>
      <c r="BN21" s="640">
        <f t="shared" si="12"/>
        <v>127.63669000000003</v>
      </c>
      <c r="BO21" s="640">
        <f t="shared" si="12"/>
        <v>139.472993</v>
      </c>
      <c r="BP21" s="640">
        <f t="shared" si="12"/>
        <v>152.17917</v>
      </c>
      <c r="BQ21" s="640">
        <f t="shared" si="12"/>
        <v>165.54628299999999</v>
      </c>
      <c r="BR21" s="640">
        <f t="shared" si="12"/>
        <v>179.42710900000003</v>
      </c>
      <c r="BS21" s="640">
        <f t="shared" si="12"/>
        <v>193.99546699999999</v>
      </c>
      <c r="BT21" s="640">
        <f t="shared" si="12"/>
        <v>209.14550799999998</v>
      </c>
      <c r="BU21" s="640">
        <f t="shared" si="12"/>
        <v>224.98294100000001</v>
      </c>
      <c r="BV21" s="640">
        <f t="shared" si="12"/>
        <v>241.515533</v>
      </c>
      <c r="BW21" s="640">
        <f t="shared" si="12"/>
        <v>258.60837100000003</v>
      </c>
    </row>
    <row r="22" spans="1:78" x14ac:dyDescent="0.25">
      <c r="A22" s="3">
        <v>8</v>
      </c>
      <c r="B22" s="312">
        <f>B21*(B$1/B21)^(5*B$2)</f>
        <v>12.817522343376838</v>
      </c>
      <c r="C22" s="312">
        <f t="shared" ref="C22:P22" si="13">C21*(C$1/C21)^(5*C$2)</f>
        <v>8.2698219868437466</v>
      </c>
      <c r="D22" s="312">
        <f t="shared" si="13"/>
        <v>9.6051891635139555</v>
      </c>
      <c r="E22" s="312">
        <f t="shared" si="13"/>
        <v>11.585652122213071</v>
      </c>
      <c r="F22" s="312">
        <f t="shared" si="13"/>
        <v>7.5867212903846699</v>
      </c>
      <c r="G22" s="312">
        <f t="shared" si="13"/>
        <v>10.641853949905</v>
      </c>
      <c r="H22" s="312">
        <f>H21*(H$1/H21)^(5*H$2)</f>
        <v>8.0791120060416048</v>
      </c>
      <c r="I22" s="312">
        <f t="shared" si="13"/>
        <v>3.9714232221633394</v>
      </c>
      <c r="J22" s="312">
        <f t="shared" si="13"/>
        <v>5.9863626633598672</v>
      </c>
      <c r="K22" s="312">
        <f t="shared" si="13"/>
        <v>4.8512815722667444</v>
      </c>
      <c r="L22" s="312">
        <f t="shared" si="13"/>
        <v>7.1112478796897003</v>
      </c>
      <c r="M22" s="312">
        <f t="shared" si="13"/>
        <v>6.433103976569126</v>
      </c>
      <c r="N22" s="312">
        <f t="shared" si="13"/>
        <v>5.1205048633271133</v>
      </c>
      <c r="O22" s="312">
        <f t="shared" si="13"/>
        <v>3.7106254070296862</v>
      </c>
      <c r="P22" s="312">
        <f t="shared" si="13"/>
        <v>5.6750236675907848</v>
      </c>
      <c r="Q22" s="268">
        <v>46</v>
      </c>
      <c r="R22" s="1">
        <v>2025</v>
      </c>
      <c r="S22" s="246">
        <v>15</v>
      </c>
      <c r="T22" s="245">
        <v>12.084859915759109</v>
      </c>
      <c r="U22" s="245">
        <v>5.9204771804822842</v>
      </c>
      <c r="V22" s="245">
        <v>9.0715511364084715</v>
      </c>
      <c r="W22" s="245">
        <v>10.428001128471205</v>
      </c>
      <c r="X22" s="245">
        <v>6.6570600950264316</v>
      </c>
      <c r="Y22" s="245">
        <v>9.0706254723984809</v>
      </c>
      <c r="Z22" s="245">
        <v>3.2250839974307186</v>
      </c>
      <c r="AA22" s="245">
        <v>1.9335066158113301</v>
      </c>
      <c r="AB22" s="245">
        <v>4.5875372044112543</v>
      </c>
      <c r="AC22" s="245">
        <v>4.0653347431494247</v>
      </c>
      <c r="AD22" s="245">
        <v>5.0217079698940674</v>
      </c>
      <c r="AE22" s="245">
        <v>3.362819758983687</v>
      </c>
      <c r="AF22" s="245">
        <v>3.2221670338587298</v>
      </c>
      <c r="AG22" s="245">
        <v>2.9960804059392183</v>
      </c>
      <c r="AH22" s="245">
        <v>4.3276088495919725</v>
      </c>
      <c r="AJ22" s="269">
        <v>20</v>
      </c>
      <c r="AK22" s="286">
        <v>14.8961728515625</v>
      </c>
      <c r="AL22" s="286">
        <v>3.04011767578125</v>
      </c>
      <c r="AM22" s="286">
        <v>4.2281845703125001</v>
      </c>
      <c r="AN22" s="286">
        <v>1.3424895019531251</v>
      </c>
      <c r="AO22" s="286">
        <v>1.8117993831634522</v>
      </c>
      <c r="AP22" s="286">
        <v>16.777694720268251</v>
      </c>
      <c r="AQ22" s="286">
        <v>11.781560546874999</v>
      </c>
      <c r="AR22" s="286">
        <v>5.0586386718750003</v>
      </c>
      <c r="AS22" s="286">
        <v>2.66010595703125</v>
      </c>
      <c r="AT22" s="286">
        <v>0.58144207763671873</v>
      </c>
      <c r="AU22" s="286">
        <v>1.2866526765823365</v>
      </c>
      <c r="AV22" s="286">
        <v>0.89589585304260255</v>
      </c>
      <c r="AW22" s="286">
        <v>8.15583906507492</v>
      </c>
      <c r="AX22" s="286">
        <v>8.196970076799392</v>
      </c>
      <c r="AY22" s="286">
        <v>4.7139150831699368</v>
      </c>
      <c r="AZ22" s="269">
        <v>2009</v>
      </c>
      <c r="BA22" s="240">
        <f t="shared" si="8"/>
        <v>85.427478711128217</v>
      </c>
      <c r="BB22" s="9" t="s">
        <v>792</v>
      </c>
      <c r="BC22" s="9"/>
      <c r="BD22" s="27">
        <v>1.1312379253026672E-2</v>
      </c>
      <c r="BE22" s="27">
        <v>1.5649750774030264E-2</v>
      </c>
      <c r="BF22" s="27">
        <v>1.7245908294353424E-2</v>
      </c>
      <c r="BG22" s="27">
        <v>1.875281654398446E-2</v>
      </c>
      <c r="BH22" s="27">
        <v>2.0258436918802761E-2</v>
      </c>
      <c r="BI22" s="27">
        <v>2.1768247204058962E-2</v>
      </c>
      <c r="BJ22" s="27">
        <v>2.3284465796538464E-2</v>
      </c>
      <c r="BK22" s="27">
        <v>2.4808622452423042E-2</v>
      </c>
      <c r="BL22" s="27">
        <v>2.6341753417123109E-2</v>
      </c>
      <c r="BM22" s="27">
        <v>2.7884317081592357E-2</v>
      </c>
      <c r="BN22" s="27">
        <v>2.9436675637140874E-2</v>
      </c>
      <c r="BO22" s="27">
        <v>3.0998471199745341E-2</v>
      </c>
      <c r="BP22" s="27">
        <v>3.2568975808669194E-2</v>
      </c>
      <c r="BQ22" s="27">
        <v>3.4147098381975653E-2</v>
      </c>
      <c r="BR22" s="27">
        <v>3.5731584322068938E-2</v>
      </c>
      <c r="BS22" s="27">
        <v>3.7321277335578017E-2</v>
      </c>
      <c r="BT22" s="27">
        <v>3.8914110519451657E-2</v>
      </c>
      <c r="BU22" s="27">
        <v>4.0506783788305308E-2</v>
      </c>
      <c r="BV22" s="27">
        <v>4.2094800931194054E-2</v>
      </c>
      <c r="BW22" s="27">
        <v>4.3670291192132907E-2</v>
      </c>
      <c r="BX22" t="s">
        <v>805</v>
      </c>
      <c r="BY22" t="s">
        <v>806</v>
      </c>
    </row>
    <row r="23" spans="1:78" x14ac:dyDescent="0.25">
      <c r="A23" s="3">
        <v>9</v>
      </c>
      <c r="B23" s="312">
        <f t="shared" ref="B23:B86" si="14">B22*(B$1/B22)^(5*B$2)</f>
        <v>13.021090831182303</v>
      </c>
      <c r="C23" s="312">
        <f t="shared" ref="C23:C86" si="15">C22*(C$1/C22)^(5*C$2)</f>
        <v>8.6743907099172866</v>
      </c>
      <c r="D23" s="312">
        <f t="shared" ref="D23:D86" si="16">D22*(D$1/D22)^(5*D$2)</f>
        <v>9.851321361746189</v>
      </c>
      <c r="E23" s="312">
        <f t="shared" ref="E23:E86" si="17">E22*(E$1/E22)^(5*E$2)</f>
        <v>11.974509996820162</v>
      </c>
      <c r="F23" s="312">
        <f t="shared" ref="F23:F86" si="18">F22*(F$1/F22)^(5*F$2)</f>
        <v>7.7962352823305663</v>
      </c>
      <c r="G23" s="312">
        <f t="shared" ref="G23:G86" si="19">G22*(G$1/G22)^(5*G$2)</f>
        <v>11.028611021719122</v>
      </c>
      <c r="H23" s="312">
        <f t="shared" ref="H23:H86" si="20">H22*(H$1/H22)^(5*H$2)</f>
        <v>9.2777797301467082</v>
      </c>
      <c r="I23" s="312">
        <f t="shared" ref="I23:I86" si="21">I22*(I$1/I22)^(5*I$2)</f>
        <v>4.5760110351412422</v>
      </c>
      <c r="J23" s="312">
        <f t="shared" ref="J23:J86" si="22">J22*(J$1/J22)^(5*J$2)</f>
        <v>6.351680602430867</v>
      </c>
      <c r="K23" s="312">
        <f t="shared" ref="K23:K86" si="23">K22*(K$1/K22)^(5*K$2)</f>
        <v>5.0842927216242328</v>
      </c>
      <c r="L23" s="312">
        <f t="shared" ref="L23:L86" si="24">L22*(L$1/L22)^(5*L$2)</f>
        <v>7.6576019607850574</v>
      </c>
      <c r="M23" s="312">
        <f t="shared" ref="M23:M86" si="25">M22*(M$1/M22)^(5*M$2)</f>
        <v>7.0438247529781819</v>
      </c>
      <c r="N23" s="312">
        <f t="shared" ref="N23:N86" si="26">N22*(N$1/N22)^(5*N$2)</f>
        <v>5.6107230788284417</v>
      </c>
      <c r="O23" s="312">
        <f t="shared" ref="O23:O86" si="27">O22*(O$1/O22)^(5*O$2)</f>
        <v>3.8930868388023216</v>
      </c>
      <c r="P23" s="312">
        <f t="shared" ref="P23:P86" si="28">P22*(P$1/P22)^(5*P$2)</f>
        <v>5.9844793219196371</v>
      </c>
      <c r="Q23" s="268">
        <v>51</v>
      </c>
      <c r="R23" s="3">
        <v>2030</v>
      </c>
      <c r="S23" s="246">
        <v>16</v>
      </c>
      <c r="T23" s="247">
        <v>12.281029966277758</v>
      </c>
      <c r="U23" s="247">
        <v>6.3296636621776221</v>
      </c>
      <c r="V23" s="247">
        <v>9.1516567482230275</v>
      </c>
      <c r="W23" s="247">
        <v>10.571457178161049</v>
      </c>
      <c r="X23" s="247">
        <v>6.7604157951497204</v>
      </c>
      <c r="Y23" s="247">
        <v>9.1841589342827614</v>
      </c>
      <c r="Z23" s="247">
        <v>3.4166151311355248</v>
      </c>
      <c r="AA23" s="247">
        <v>2.0565953152922747</v>
      </c>
      <c r="AB23" s="247">
        <v>4.6594840348824391</v>
      </c>
      <c r="AC23" s="247">
        <v>4.20800219978464</v>
      </c>
      <c r="AD23" s="247">
        <v>5.3106566450617398</v>
      </c>
      <c r="AE23" s="247">
        <v>3.6813325743676724</v>
      </c>
      <c r="AF23" s="247">
        <v>3.3251455005904198</v>
      </c>
      <c r="AG23" s="247">
        <v>3.0608755945990254</v>
      </c>
      <c r="AH23" s="247">
        <v>4.4925846035310286</v>
      </c>
      <c r="AJ23" s="269">
        <v>21</v>
      </c>
      <c r="AK23" s="286">
        <v>15.273309570312501</v>
      </c>
      <c r="AL23" s="286">
        <v>3.17703662109375</v>
      </c>
      <c r="AM23" s="286">
        <v>4.4273896484374999</v>
      </c>
      <c r="AN23" s="286">
        <v>1.3838846435546874</v>
      </c>
      <c r="AO23" s="286">
        <v>1.8552521848678589</v>
      </c>
      <c r="AP23" s="286">
        <v>17.117491644859314</v>
      </c>
      <c r="AQ23" s="286">
        <v>12.779162109374999</v>
      </c>
      <c r="AR23" s="286">
        <v>5.5776528320312497</v>
      </c>
      <c r="AS23" s="286">
        <v>2.86227392578125</v>
      </c>
      <c r="AT23" s="286">
        <v>0.59911657714843747</v>
      </c>
      <c r="AU23" s="286">
        <v>1.3907543601989747</v>
      </c>
      <c r="AV23" s="286">
        <v>0.95673977661132814</v>
      </c>
      <c r="AW23" s="286">
        <v>8.7219870505332953</v>
      </c>
      <c r="AX23" s="286">
        <v>8.6440170032978063</v>
      </c>
      <c r="AY23" s="286">
        <v>4.9534108893871309</v>
      </c>
      <c r="AZ23" s="299">
        <v>2010</v>
      </c>
      <c r="BA23" s="300">
        <f t="shared" si="8"/>
        <v>89.719478837490072</v>
      </c>
      <c r="BB23">
        <v>0</v>
      </c>
      <c r="BD23" s="216">
        <v>0</v>
      </c>
      <c r="BE23" s="216">
        <v>0</v>
      </c>
      <c r="BF23" s="216">
        <v>0</v>
      </c>
      <c r="BG23" s="216">
        <v>0</v>
      </c>
      <c r="BH23" s="216">
        <v>0</v>
      </c>
      <c r="BI23" s="216">
        <v>0</v>
      </c>
      <c r="BJ23" s="216">
        <v>0</v>
      </c>
      <c r="BK23" s="216">
        <v>0</v>
      </c>
      <c r="BL23" s="216">
        <v>0</v>
      </c>
      <c r="BM23" s="216">
        <v>0</v>
      </c>
      <c r="BN23" s="216">
        <v>0</v>
      </c>
      <c r="BO23" s="216">
        <v>0</v>
      </c>
      <c r="BP23" s="216">
        <v>0</v>
      </c>
      <c r="BQ23" s="216">
        <v>0</v>
      </c>
      <c r="BR23" s="216">
        <v>0</v>
      </c>
      <c r="BS23" s="216">
        <v>0</v>
      </c>
      <c r="BT23" s="216">
        <v>0</v>
      </c>
      <c r="BU23" s="216">
        <v>0</v>
      </c>
      <c r="BV23" s="216">
        <v>0</v>
      </c>
      <c r="BW23" s="216">
        <v>0</v>
      </c>
      <c r="BX23" s="110" t="e">
        <f>(BM23/BI23)^(1/20)-1</f>
        <v>#DIV/0!</v>
      </c>
      <c r="BY23" s="110" t="e">
        <f>(BW23/BM23)^(1/50)-1</f>
        <v>#DIV/0!</v>
      </c>
      <c r="BZ23" t="s">
        <v>0</v>
      </c>
    </row>
    <row r="24" spans="1:78" x14ac:dyDescent="0.25">
      <c r="A24" s="3">
        <v>10</v>
      </c>
      <c r="B24" s="312">
        <f t="shared" si="14"/>
        <v>13.224686695801752</v>
      </c>
      <c r="C24" s="312">
        <f t="shared" si="15"/>
        <v>9.0793577854167253</v>
      </c>
      <c r="D24" s="312">
        <f t="shared" si="16"/>
        <v>10.097300334978646</v>
      </c>
      <c r="E24" s="312">
        <f t="shared" si="17"/>
        <v>12.360813946525882</v>
      </c>
      <c r="F24" s="312">
        <f t="shared" si="18"/>
        <v>8.0067510063385221</v>
      </c>
      <c r="G24" s="312">
        <f t="shared" si="19"/>
        <v>11.416757747594811</v>
      </c>
      <c r="H24" s="312">
        <f t="shared" si="20"/>
        <v>10.422450718899793</v>
      </c>
      <c r="I24" s="312">
        <f t="shared" si="21"/>
        <v>5.223703980677131</v>
      </c>
      <c r="J24" s="312">
        <f t="shared" si="22"/>
        <v>6.7270133276515622</v>
      </c>
      <c r="K24" s="312">
        <f t="shared" si="23"/>
        <v>5.3223719423201725</v>
      </c>
      <c r="L24" s="312">
        <f t="shared" si="24"/>
        <v>8.208812594083911</v>
      </c>
      <c r="M24" s="312">
        <f t="shared" si="25"/>
        <v>7.6208425047218507</v>
      </c>
      <c r="N24" s="312">
        <f t="shared" si="26"/>
        <v>6.1163752663928861</v>
      </c>
      <c r="O24" s="312">
        <f t="shared" si="27"/>
        <v>4.0794321212114761</v>
      </c>
      <c r="P24" s="312">
        <f t="shared" si="28"/>
        <v>6.300746491915473</v>
      </c>
      <c r="Q24" s="268">
        <v>56</v>
      </c>
      <c r="R24" s="1">
        <v>2035</v>
      </c>
      <c r="S24" s="246">
        <v>17</v>
      </c>
      <c r="T24" s="245">
        <v>12.388299046260428</v>
      </c>
      <c r="U24" s="245">
        <v>6.8293984600244233</v>
      </c>
      <c r="V24" s="245">
        <v>9.2665249043114457</v>
      </c>
      <c r="W24" s="245">
        <v>10.649022873382478</v>
      </c>
      <c r="X24" s="245">
        <v>6.9189080818290929</v>
      </c>
      <c r="Y24" s="245">
        <v>9.4184612717721823</v>
      </c>
      <c r="Z24" s="245">
        <v>3.7144237321885218</v>
      </c>
      <c r="AA24" s="245">
        <v>2.179385621416301</v>
      </c>
      <c r="AB24" s="245">
        <v>4.7741840057957106</v>
      </c>
      <c r="AC24" s="245">
        <v>4.359518392560326</v>
      </c>
      <c r="AD24" s="245">
        <v>5.5265593101549237</v>
      </c>
      <c r="AE24" s="245">
        <v>4.0485715347027318</v>
      </c>
      <c r="AF24" s="245">
        <v>3.4390286790730853</v>
      </c>
      <c r="AG24" s="245">
        <v>3.1402172112262181</v>
      </c>
      <c r="AH24" s="245">
        <v>4.6938687853276937</v>
      </c>
      <c r="AJ24" s="269">
        <v>22</v>
      </c>
      <c r="AK24" s="286">
        <v>15.5179248046875</v>
      </c>
      <c r="AL24" s="286">
        <v>3.3125107421875</v>
      </c>
      <c r="AM24" s="286">
        <v>4.4072778320312498</v>
      </c>
      <c r="AN24" s="286">
        <v>1.4273555908203126</v>
      </c>
      <c r="AO24" s="286">
        <v>1.9097736330032349</v>
      </c>
      <c r="AP24" s="286">
        <v>17.407457473754882</v>
      </c>
      <c r="AQ24" s="286">
        <v>13.77991796875</v>
      </c>
      <c r="AR24" s="286">
        <v>5.9479174804687496</v>
      </c>
      <c r="AS24" s="286">
        <v>2.9739028320312499</v>
      </c>
      <c r="AT24" s="286">
        <v>0.61836279296874996</v>
      </c>
      <c r="AU24" s="286">
        <v>1.4998722496032715</v>
      </c>
      <c r="AV24" s="286">
        <v>1.0099220161437987</v>
      </c>
      <c r="AW24" s="286">
        <v>9.1166485705375671</v>
      </c>
      <c r="AX24" s="286">
        <v>9.0710972346067429</v>
      </c>
      <c r="AY24" s="286">
        <v>5.2185517106056212</v>
      </c>
      <c r="AZ24" s="269">
        <v>2011</v>
      </c>
      <c r="BA24" s="240">
        <f t="shared" si="8"/>
        <v>93.218492932200419</v>
      </c>
      <c r="BB24" t="s">
        <v>871</v>
      </c>
      <c r="BD24" s="216">
        <v>0</v>
      </c>
      <c r="BE24" s="216">
        <v>0</v>
      </c>
      <c r="BF24" s="216">
        <v>0</v>
      </c>
      <c r="BG24" s="216">
        <v>0</v>
      </c>
      <c r="BH24" s="216">
        <v>0</v>
      </c>
      <c r="BI24" s="216">
        <v>0</v>
      </c>
      <c r="BJ24" s="216">
        <v>0</v>
      </c>
      <c r="BK24" s="216">
        <v>0</v>
      </c>
      <c r="BL24" s="216">
        <v>0</v>
      </c>
      <c r="BM24" s="216">
        <v>0</v>
      </c>
      <c r="BN24" s="216">
        <v>0</v>
      </c>
      <c r="BO24" s="216">
        <v>0</v>
      </c>
      <c r="BP24" s="216">
        <v>0</v>
      </c>
      <c r="BQ24" s="216">
        <v>0</v>
      </c>
      <c r="BR24" s="216">
        <v>0</v>
      </c>
      <c r="BS24" s="216">
        <v>0</v>
      </c>
      <c r="BT24" s="216">
        <v>0</v>
      </c>
      <c r="BU24" s="216">
        <v>0</v>
      </c>
      <c r="BV24" s="216">
        <v>0</v>
      </c>
      <c r="BW24" s="216">
        <v>0</v>
      </c>
      <c r="BX24" s="110" t="e">
        <f t="shared" ref="BX24:BX37" si="29">(BM24/BI24)^(1/20)-1</f>
        <v>#DIV/0!</v>
      </c>
      <c r="BY24" s="110" t="e">
        <f t="shared" ref="BY24:BY37" si="30">(BW24/BM24)^(1/50)-1</f>
        <v>#DIV/0!</v>
      </c>
      <c r="BZ24" t="s">
        <v>23</v>
      </c>
    </row>
    <row r="25" spans="1:78" x14ac:dyDescent="0.25">
      <c r="A25" s="3">
        <v>11</v>
      </c>
      <c r="B25" s="312">
        <f t="shared" si="14"/>
        <v>13.428260975374952</v>
      </c>
      <c r="C25" s="312">
        <f t="shared" si="15"/>
        <v>9.4838791589396969</v>
      </c>
      <c r="D25" s="312">
        <f t="shared" si="16"/>
        <v>10.342970999966676</v>
      </c>
      <c r="E25" s="312">
        <f t="shared" si="17"/>
        <v>12.744106191514737</v>
      </c>
      <c r="F25" s="312">
        <f t="shared" si="18"/>
        <v>8.21814833569894</v>
      </c>
      <c r="G25" s="312">
        <f t="shared" si="19"/>
        <v>11.80587420303288</v>
      </c>
      <c r="H25" s="312">
        <f t="shared" si="20"/>
        <v>11.493716704930245</v>
      </c>
      <c r="I25" s="312">
        <f t="shared" si="21"/>
        <v>5.9113558937423623</v>
      </c>
      <c r="J25" s="312">
        <f t="shared" si="22"/>
        <v>7.1119438056879272</v>
      </c>
      <c r="K25" s="312">
        <f t="shared" si="23"/>
        <v>5.5653533849384162</v>
      </c>
      <c r="L25" s="312">
        <f t="shared" si="24"/>
        <v>8.7624974741348804</v>
      </c>
      <c r="M25" s="312">
        <f t="shared" si="25"/>
        <v>8.1599725727948389</v>
      </c>
      <c r="N25" s="312">
        <f t="shared" si="26"/>
        <v>6.6353521832414</v>
      </c>
      <c r="O25" s="312">
        <f t="shared" si="27"/>
        <v>4.2695099698433108</v>
      </c>
      <c r="P25" s="312">
        <f t="shared" si="28"/>
        <v>6.6234675751589798</v>
      </c>
      <c r="Q25" s="268">
        <v>61</v>
      </c>
      <c r="R25" s="3">
        <v>2040</v>
      </c>
      <c r="S25" s="246">
        <v>18</v>
      </c>
      <c r="T25" s="245">
        <v>12.39066947301167</v>
      </c>
      <c r="U25" s="245">
        <v>7.3308089687895297</v>
      </c>
      <c r="V25" s="245">
        <v>9.423208326189922</v>
      </c>
      <c r="W25" s="245">
        <v>10.669302548422923</v>
      </c>
      <c r="X25" s="245">
        <v>7.1601591788873371</v>
      </c>
      <c r="Y25" s="245">
        <v>9.6116245252628296</v>
      </c>
      <c r="Z25" s="245">
        <v>4.0225748796069816</v>
      </c>
      <c r="AA25" s="245">
        <v>2.3147591954398044</v>
      </c>
      <c r="AB25" s="245">
        <v>4.9805561126889897</v>
      </c>
      <c r="AC25" s="245">
        <v>4.4954974824239953</v>
      </c>
      <c r="AD25" s="245">
        <v>5.642518078636364</v>
      </c>
      <c r="AE25" s="245">
        <v>4.375376045273649</v>
      </c>
      <c r="AF25" s="245">
        <v>3.5666338232247252</v>
      </c>
      <c r="AG25" s="245">
        <v>3.2076325935475776</v>
      </c>
      <c r="AH25" s="245">
        <v>4.8440296204581772</v>
      </c>
      <c r="AJ25" s="269">
        <v>23</v>
      </c>
      <c r="AK25" s="286">
        <v>15.86303515625</v>
      </c>
      <c r="AL25" s="286">
        <v>3.4253200683593752</v>
      </c>
      <c r="AM25" s="286">
        <v>4.4840600585937498</v>
      </c>
      <c r="AN25" s="286">
        <v>1.4522703857421875</v>
      </c>
      <c r="AO25" s="286">
        <v>1.9585856676101685</v>
      </c>
      <c r="AP25" s="286">
        <v>17.338579763412476</v>
      </c>
      <c r="AQ25" s="286">
        <v>14.840970703125</v>
      </c>
      <c r="AR25" s="286">
        <v>6.2501557617187498</v>
      </c>
      <c r="AS25" s="286">
        <v>3.02743310546875</v>
      </c>
      <c r="AT25" s="286">
        <v>0.6320896606445312</v>
      </c>
      <c r="AU25" s="286">
        <v>1.5266789970397949</v>
      </c>
      <c r="AV25" s="286">
        <v>1.0564743595123292</v>
      </c>
      <c r="AW25" s="286">
        <v>9.561697939872742</v>
      </c>
      <c r="AX25" s="286">
        <v>9.3399466109275817</v>
      </c>
      <c r="AY25" s="286">
        <v>5.4191967501640317</v>
      </c>
      <c r="AZ25" s="269">
        <v>2012</v>
      </c>
      <c r="BA25" s="240">
        <f t="shared" si="8"/>
        <v>96.176494988441476</v>
      </c>
      <c r="BB25" t="s">
        <v>872</v>
      </c>
      <c r="BD25" s="216">
        <v>0</v>
      </c>
      <c r="BE25" s="216">
        <v>0</v>
      </c>
      <c r="BF25" s="216">
        <v>0</v>
      </c>
      <c r="BG25" s="216">
        <v>0</v>
      </c>
      <c r="BH25" s="216">
        <v>0</v>
      </c>
      <c r="BI25" s="216">
        <v>0</v>
      </c>
      <c r="BJ25" s="216">
        <v>0</v>
      </c>
      <c r="BK25" s="216">
        <v>0</v>
      </c>
      <c r="BL25" s="216">
        <v>0</v>
      </c>
      <c r="BM25" s="216">
        <v>0</v>
      </c>
      <c r="BN25" s="216">
        <v>0</v>
      </c>
      <c r="BO25" s="216">
        <v>0</v>
      </c>
      <c r="BP25" s="216">
        <v>0</v>
      </c>
      <c r="BQ25" s="216">
        <v>0</v>
      </c>
      <c r="BR25" s="216">
        <v>0</v>
      </c>
      <c r="BS25" s="216">
        <v>0</v>
      </c>
      <c r="BT25" s="216">
        <v>0</v>
      </c>
      <c r="BU25" s="216">
        <v>0</v>
      </c>
      <c r="BV25" s="216">
        <v>0</v>
      </c>
      <c r="BW25" s="216">
        <v>0</v>
      </c>
      <c r="BX25" s="110" t="e">
        <f t="shared" si="29"/>
        <v>#DIV/0!</v>
      </c>
      <c r="BY25" s="110" t="e">
        <f t="shared" si="30"/>
        <v>#DIV/0!</v>
      </c>
      <c r="BZ25" t="s">
        <v>39</v>
      </c>
    </row>
    <row r="26" spans="1:78" x14ac:dyDescent="0.25">
      <c r="A26" s="3">
        <v>12</v>
      </c>
      <c r="B26" s="312">
        <f t="shared" si="14"/>
        <v>13.631765476408704</v>
      </c>
      <c r="C26" s="312">
        <f t="shared" si="15"/>
        <v>9.8871511159491785</v>
      </c>
      <c r="D26" s="312">
        <f t="shared" si="16"/>
        <v>10.588182770561714</v>
      </c>
      <c r="E26" s="312">
        <f t="shared" si="17"/>
        <v>13.123957899025937</v>
      </c>
      <c r="F26" s="312">
        <f t="shared" si="18"/>
        <v>8.4303083450754546</v>
      </c>
      <c r="G26" s="312">
        <f t="shared" si="19"/>
        <v>12.195550503873402</v>
      </c>
      <c r="H26" s="312">
        <f t="shared" si="20"/>
        <v>12.479402972177917</v>
      </c>
      <c r="I26" s="312">
        <f t="shared" si="21"/>
        <v>6.6353162596509092</v>
      </c>
      <c r="J26" s="312">
        <f t="shared" si="22"/>
        <v>7.5060312445523811</v>
      </c>
      <c r="K26" s="312">
        <f t="shared" si="23"/>
        <v>5.813063436590836</v>
      </c>
      <c r="L26" s="312">
        <f t="shared" si="24"/>
        <v>9.3163894195062387</v>
      </c>
      <c r="M26" s="312">
        <f t="shared" si="25"/>
        <v>8.6588493159118727</v>
      </c>
      <c r="N26" s="312">
        <f t="shared" si="26"/>
        <v>7.1655030909658963</v>
      </c>
      <c r="O26" s="312">
        <f t="shared" si="27"/>
        <v>4.463162985518351</v>
      </c>
      <c r="P26" s="312">
        <f t="shared" si="28"/>
        <v>6.9522727227741008</v>
      </c>
      <c r="Q26" s="268">
        <v>66</v>
      </c>
      <c r="R26" s="1">
        <v>2045</v>
      </c>
      <c r="S26" s="246">
        <v>19</v>
      </c>
      <c r="T26" s="245">
        <v>12.15636567621965</v>
      </c>
      <c r="U26" s="245">
        <v>7.5723642972190754</v>
      </c>
      <c r="V26" s="245">
        <v>9.2691389545017273</v>
      </c>
      <c r="W26" s="245">
        <v>10.586790675062307</v>
      </c>
      <c r="X26" s="245">
        <v>7.1530927129697544</v>
      </c>
      <c r="Y26" s="245">
        <v>9.5404181495387981</v>
      </c>
      <c r="Z26" s="245">
        <v>4.0695264011551027</v>
      </c>
      <c r="AA26" s="245">
        <v>2.319616325504652</v>
      </c>
      <c r="AB26" s="245">
        <v>5.1292336803553402</v>
      </c>
      <c r="AC26" s="245">
        <v>4.5312941109832661</v>
      </c>
      <c r="AD26" s="245">
        <v>5.57058098460731</v>
      </c>
      <c r="AE26" s="245">
        <v>4.519637492317111</v>
      </c>
      <c r="AF26" s="245">
        <v>3.6084867913165182</v>
      </c>
      <c r="AG26" s="245">
        <v>3.2529056283393576</v>
      </c>
      <c r="AH26" s="245">
        <v>4.8776848841207947</v>
      </c>
      <c r="AJ26" s="269">
        <v>24</v>
      </c>
      <c r="AK26" s="286">
        <v>16.12911328125</v>
      </c>
      <c r="AL26" s="286">
        <v>3.4712465820312501</v>
      </c>
      <c r="AM26" s="286">
        <v>4.5448974609375004</v>
      </c>
      <c r="AN26" s="286">
        <v>1.4844820556640625</v>
      </c>
      <c r="AO26" s="286">
        <v>1.9856078395843506</v>
      </c>
      <c r="AP26" s="286">
        <v>17.384790355682373</v>
      </c>
      <c r="AQ26" s="286">
        <v>15.983725585937499</v>
      </c>
      <c r="AR26" s="286">
        <v>6.6813676757812503</v>
      </c>
      <c r="AS26" s="286">
        <v>3.1091738281249999</v>
      </c>
      <c r="AT26" s="286">
        <v>0.64607360839843753</v>
      </c>
      <c r="AU26" s="286">
        <v>1.5874309663772583</v>
      </c>
      <c r="AV26" s="286">
        <v>1.1157717208862306</v>
      </c>
      <c r="AW26" s="286">
        <v>9.9994275612831114</v>
      </c>
      <c r="AX26" s="286">
        <v>9.605023233532906</v>
      </c>
      <c r="AY26" s="286">
        <v>5.5804303256273267</v>
      </c>
      <c r="AZ26" s="269">
        <v>2013</v>
      </c>
      <c r="BA26" s="240">
        <f t="shared" si="8"/>
        <v>99.308562081098557</v>
      </c>
      <c r="BB26">
        <v>0</v>
      </c>
      <c r="BD26" s="216" t="s">
        <v>844</v>
      </c>
      <c r="BE26" s="216" t="s">
        <v>845</v>
      </c>
      <c r="BF26" s="216" t="s">
        <v>846</v>
      </c>
      <c r="BG26" s="216" t="s">
        <v>873</v>
      </c>
      <c r="BH26" s="216" t="s">
        <v>874</v>
      </c>
      <c r="BI26" s="216" t="s">
        <v>875</v>
      </c>
      <c r="BJ26" s="216" t="s">
        <v>876</v>
      </c>
      <c r="BK26" s="216" t="s">
        <v>877</v>
      </c>
      <c r="BL26" s="216" t="s">
        <v>878</v>
      </c>
      <c r="BM26" s="216" t="s">
        <v>879</v>
      </c>
      <c r="BN26" s="216" t="s">
        <v>880</v>
      </c>
      <c r="BO26" s="216" t="s">
        <v>881</v>
      </c>
      <c r="BP26" s="216" t="s">
        <v>882</v>
      </c>
      <c r="BQ26" s="216" t="s">
        <v>883</v>
      </c>
      <c r="BR26" s="216" t="s">
        <v>884</v>
      </c>
      <c r="BS26" s="216" t="s">
        <v>885</v>
      </c>
      <c r="BT26" s="216" t="s">
        <v>886</v>
      </c>
      <c r="BU26" s="216" t="s">
        <v>887</v>
      </c>
      <c r="BV26" s="216" t="s">
        <v>888</v>
      </c>
      <c r="BW26" s="216" t="s">
        <v>889</v>
      </c>
      <c r="BX26" s="110">
        <f t="shared" si="29"/>
        <v>2.5870254539493542E-2</v>
      </c>
      <c r="BY26" s="110">
        <f t="shared" si="30"/>
        <v>1.3959479790029095E-2</v>
      </c>
      <c r="BZ26" t="s">
        <v>24</v>
      </c>
    </row>
    <row r="27" spans="1:78" x14ac:dyDescent="0.25">
      <c r="A27" s="3">
        <v>13</v>
      </c>
      <c r="B27" s="312">
        <f t="shared" si="14"/>
        <v>13.835152795756985</v>
      </c>
      <c r="C27" s="312">
        <f t="shared" si="15"/>
        <v>10.288413089446404</v>
      </c>
      <c r="D27" s="312">
        <f t="shared" si="16"/>
        <v>10.8327897114858</v>
      </c>
      <c r="E27" s="312">
        <f t="shared" si="17"/>
        <v>13.499969330954228</v>
      </c>
      <c r="F27" s="312">
        <f t="shared" si="18"/>
        <v>8.6431134932469842</v>
      </c>
      <c r="G27" s="312">
        <f t="shared" si="19"/>
        <v>12.585387794799127</v>
      </c>
      <c r="H27" s="346">
        <f t="shared" si="20"/>
        <v>13.373479992176039</v>
      </c>
      <c r="I27" s="312">
        <f t="shared" si="21"/>
        <v>7.3915353707010585</v>
      </c>
      <c r="J27" s="312">
        <f t="shared" si="22"/>
        <v>7.9088137201139164</v>
      </c>
      <c r="K27" s="312">
        <f t="shared" si="23"/>
        <v>6.0653213814415334</v>
      </c>
      <c r="L27" s="312">
        <f t="shared" si="24"/>
        <v>9.8683566976262895</v>
      </c>
      <c r="M27" s="312">
        <f t="shared" si="25"/>
        <v>9.1166136150813077</v>
      </c>
      <c r="N27" s="312">
        <f t="shared" si="26"/>
        <v>7.7046673342682803</v>
      </c>
      <c r="O27" s="312">
        <f t="shared" si="27"/>
        <v>4.6602282961316659</v>
      </c>
      <c r="P27" s="312">
        <f t="shared" si="28"/>
        <v>7.2867817264111006</v>
      </c>
      <c r="Q27" s="268">
        <v>71</v>
      </c>
      <c r="R27" s="3">
        <v>2050</v>
      </c>
      <c r="S27" s="246">
        <v>20</v>
      </c>
      <c r="T27" s="245">
        <v>11.67171135503497</v>
      </c>
      <c r="U27" s="245">
        <v>6.8397569577877144</v>
      </c>
      <c r="V27" s="245">
        <v>8.7292391676190046</v>
      </c>
      <c r="W27" s="245">
        <v>10.114719368208087</v>
      </c>
      <c r="X27" s="245">
        <v>6.7903916780139619</v>
      </c>
      <c r="Y27" s="245">
        <v>9.0325666502762463</v>
      </c>
      <c r="Z27" s="245">
        <v>4.2732124586644789</v>
      </c>
      <c r="AA27" s="245">
        <v>2.4451119127028518</v>
      </c>
      <c r="AB27" s="245">
        <v>5.0123435776079894</v>
      </c>
      <c r="AC27" s="245">
        <v>4.3607182131601325</v>
      </c>
      <c r="AD27" s="245">
        <v>5.2118701197025592</v>
      </c>
      <c r="AE27" s="245">
        <v>4.489212846542336</v>
      </c>
      <c r="AF27" s="245">
        <v>3.5931462861474568</v>
      </c>
      <c r="AG27" s="245">
        <v>3.2183227870225917</v>
      </c>
      <c r="AH27" s="245">
        <v>4.6717216984547028</v>
      </c>
      <c r="AJ27" s="269">
        <v>25</v>
      </c>
      <c r="AK27" s="286">
        <v>16.51144140625</v>
      </c>
      <c r="AL27" s="286">
        <v>3.4934794921874999</v>
      </c>
      <c r="AM27" s="286">
        <v>4.5436347656249998</v>
      </c>
      <c r="AN27" s="286">
        <v>1.5211918945312499</v>
      </c>
      <c r="AO27" s="286">
        <v>1.9928198013305665</v>
      </c>
      <c r="AP27" s="286">
        <v>17.661854637145996</v>
      </c>
      <c r="AQ27" s="286">
        <v>17.150537109375001</v>
      </c>
      <c r="AR27" s="286">
        <v>7.1681884765625004</v>
      </c>
      <c r="AS27" s="286">
        <v>3.11228271484375</v>
      </c>
      <c r="AT27" s="286">
        <v>0.65592523193359376</v>
      </c>
      <c r="AU27" s="286">
        <v>1.6301291265487672</v>
      </c>
      <c r="AV27" s="286">
        <v>1.1661035995483398</v>
      </c>
      <c r="AW27" s="286">
        <v>10.458026127815247</v>
      </c>
      <c r="AX27" s="286">
        <v>9.9583756728172297</v>
      </c>
      <c r="AY27" s="286">
        <v>5.6866593599319462</v>
      </c>
      <c r="AZ27" s="269">
        <v>2014</v>
      </c>
      <c r="BA27" s="240">
        <f t="shared" si="8"/>
        <v>102.71064941644667</v>
      </c>
      <c r="BB27" t="s">
        <v>0</v>
      </c>
      <c r="BD27" s="216">
        <v>14.705563250622239</v>
      </c>
      <c r="BE27" s="216">
        <v>16.615311489956234</v>
      </c>
      <c r="BF27" s="216">
        <v>18.299380468156748</v>
      </c>
      <c r="BG27" s="216">
        <v>19.916497792711262</v>
      </c>
      <c r="BH27" s="216">
        <v>21.515462241871148</v>
      </c>
      <c r="BI27" s="216">
        <v>23.089335979458905</v>
      </c>
      <c r="BJ27" s="216">
        <v>24.611899058448056</v>
      </c>
      <c r="BK27" s="216">
        <v>26.078108614146124</v>
      </c>
      <c r="BL27" s="216">
        <v>27.501107583588198</v>
      </c>
      <c r="BM27" s="216">
        <v>28.913298378108184</v>
      </c>
      <c r="BN27" s="216">
        <v>30.336029843520809</v>
      </c>
      <c r="BO27" s="216">
        <v>31.78320405938625</v>
      </c>
      <c r="BP27" s="216">
        <v>33.24431323897516</v>
      </c>
      <c r="BQ27" s="216">
        <v>34.696060676127622</v>
      </c>
      <c r="BR27" s="216">
        <v>36.109265421509164</v>
      </c>
      <c r="BS27" s="216">
        <v>37.472801938594252</v>
      </c>
      <c r="BT27" s="216">
        <v>38.788335902474167</v>
      </c>
      <c r="BU27" s="216">
        <v>40.071849427070127</v>
      </c>
      <c r="BV27" s="216">
        <v>41.340004480653725</v>
      </c>
      <c r="BW27" s="216">
        <v>42.588154041678308</v>
      </c>
      <c r="BX27" s="110">
        <f t="shared" si="29"/>
        <v>1.1310018858532889E-2</v>
      </c>
      <c r="BY27" s="110">
        <f t="shared" si="30"/>
        <v>7.7755638970600227E-3</v>
      </c>
      <c r="BZ27" t="s">
        <v>40</v>
      </c>
    </row>
    <row r="28" spans="1:78" x14ac:dyDescent="0.25">
      <c r="A28" s="3">
        <v>14</v>
      </c>
      <c r="B28" s="312">
        <f t="shared" si="14"/>
        <v>14.038376341000424</v>
      </c>
      <c r="C28" s="312">
        <f t="shared" si="15"/>
        <v>10.68694980204666</v>
      </c>
      <c r="D28" s="312">
        <f t="shared" si="16"/>
        <v>11.076650669932402</v>
      </c>
      <c r="E28" s="312">
        <f t="shared" si="17"/>
        <v>13.871769792801189</v>
      </c>
      <c r="F28" s="312">
        <f t="shared" si="18"/>
        <v>8.8564477948047564</v>
      </c>
      <c r="G28" s="312">
        <f t="shared" si="19"/>
        <v>12.974999124047041</v>
      </c>
      <c r="H28" s="312">
        <f t="shared" si="20"/>
        <v>14.174772022036089</v>
      </c>
      <c r="I28" s="312">
        <f t="shared" si="21"/>
        <v>8.1756716497702158</v>
      </c>
      <c r="J28" s="312">
        <f t="shared" si="22"/>
        <v>8.3198108237881119</v>
      </c>
      <c r="K28" s="312">
        <f t="shared" si="23"/>
        <v>6.3219400676549453</v>
      </c>
      <c r="L28" s="312">
        <f t="shared" si="24"/>
        <v>10.416418444308164</v>
      </c>
      <c r="M28" s="312">
        <f t="shared" si="25"/>
        <v>9.5335985457892569</v>
      </c>
      <c r="N28" s="312">
        <f t="shared" si="26"/>
        <v>8.2507031258353383</v>
      </c>
      <c r="O28" s="312">
        <f t="shared" si="27"/>
        <v>4.8605381989319723</v>
      </c>
      <c r="P28" s="312">
        <f t="shared" si="28"/>
        <v>7.6266058794719447</v>
      </c>
      <c r="Q28" s="268">
        <v>76</v>
      </c>
      <c r="R28" s="1">
        <v>2055</v>
      </c>
      <c r="S28" s="246">
        <v>21</v>
      </c>
      <c r="T28" s="247">
        <v>11.88927737386399</v>
      </c>
      <c r="U28" s="247">
        <v>7.12378896055891</v>
      </c>
      <c r="V28" s="247">
        <v>9.1811973989844979</v>
      </c>
      <c r="W28" s="247">
        <v>10.330670232925797</v>
      </c>
      <c r="X28" s="247">
        <v>6.8990823433049826</v>
      </c>
      <c r="Y28" s="247">
        <v>9.1935714267146142</v>
      </c>
      <c r="Z28" s="247">
        <v>4.5035032139501947</v>
      </c>
      <c r="AA28" s="247">
        <v>2.6151423250880446</v>
      </c>
      <c r="AB28" s="247">
        <v>5.3080610595870823</v>
      </c>
      <c r="AC28" s="247">
        <v>4.4178286907423434</v>
      </c>
      <c r="AD28" s="247">
        <v>5.5778983321086644</v>
      </c>
      <c r="AE28" s="247">
        <v>4.6630404794318654</v>
      </c>
      <c r="AF28" s="247">
        <v>3.7679561303587472</v>
      </c>
      <c r="AG28" s="247">
        <v>3.2876303867207763</v>
      </c>
      <c r="AH28" s="247">
        <v>4.8326838267822003</v>
      </c>
      <c r="AJ28" s="269">
        <v>26</v>
      </c>
      <c r="AK28" s="286">
        <v>16.940130859375</v>
      </c>
      <c r="AL28" s="286">
        <v>3.3625983886718749</v>
      </c>
      <c r="AM28" s="286">
        <v>4.5680913085937496</v>
      </c>
      <c r="AN28" s="286">
        <v>1.5375948486328126</v>
      </c>
      <c r="AO28" s="286">
        <v>1.9862470054626464</v>
      </c>
      <c r="AP28" s="286">
        <v>18.053825327873231</v>
      </c>
      <c r="AQ28" s="286">
        <v>18.333923828124998</v>
      </c>
      <c r="AR28" s="286">
        <v>7.6940390624999999</v>
      </c>
      <c r="AS28" s="286">
        <v>2.9925419921874998</v>
      </c>
      <c r="AT28" s="286">
        <v>0.66434271240234377</v>
      </c>
      <c r="AU28" s="286">
        <v>1.6912967176437379</v>
      </c>
      <c r="AV28" s="286">
        <v>1.1904044570922852</v>
      </c>
      <c r="AW28" s="286">
        <v>10.880641102790833</v>
      </c>
      <c r="AX28" s="286">
        <v>10.224757209062576</v>
      </c>
      <c r="AY28" s="286">
        <v>5.7850290397405626</v>
      </c>
      <c r="AZ28" s="299">
        <v>2015</v>
      </c>
      <c r="BA28" s="300">
        <f t="shared" si="8"/>
        <v>105.90546386015414</v>
      </c>
      <c r="BB28" t="s">
        <v>23</v>
      </c>
      <c r="BD28" s="216">
        <v>2.6695236813147849</v>
      </c>
      <c r="BE28" s="216">
        <v>3.1041562213385956</v>
      </c>
      <c r="BF28" s="216">
        <v>3.5092067262852629</v>
      </c>
      <c r="BG28" s="216">
        <v>3.8702555155840113</v>
      </c>
      <c r="BH28" s="216">
        <v>4.1885336820088108</v>
      </c>
      <c r="BI28" s="216">
        <v>4.4703055936518785</v>
      </c>
      <c r="BJ28" s="216">
        <v>4.728493924812005</v>
      </c>
      <c r="BK28" s="216">
        <v>4.9819029780286419</v>
      </c>
      <c r="BL28" s="216">
        <v>5.2425364797863026</v>
      </c>
      <c r="BM28" s="216">
        <v>5.5068792328395313</v>
      </c>
      <c r="BN28" s="216">
        <v>5.7651966541367274</v>
      </c>
      <c r="BO28" s="216">
        <v>6.0111492549939882</v>
      </c>
      <c r="BP28" s="216">
        <v>6.246360028853025</v>
      </c>
      <c r="BQ28" s="216">
        <v>6.48207184240934</v>
      </c>
      <c r="BR28" s="216">
        <v>6.7303093548922401</v>
      </c>
      <c r="BS28" s="216">
        <v>6.9978533741888134</v>
      </c>
      <c r="BT28" s="216">
        <v>7.2819728615101331</v>
      </c>
      <c r="BU28" s="216">
        <v>7.570620696579879</v>
      </c>
      <c r="BV28" s="216">
        <v>7.8505265701424083</v>
      </c>
      <c r="BW28" s="216">
        <v>8.1146840848752717</v>
      </c>
      <c r="BX28" s="110">
        <f t="shared" si="29"/>
        <v>1.0481616711413233E-2</v>
      </c>
      <c r="BY28" s="110">
        <f t="shared" si="30"/>
        <v>7.7836803617516992E-3</v>
      </c>
      <c r="BZ28" t="s">
        <v>5</v>
      </c>
    </row>
    <row r="29" spans="1:78" x14ac:dyDescent="0.25">
      <c r="A29" s="3">
        <v>15</v>
      </c>
      <c r="B29" s="312">
        <f t="shared" si="14"/>
        <v>14.24139034925444</v>
      </c>
      <c r="C29" s="312">
        <f t="shared" si="15"/>
        <v>11.082092788316066</v>
      </c>
      <c r="D29" s="312">
        <f t="shared" si="16"/>
        <v>11.31962938585305</v>
      </c>
      <c r="E29" s="312">
        <f t="shared" si="17"/>
        <v>14.239017403730834</v>
      </c>
      <c r="F29" s="312">
        <f t="shared" si="18"/>
        <v>9.0701969807852247</v>
      </c>
      <c r="G29" s="312">
        <f t="shared" si="19"/>
        <v>13.364010207165048</v>
      </c>
      <c r="H29" s="312">
        <f t="shared" si="20"/>
        <v>14.885682912836298</v>
      </c>
      <c r="I29" s="312">
        <f t="shared" si="21"/>
        <v>8.9831968446203696</v>
      </c>
      <c r="J29" s="312">
        <f t="shared" si="22"/>
        <v>8.7385263081302345</v>
      </c>
      <c r="K29" s="312">
        <f t="shared" si="23"/>
        <v>6.5827265769169188</v>
      </c>
      <c r="L29" s="312">
        <f t="shared" si="24"/>
        <v>10.958755517710676</v>
      </c>
      <c r="M29" s="312">
        <f t="shared" si="25"/>
        <v>9.9110370051407912</v>
      </c>
      <c r="N29" s="312">
        <f t="shared" si="26"/>
        <v>8.8015131865352352</v>
      </c>
      <c r="O29" s="312">
        <f t="shared" si="27"/>
        <v>5.0639207994613287</v>
      </c>
      <c r="P29" s="312">
        <f t="shared" si="28"/>
        <v>7.9713498000309171</v>
      </c>
      <c r="Q29" s="268">
        <v>81</v>
      </c>
      <c r="R29" s="3">
        <v>2060</v>
      </c>
      <c r="S29" s="246">
        <v>22</v>
      </c>
      <c r="T29" s="245">
        <v>11.987691593637654</v>
      </c>
      <c r="U29" s="245">
        <v>7.3757629232278834</v>
      </c>
      <c r="V29" s="245">
        <v>9.1323733995922147</v>
      </c>
      <c r="W29" s="245">
        <v>10.540515872350046</v>
      </c>
      <c r="X29" s="245">
        <v>7.0445600989035473</v>
      </c>
      <c r="Y29" s="245">
        <v>9.3184431798939364</v>
      </c>
      <c r="Z29" s="245">
        <v>4.7177834548655726</v>
      </c>
      <c r="AA29" s="245">
        <v>2.6940059551568667</v>
      </c>
      <c r="AB29" s="245">
        <v>5.3971694004899362</v>
      </c>
      <c r="AC29" s="245">
        <v>4.4781577051879555</v>
      </c>
      <c r="AD29" s="245">
        <v>5.9110940679673885</v>
      </c>
      <c r="AE29" s="245">
        <v>4.7826907834149974</v>
      </c>
      <c r="AF29" s="245">
        <v>3.8477294408074894</v>
      </c>
      <c r="AG29" s="245">
        <v>3.3391406291036243</v>
      </c>
      <c r="AH29" s="245">
        <v>4.9996517642399594</v>
      </c>
      <c r="AJ29" s="305" t="s">
        <v>469</v>
      </c>
      <c r="AK29" s="306" t="s">
        <v>0</v>
      </c>
      <c r="AL29" s="306" t="s">
        <v>23</v>
      </c>
      <c r="AM29" s="306" t="s">
        <v>39</v>
      </c>
      <c r="AN29" s="306" t="s">
        <v>24</v>
      </c>
      <c r="AO29" s="306" t="s">
        <v>40</v>
      </c>
      <c r="AP29" s="306" t="s">
        <v>5</v>
      </c>
      <c r="AQ29" s="306" t="s">
        <v>25</v>
      </c>
      <c r="AR29" s="306" t="s">
        <v>26</v>
      </c>
      <c r="AS29" s="306" t="s">
        <v>41</v>
      </c>
      <c r="AT29" s="306" t="s">
        <v>42</v>
      </c>
      <c r="AU29" s="306" t="s">
        <v>4</v>
      </c>
      <c r="AV29" s="306" t="s">
        <v>43</v>
      </c>
      <c r="AW29" s="306" t="s">
        <v>1</v>
      </c>
      <c r="AX29" s="306" t="s">
        <v>2</v>
      </c>
      <c r="AY29" s="306" t="s">
        <v>3</v>
      </c>
      <c r="AZ29" s="307"/>
      <c r="BB29" t="s">
        <v>39</v>
      </c>
      <c r="BD29" s="216">
        <v>4.3519638650180692</v>
      </c>
      <c r="BE29" s="216">
        <v>4.6431593532200006</v>
      </c>
      <c r="BF29" s="216">
        <v>4.8697118593284499</v>
      </c>
      <c r="BG29" s="216">
        <v>5.0384811620293055</v>
      </c>
      <c r="BH29" s="216">
        <v>5.1608352043671823</v>
      </c>
      <c r="BI29" s="216">
        <v>5.2454549205035086</v>
      </c>
      <c r="BJ29" s="216">
        <v>5.301059195489616</v>
      </c>
      <c r="BK29" s="216">
        <v>5.3345290796062326</v>
      </c>
      <c r="BL29" s="216">
        <v>5.3547400239205931</v>
      </c>
      <c r="BM29" s="216">
        <v>5.3690028978271123</v>
      </c>
      <c r="BN29" s="216">
        <v>5.3777241036141028</v>
      </c>
      <c r="BO29" s="216">
        <v>5.3736285723739829</v>
      </c>
      <c r="BP29" s="216">
        <v>5.3542074383155915</v>
      </c>
      <c r="BQ29" s="216">
        <v>5.3274081823548416</v>
      </c>
      <c r="BR29" s="216">
        <v>5.3053499402053479</v>
      </c>
      <c r="BS29" s="216">
        <v>5.2997693000904604</v>
      </c>
      <c r="BT29" s="216">
        <v>5.3074474122262085</v>
      </c>
      <c r="BU29" s="216">
        <v>5.3242018107524096</v>
      </c>
      <c r="BV29" s="216">
        <v>5.3447143825730841</v>
      </c>
      <c r="BW29" s="216">
        <v>5.3650495739954351</v>
      </c>
      <c r="BX29" s="110">
        <f t="shared" si="29"/>
        <v>1.164689672737973E-3</v>
      </c>
      <c r="BY29" s="110">
        <f t="shared" si="30"/>
        <v>-1.4731788952837555E-5</v>
      </c>
      <c r="BZ29" t="s">
        <v>25</v>
      </c>
    </row>
    <row r="30" spans="1:78" x14ac:dyDescent="0.25">
      <c r="A30" s="3">
        <v>16</v>
      </c>
      <c r="B30" s="312">
        <f t="shared" si="14"/>
        <v>14.444149904437069</v>
      </c>
      <c r="C30" s="312">
        <f t="shared" si="15"/>
        <v>11.473221347046676</v>
      </c>
      <c r="D30" s="312">
        <f t="shared" si="16"/>
        <v>11.561594581834504</v>
      </c>
      <c r="E30" s="312">
        <f t="shared" si="17"/>
        <v>14.601398707127782</v>
      </c>
      <c r="F30" s="312">
        <f t="shared" si="18"/>
        <v>9.2842486482687114</v>
      </c>
      <c r="G30" s="312">
        <f t="shared" si="19"/>
        <v>13.752060083301629</v>
      </c>
      <c r="H30" s="312">
        <f t="shared" si="20"/>
        <v>15.511064893881985</v>
      </c>
      <c r="I30" s="312">
        <f t="shared" si="21"/>
        <v>9.8094955696063746</v>
      </c>
      <c r="J30" s="312">
        <f t="shared" si="22"/>
        <v>9.1644507088204232</v>
      </c>
      <c r="K30" s="312">
        <f t="shared" si="23"/>
        <v>6.8474828928892668</v>
      </c>
      <c r="L30" s="312">
        <f t="shared" si="24"/>
        <v>11.493717204323678</v>
      </c>
      <c r="M30" s="312">
        <f t="shared" si="25"/>
        <v>10.250804563719193</v>
      </c>
      <c r="N30" s="312">
        <f t="shared" si="26"/>
        <v>9.3550670353499736</v>
      </c>
      <c r="O30" s="312">
        <f t="shared" si="27"/>
        <v>5.2702006436437454</v>
      </c>
      <c r="P30" s="312">
        <f t="shared" si="28"/>
        <v>8.3206132042206544</v>
      </c>
      <c r="Q30" s="268">
        <v>86</v>
      </c>
      <c r="R30" s="1">
        <v>2065</v>
      </c>
      <c r="S30" s="246">
        <v>23</v>
      </c>
      <c r="T30" s="245">
        <v>12.162362092710792</v>
      </c>
      <c r="U30" s="245">
        <v>7.5534086425570788</v>
      </c>
      <c r="V30" s="245">
        <v>9.2972077545226846</v>
      </c>
      <c r="W30" s="245">
        <v>10.594332882930408</v>
      </c>
      <c r="X30" s="245">
        <v>7.1597023493748324</v>
      </c>
      <c r="Y30" s="245">
        <v>9.2473019057629742</v>
      </c>
      <c r="Z30" s="245">
        <v>4.9407849588862627</v>
      </c>
      <c r="AA30" s="245">
        <v>2.7416825707328045</v>
      </c>
      <c r="AB30" s="245">
        <v>5.3763341450616284</v>
      </c>
      <c r="AC30" s="245">
        <v>4.4910184260501023</v>
      </c>
      <c r="AD30" s="245">
        <v>5.8774450309151662</v>
      </c>
      <c r="AE30" s="245">
        <v>4.8665316648512249</v>
      </c>
      <c r="AF30" s="245">
        <v>3.9441143057130383</v>
      </c>
      <c r="AG30" s="245">
        <v>3.3272473792402124</v>
      </c>
      <c r="AH30" s="245">
        <v>5.0861218381719819</v>
      </c>
      <c r="AJ30" s="147">
        <v>16</v>
      </c>
      <c r="AK30" s="289">
        <v>14.705563402950078</v>
      </c>
      <c r="AL30" s="289">
        <v>2.6695236815170746</v>
      </c>
      <c r="AM30" s="289">
        <v>4.3519638666911922</v>
      </c>
      <c r="AN30" s="289">
        <v>1.3076057128253862</v>
      </c>
      <c r="AO30" s="289">
        <v>1.6862299951605435</v>
      </c>
      <c r="AP30" s="289">
        <v>16.299821296762477</v>
      </c>
      <c r="AQ30" s="289">
        <v>8.2678203735452307</v>
      </c>
      <c r="AR30" s="289">
        <v>3.7412987926057713</v>
      </c>
      <c r="AS30" s="289">
        <v>2.3027133801243607</v>
      </c>
      <c r="AT30" s="289">
        <v>0.51432720922201658</v>
      </c>
      <c r="AU30" s="289">
        <v>1.1877592833652277</v>
      </c>
      <c r="AV30" s="289">
        <v>0.65250360487599146</v>
      </c>
      <c r="AW30" s="289">
        <v>6.8507955887030931</v>
      </c>
      <c r="AX30" s="289">
        <v>6.7837945868298455</v>
      </c>
      <c r="AY30" s="289">
        <v>4.1398269456032155</v>
      </c>
      <c r="AZ30" s="301">
        <v>2005</v>
      </c>
      <c r="BA30" s="302">
        <f>SUM(AK30:AY30)</f>
        <v>75.46154772078151</v>
      </c>
      <c r="BB30" t="s">
        <v>24</v>
      </c>
      <c r="BD30" s="216">
        <v>1.307605712411511</v>
      </c>
      <c r="BE30" s="216">
        <v>1.4944670256945274</v>
      </c>
      <c r="BF30" s="216">
        <v>1.6715199572852222</v>
      </c>
      <c r="BG30" s="216">
        <v>1.8413280130892282</v>
      </c>
      <c r="BH30" s="216">
        <v>2.0074761349775478</v>
      </c>
      <c r="BI30" s="216">
        <v>2.1695054130007452</v>
      </c>
      <c r="BJ30" s="216">
        <v>2.3257756724882888</v>
      </c>
      <c r="BK30" s="216">
        <v>2.4769257871905488</v>
      </c>
      <c r="BL30" s="216">
        <v>2.6246799384163757</v>
      </c>
      <c r="BM30" s="216">
        <v>2.770689599420856</v>
      </c>
      <c r="BN30" s="216">
        <v>2.9143152639134464</v>
      </c>
      <c r="BO30" s="216">
        <v>3.057706640532186</v>
      </c>
      <c r="BP30" s="216">
        <v>3.2019800722994858</v>
      </c>
      <c r="BQ30" s="216">
        <v>3.3459252970539368</v>
      </c>
      <c r="BR30" s="216">
        <v>3.4866963830965725</v>
      </c>
      <c r="BS30" s="216">
        <v>3.6233772693757214</v>
      </c>
      <c r="BT30" s="216">
        <v>3.7559053590794966</v>
      </c>
      <c r="BU30" s="216">
        <v>3.885474139296746</v>
      </c>
      <c r="BV30" s="216">
        <v>4.0132012617218624</v>
      </c>
      <c r="BW30" s="216">
        <v>4.1391646575405217</v>
      </c>
      <c r="BX30" s="110">
        <f t="shared" si="29"/>
        <v>1.23049414697467E-2</v>
      </c>
      <c r="BY30" s="110">
        <f t="shared" si="30"/>
        <v>8.060265472649597E-3</v>
      </c>
      <c r="BZ30" t="s">
        <v>26</v>
      </c>
    </row>
    <row r="31" spans="1:78" x14ac:dyDescent="0.25">
      <c r="A31" s="3">
        <v>17</v>
      </c>
      <c r="B31" s="312">
        <f t="shared" si="14"/>
        <v>14.646610953029152</v>
      </c>
      <c r="C31" s="312">
        <f t="shared" si="15"/>
        <v>11.859762975458882</v>
      </c>
      <c r="D31" s="312">
        <f t="shared" si="16"/>
        <v>11.802420033506834</v>
      </c>
      <c r="E31" s="312">
        <f t="shared" si="17"/>
        <v>14.958628140497652</v>
      </c>
      <c r="F31" s="312">
        <f t="shared" si="18"/>
        <v>9.4984923990188648</v>
      </c>
      <c r="G31" s="312">
        <f t="shared" si="19"/>
        <v>14.138801668065787</v>
      </c>
      <c r="H31" s="312">
        <f t="shared" si="20"/>
        <v>16.057285642534939</v>
      </c>
      <c r="I31" s="312">
        <f t="shared" si="21"/>
        <v>10.649956491688881</v>
      </c>
      <c r="J31" s="312">
        <f t="shared" si="22"/>
        <v>9.5970639234072461</v>
      </c>
      <c r="K31" s="312">
        <f t="shared" si="23"/>
        <v>7.1160065651841462</v>
      </c>
      <c r="L31" s="312">
        <f t="shared" si="24"/>
        <v>12.019824242243764</v>
      </c>
      <c r="M31" s="312">
        <f t="shared" si="25"/>
        <v>10.555203075257792</v>
      </c>
      <c r="N31" s="312">
        <f t="shared" si="26"/>
        <v>9.9094198508963096</v>
      </c>
      <c r="O31" s="312">
        <f t="shared" si="27"/>
        <v>5.4791993397884076</v>
      </c>
      <c r="P31" s="312">
        <f t="shared" si="28"/>
        <v>8.6739926201807798</v>
      </c>
      <c r="Q31" s="268">
        <v>91</v>
      </c>
      <c r="R31" s="3">
        <v>2070</v>
      </c>
      <c r="S31" s="246">
        <v>24</v>
      </c>
      <c r="T31" s="245">
        <v>12.265268963573302</v>
      </c>
      <c r="U31" s="245">
        <v>7.5735689026520934</v>
      </c>
      <c r="V31" s="245">
        <v>9.4167221515099229</v>
      </c>
      <c r="W31" s="245">
        <v>10.70285001499786</v>
      </c>
      <c r="X31" s="245">
        <v>7.1910069021310905</v>
      </c>
      <c r="Y31" s="245">
        <v>9.2567562642006163</v>
      </c>
      <c r="Z31" s="245">
        <v>5.1788585694956044</v>
      </c>
      <c r="AA31" s="245">
        <v>2.8505532268495597</v>
      </c>
      <c r="AB31" s="245">
        <v>5.4161759599887231</v>
      </c>
      <c r="AC31" s="245">
        <v>4.5062825775937423</v>
      </c>
      <c r="AD31" s="245">
        <v>5.9904699257378731</v>
      </c>
      <c r="AE31" s="245">
        <v>5.0113533437134867</v>
      </c>
      <c r="AF31" s="245">
        <v>4.0307106414589677</v>
      </c>
      <c r="AG31" s="245">
        <v>3.3191415336303818</v>
      </c>
      <c r="AH31" s="245">
        <v>5.1304544010146778</v>
      </c>
      <c r="AJ31" s="147">
        <v>17</v>
      </c>
      <c r="AK31" s="288">
        <f>AK30*(AK$35/AK$30)^(1/5)</f>
        <v>15.100004898170647</v>
      </c>
      <c r="AL31" s="288">
        <f t="shared" ref="AL31:AY34" si="31">AL30*(AL$35/AL$30)^(1/5)</f>
        <v>2.7499983294559192</v>
      </c>
      <c r="AM31" s="288">
        <f t="shared" si="31"/>
        <v>4.3680177400596767</v>
      </c>
      <c r="AN31" s="288">
        <f t="shared" si="31"/>
        <v>1.3462102018476023</v>
      </c>
      <c r="AO31" s="288">
        <f t="shared" si="31"/>
        <v>1.730241939660885</v>
      </c>
      <c r="AP31" s="288">
        <f t="shared" si="31"/>
        <v>16.552429738739523</v>
      </c>
      <c r="AQ31" s="288">
        <f t="shared" si="31"/>
        <v>8.9900591860320223</v>
      </c>
      <c r="AR31" s="288">
        <f t="shared" si="31"/>
        <v>4.0246185525312717</v>
      </c>
      <c r="AS31" s="288">
        <f t="shared" si="31"/>
        <v>2.3689798665361552</v>
      </c>
      <c r="AT31" s="288">
        <f t="shared" si="31"/>
        <v>0.53135907805520988</v>
      </c>
      <c r="AU31" s="288">
        <f t="shared" si="31"/>
        <v>1.2417042475552338</v>
      </c>
      <c r="AV31" s="288">
        <f t="shared" si="31"/>
        <v>0.69811785480457034</v>
      </c>
      <c r="AW31" s="288">
        <f t="shared" si="31"/>
        <v>7.1585748060297663</v>
      </c>
      <c r="AX31" s="288">
        <f t="shared" si="31"/>
        <v>7.1700304025576358</v>
      </c>
      <c r="AY31" s="288">
        <f t="shared" si="31"/>
        <v>4.3040271031082824</v>
      </c>
      <c r="AZ31" s="287">
        <v>2006</v>
      </c>
      <c r="BA31" s="240">
        <f t="shared" si="8"/>
        <v>78.334373945144407</v>
      </c>
      <c r="BB31" t="s">
        <v>40</v>
      </c>
      <c r="BD31" s="216">
        <v>1.686229994542098</v>
      </c>
      <c r="BE31" s="216">
        <v>1.9065884723762541</v>
      </c>
      <c r="BF31" s="216">
        <v>2.0952329081846841</v>
      </c>
      <c r="BG31" s="216">
        <v>2.2614818230227098</v>
      </c>
      <c r="BH31" s="216">
        <v>2.4116547197377467</v>
      </c>
      <c r="BI31" s="216">
        <v>2.5498449778390575</v>
      </c>
      <c r="BJ31" s="216">
        <v>2.6794367466135971</v>
      </c>
      <c r="BK31" s="216">
        <v>2.8054478864812049</v>
      </c>
      <c r="BL31" s="216">
        <v>2.9309777456354582</v>
      </c>
      <c r="BM31" s="216">
        <v>3.0562025532363029</v>
      </c>
      <c r="BN31" s="216">
        <v>3.1783289087329121</v>
      </c>
      <c r="BO31" s="216">
        <v>3.2967214181505451</v>
      </c>
      <c r="BP31" s="216">
        <v>3.4124300400070431</v>
      </c>
      <c r="BQ31" s="216">
        <v>3.5279373367629785</v>
      </c>
      <c r="BR31" s="216">
        <v>3.645283971828587</v>
      </c>
      <c r="BS31" s="216">
        <v>3.7650148139704052</v>
      </c>
      <c r="BT31" s="216">
        <v>3.8871330280732965</v>
      </c>
      <c r="BU31" s="216">
        <v>4.0109397232508579</v>
      </c>
      <c r="BV31" s="216">
        <v>4.1342834661739856</v>
      </c>
      <c r="BW31" s="216">
        <v>4.2547479323132071</v>
      </c>
      <c r="BX31" s="110">
        <f t="shared" si="29"/>
        <v>9.0981682597337521E-3</v>
      </c>
      <c r="BY31" s="110">
        <f t="shared" si="30"/>
        <v>6.6391897603257366E-3</v>
      </c>
      <c r="BZ31" t="s">
        <v>41</v>
      </c>
    </row>
    <row r="32" spans="1:78" x14ac:dyDescent="0.25">
      <c r="A32" s="3">
        <v>18</v>
      </c>
      <c r="B32" s="312">
        <f t="shared" si="14"/>
        <v>14.848730318360946</v>
      </c>
      <c r="C32" s="312">
        <f t="shared" si="15"/>
        <v>12.241193338322377</v>
      </c>
      <c r="D32" s="312">
        <f t="shared" si="16"/>
        <v>12.041984621449616</v>
      </c>
      <c r="E32" s="312">
        <f t="shared" si="17"/>
        <v>15.310447382825961</v>
      </c>
      <c r="F32" s="312">
        <f t="shared" si="18"/>
        <v>9.712819967279593</v>
      </c>
      <c r="G32" s="312">
        <f t="shared" si="19"/>
        <v>14.523902207447691</v>
      </c>
      <c r="H32" s="312">
        <f t="shared" si="20"/>
        <v>16.531502868296535</v>
      </c>
      <c r="I32" s="312">
        <f t="shared" si="21"/>
        <v>11.500053263084022</v>
      </c>
      <c r="J32" s="312">
        <f t="shared" si="22"/>
        <v>10.035837729125312</v>
      </c>
      <c r="K32" s="312">
        <f t="shared" si="23"/>
        <v>7.3880913656813796</v>
      </c>
      <c r="L32" s="312">
        <f t="shared" si="24"/>
        <v>12.535768649157532</v>
      </c>
      <c r="M32" s="312">
        <f t="shared" si="25"/>
        <v>10.826785352519584</v>
      </c>
      <c r="N32" s="312">
        <f t="shared" si="26"/>
        <v>10.462727934239672</v>
      </c>
      <c r="O32" s="312">
        <f t="shared" si="27"/>
        <v>5.6907361675574952</v>
      </c>
      <c r="P32" s="312">
        <f t="shared" si="28"/>
        <v>9.0310830339842294</v>
      </c>
      <c r="Q32" s="268">
        <v>96</v>
      </c>
      <c r="R32" s="1">
        <v>2075</v>
      </c>
      <c r="S32" s="246">
        <v>25</v>
      </c>
      <c r="T32" s="259">
        <v>12.45294924900622</v>
      </c>
      <c r="U32" s="259">
        <v>7.5570526059219354</v>
      </c>
      <c r="V32" s="259">
        <v>9.4014051097426137</v>
      </c>
      <c r="W32" s="259">
        <v>10.837544130073919</v>
      </c>
      <c r="X32" s="259">
        <v>7.1581491128112233</v>
      </c>
      <c r="Y32" s="259">
        <v>9.3963701996217655</v>
      </c>
      <c r="Z32" s="259">
        <v>5.4118053508125517</v>
      </c>
      <c r="AA32" s="259">
        <v>2.9752450852968453</v>
      </c>
      <c r="AB32" s="259">
        <v>5.322336595380742</v>
      </c>
      <c r="AC32" s="259">
        <v>4.4951843298273744</v>
      </c>
      <c r="AD32" s="259">
        <v>6.0295685893606992</v>
      </c>
      <c r="AE32" s="259">
        <v>5.1097729277574206</v>
      </c>
      <c r="AF32" s="259">
        <v>4.1213321074127665</v>
      </c>
      <c r="AG32" s="259">
        <v>3.3450753193097338</v>
      </c>
      <c r="AH32" s="259">
        <v>5.1266241656872866</v>
      </c>
      <c r="AJ32" s="147">
        <v>18</v>
      </c>
      <c r="AK32" s="288">
        <f>AK31*(AK$35/AK$30)^(1/5)</f>
        <v>15.50502634118979</v>
      </c>
      <c r="AL32" s="288">
        <f t="shared" si="31"/>
        <v>2.8328989416241579</v>
      </c>
      <c r="AM32" s="288">
        <f t="shared" si="31"/>
        <v>4.3841308342438721</v>
      </c>
      <c r="AN32" s="288">
        <f t="shared" si="31"/>
        <v>1.3859544125443639</v>
      </c>
      <c r="AO32" s="288">
        <f t="shared" si="31"/>
        <v>1.7754026309302084</v>
      </c>
      <c r="AP32" s="288">
        <f t="shared" si="31"/>
        <v>16.808953010443613</v>
      </c>
      <c r="AQ32" s="288">
        <f t="shared" si="31"/>
        <v>9.7753894638258494</v>
      </c>
      <c r="AR32" s="288">
        <f t="shared" si="31"/>
        <v>4.329393451651451</v>
      </c>
      <c r="AS32" s="288">
        <f t="shared" si="31"/>
        <v>2.4371533411381723</v>
      </c>
      <c r="AT32" s="288">
        <f t="shared" si="31"/>
        <v>0.54895495468489885</v>
      </c>
      <c r="AU32" s="288">
        <f t="shared" si="31"/>
        <v>1.2980992529296926</v>
      </c>
      <c r="AV32" s="288">
        <f t="shared" si="31"/>
        <v>0.74692083776235951</v>
      </c>
      <c r="AW32" s="288">
        <f t="shared" si="31"/>
        <v>7.4801813293082366</v>
      </c>
      <c r="AX32" s="288">
        <f t="shared" si="31"/>
        <v>7.5782565812661291</v>
      </c>
      <c r="AY32" s="288">
        <f t="shared" si="31"/>
        <v>4.4747400187742485</v>
      </c>
      <c r="AZ32" s="287">
        <v>2007</v>
      </c>
      <c r="BA32" s="240">
        <f t="shared" si="8"/>
        <v>81.361455402317063</v>
      </c>
      <c r="BB32" t="s">
        <v>5</v>
      </c>
      <c r="BD32" s="216">
        <v>16.299821060156216</v>
      </c>
      <c r="BE32" s="216">
        <v>18.083452907672214</v>
      </c>
      <c r="BF32" s="216">
        <v>19.629317530734394</v>
      </c>
      <c r="BG32" s="216">
        <v>21.098616682286536</v>
      </c>
      <c r="BH32" s="216">
        <v>22.459893424791321</v>
      </c>
      <c r="BI32" s="216">
        <v>23.757511215601063</v>
      </c>
      <c r="BJ32" s="216">
        <v>24.99288415030162</v>
      </c>
      <c r="BK32" s="216">
        <v>26.171727629261802</v>
      </c>
      <c r="BL32" s="216">
        <v>27.290457266936219</v>
      </c>
      <c r="BM32" s="216">
        <v>28.341562148950583</v>
      </c>
      <c r="BN32" s="216">
        <v>29.318839460659035</v>
      </c>
      <c r="BO32" s="216">
        <v>30.236911815619568</v>
      </c>
      <c r="BP32" s="216">
        <v>31.128560043131213</v>
      </c>
      <c r="BQ32" s="216">
        <v>32.024731052906446</v>
      </c>
      <c r="BR32" s="216">
        <v>32.939073538126451</v>
      </c>
      <c r="BS32" s="216">
        <v>33.872505201631746</v>
      </c>
      <c r="BT32" s="216">
        <v>34.820559439051181</v>
      </c>
      <c r="BU32" s="216">
        <v>35.778628994043494</v>
      </c>
      <c r="BV32" s="216">
        <v>36.734329274610126</v>
      </c>
      <c r="BW32" s="216">
        <v>37.667554245640964</v>
      </c>
      <c r="BX32" s="110">
        <f t="shared" si="29"/>
        <v>8.8605549809437356E-3</v>
      </c>
      <c r="BY32" s="110">
        <f t="shared" si="30"/>
        <v>5.705610131123473E-3</v>
      </c>
      <c r="BZ32" t="s">
        <v>42</v>
      </c>
    </row>
    <row r="33" spans="1:78" x14ac:dyDescent="0.25">
      <c r="A33" s="3">
        <v>19</v>
      </c>
      <c r="B33" s="312">
        <f t="shared" si="14"/>
        <v>15.050465713460532</v>
      </c>
      <c r="C33" s="312">
        <f t="shared" si="15"/>
        <v>12.617035824876002</v>
      </c>
      <c r="D33" s="312">
        <f t="shared" si="16"/>
        <v>12.280172365582015</v>
      </c>
      <c r="E33" s="312">
        <f t="shared" si="17"/>
        <v>15.656624596657926</v>
      </c>
      <c r="F33" s="312">
        <f t="shared" si="18"/>
        <v>9.9271253368840799</v>
      </c>
      <c r="G33" s="312">
        <f t="shared" si="19"/>
        <v>14.907043637653603</v>
      </c>
      <c r="H33" s="312">
        <f t="shared" si="20"/>
        <v>16.941129390095966</v>
      </c>
      <c r="I33" s="312">
        <f t="shared" si="21"/>
        <v>12.355414047603199</v>
      </c>
      <c r="J33" s="312">
        <f t="shared" si="22"/>
        <v>10.48023822408789</v>
      </c>
      <c r="K33" s="312">
        <f t="shared" si="23"/>
        <v>7.6635279342564955</v>
      </c>
      <c r="L33" s="312">
        <f t="shared" si="24"/>
        <v>13.040410843809575</v>
      </c>
      <c r="M33" s="312">
        <f t="shared" si="25"/>
        <v>11.068218022044954</v>
      </c>
      <c r="N33" s="312">
        <f t="shared" si="26"/>
        <v>11.013260890500984</v>
      </c>
      <c r="O33" s="312">
        <f t="shared" si="27"/>
        <v>5.9046286712360603</v>
      </c>
      <c r="P33" s="312">
        <f t="shared" si="28"/>
        <v>9.3914794602483447</v>
      </c>
      <c r="Q33" s="268">
        <v>101</v>
      </c>
      <c r="R33" s="3">
        <v>2080</v>
      </c>
      <c r="S33" s="246">
        <v>26</v>
      </c>
      <c r="T33" s="247">
        <v>12.6597482104607</v>
      </c>
      <c r="U33" s="247">
        <v>7.2314956569644995</v>
      </c>
      <c r="V33" s="247">
        <v>9.449555226929224</v>
      </c>
      <c r="W33" s="247">
        <v>10.819700288969818</v>
      </c>
      <c r="X33" s="247">
        <v>7.0914850512189656</v>
      </c>
      <c r="Y33" s="247">
        <v>9.5874643435023241</v>
      </c>
      <c r="Z33" s="247">
        <v>5.6408243392741708</v>
      </c>
      <c r="AA33" s="247">
        <v>3.1054611777251089</v>
      </c>
      <c r="AB33" s="247">
        <v>5.0425575314991056</v>
      </c>
      <c r="AC33" s="247">
        <v>4.4817577020782631</v>
      </c>
      <c r="AD33" s="247">
        <v>6.1431641597486735</v>
      </c>
      <c r="AE33" s="247">
        <v>5.1013773216381999</v>
      </c>
      <c r="AF33" s="247">
        <v>4.193743246358439</v>
      </c>
      <c r="AG33" s="247">
        <v>3.3410057105744029</v>
      </c>
      <c r="AH33" s="247">
        <v>5.1252259233843374</v>
      </c>
      <c r="AJ33" s="147">
        <v>19</v>
      </c>
      <c r="AK33" s="288">
        <f>AK32*(AK$35/AK$30)^(1/5)</f>
        <v>15.920911513751511</v>
      </c>
      <c r="AL33" s="288">
        <f t="shared" si="31"/>
        <v>2.9182986504006583</v>
      </c>
      <c r="AM33" s="288">
        <f t="shared" si="31"/>
        <v>4.400303367702274</v>
      </c>
      <c r="AN33" s="288">
        <f t="shared" si="31"/>
        <v>1.4268719929583811</v>
      </c>
      <c r="AO33" s="288">
        <f t="shared" si="31"/>
        <v>1.8217420521731695</v>
      </c>
      <c r="AP33" s="288">
        <f t="shared" si="31"/>
        <v>17.069451782419531</v>
      </c>
      <c r="AQ33" s="288">
        <f t="shared" si="31"/>
        <v>10.629322587547318</v>
      </c>
      <c r="AR33" s="288">
        <f t="shared" si="31"/>
        <v>4.6572482372059101</v>
      </c>
      <c r="AS33" s="288">
        <f t="shared" si="31"/>
        <v>2.5072886824090301</v>
      </c>
      <c r="AT33" s="288">
        <f t="shared" si="31"/>
        <v>0.56713351614515561</v>
      </c>
      <c r="AU33" s="288">
        <f t="shared" si="31"/>
        <v>1.3570555740421359</v>
      </c>
      <c r="AV33" s="288">
        <f t="shared" si="31"/>
        <v>0.79913546694748228</v>
      </c>
      <c r="AW33" s="288">
        <f t="shared" si="31"/>
        <v>7.8162363648419877</v>
      </c>
      <c r="AX33" s="288">
        <f t="shared" si="31"/>
        <v>8.0097251457981873</v>
      </c>
      <c r="AY33" s="288">
        <f t="shared" si="31"/>
        <v>4.6522240115912226</v>
      </c>
      <c r="AZ33" s="287">
        <v>2008</v>
      </c>
      <c r="BA33" s="240">
        <f t="shared" si="8"/>
        <v>84.552948945933963</v>
      </c>
      <c r="BB33" t="s">
        <v>25</v>
      </c>
      <c r="BD33" s="216">
        <v>8.3505080816457902</v>
      </c>
      <c r="BE33" s="216">
        <v>12.569418740745878</v>
      </c>
      <c r="BF33" s="216">
        <v>18.34375866155381</v>
      </c>
      <c r="BG33" s="216">
        <v>25.541460044296979</v>
      </c>
      <c r="BH33" s="216">
        <v>33.825562370433936</v>
      </c>
      <c r="BI33" s="216">
        <v>42.764383263285453</v>
      </c>
      <c r="BJ33" s="216">
        <v>51.889843980287203</v>
      </c>
      <c r="BK33" s="216">
        <v>60.752805437979973</v>
      </c>
      <c r="BL33" s="216">
        <v>68.963987647958533</v>
      </c>
      <c r="BM33" s="216">
        <v>76.190415110971003</v>
      </c>
      <c r="BN33" s="216">
        <v>82.216304638411103</v>
      </c>
      <c r="BO33" s="216">
        <v>87.005617848946372</v>
      </c>
      <c r="BP33" s="216">
        <v>90.680182602598322</v>
      </c>
      <c r="BQ33" s="216">
        <v>93.407087791731229</v>
      </c>
      <c r="BR33" s="216">
        <v>95.303266663228285</v>
      </c>
      <c r="BS33" s="216">
        <v>96.465587763243505</v>
      </c>
      <c r="BT33" s="216">
        <v>97.056927265079608</v>
      </c>
      <c r="BU33" s="216">
        <v>97.239529868449836</v>
      </c>
      <c r="BV33" s="216">
        <v>97.099517834120604</v>
      </c>
      <c r="BW33" s="216">
        <v>96.588459277554165</v>
      </c>
      <c r="BX33" s="110">
        <f t="shared" si="29"/>
        <v>2.9297472476099928E-2</v>
      </c>
      <c r="BY33" s="110">
        <f t="shared" si="30"/>
        <v>4.7557447491146654E-3</v>
      </c>
      <c r="BZ33" t="s">
        <v>4</v>
      </c>
    </row>
    <row r="34" spans="1:78" x14ac:dyDescent="0.25">
      <c r="A34" s="3">
        <v>20</v>
      </c>
      <c r="B34" s="312">
        <f t="shared" si="14"/>
        <v>15.251775752500496</v>
      </c>
      <c r="C34" s="312">
        <f t="shared" si="15"/>
        <v>12.986860745390368</v>
      </c>
      <c r="D34" s="312">
        <f t="shared" si="16"/>
        <v>12.516872443033622</v>
      </c>
      <c r="E34" s="312">
        <f t="shared" si="17"/>
        <v>15.996953581209141</v>
      </c>
      <c r="F34" s="312">
        <f t="shared" si="18"/>
        <v>10.141304847864888</v>
      </c>
      <c r="G34" s="312">
        <f t="shared" si="19"/>
        <v>15.287922855987778</v>
      </c>
      <c r="H34" s="312">
        <f t="shared" si="20"/>
        <v>17.293459519471234</v>
      </c>
      <c r="I34" s="312">
        <f t="shared" si="21"/>
        <v>13.211879141328152</v>
      </c>
      <c r="J34" s="312">
        <f t="shared" si="22"/>
        <v>10.929728178144277</v>
      </c>
      <c r="K34" s="312">
        <f t="shared" si="23"/>
        <v>7.9421044112367598</v>
      </c>
      <c r="L34" s="312">
        <f t="shared" si="24"/>
        <v>13.532774534854079</v>
      </c>
      <c r="M34" s="312">
        <f t="shared" si="25"/>
        <v>11.282177982895757</v>
      </c>
      <c r="N34" s="312">
        <f t="shared" si="26"/>
        <v>11.559410715056478</v>
      </c>
      <c r="O34" s="312">
        <f t="shared" si="27"/>
        <v>6.1206932349290284</v>
      </c>
      <c r="P34" s="312">
        <f t="shared" si="28"/>
        <v>9.7547784313896582</v>
      </c>
      <c r="Q34" s="268">
        <v>106</v>
      </c>
      <c r="R34" s="1">
        <v>2085</v>
      </c>
      <c r="S34" s="260" t="s">
        <v>450</v>
      </c>
      <c r="T34" s="261"/>
      <c r="U34" s="266"/>
      <c r="V34" s="265"/>
      <c r="W34" s="261"/>
      <c r="X34" s="261"/>
      <c r="Y34" s="261"/>
      <c r="Z34" s="261"/>
      <c r="AA34" s="261"/>
      <c r="AB34" s="261"/>
      <c r="AC34" s="261"/>
      <c r="AD34" s="261"/>
      <c r="AE34" s="261"/>
      <c r="AF34" s="261"/>
      <c r="AG34" s="261"/>
      <c r="AH34" s="261"/>
      <c r="AJ34" s="147">
        <v>20</v>
      </c>
      <c r="AK34" s="288">
        <f>AK33*(AK$35/AK$30)^(1/5)</f>
        <v>16.347951809364986</v>
      </c>
      <c r="AL34" s="288">
        <f t="shared" si="31"/>
        <v>3.00627279279071</v>
      </c>
      <c r="AM34" s="288">
        <f t="shared" si="31"/>
        <v>4.4165355596992439</v>
      </c>
      <c r="AN34" s="288">
        <f t="shared" si="31"/>
        <v>1.4689975845247014</v>
      </c>
      <c r="AO34" s="288">
        <f t="shared" si="31"/>
        <v>1.8692909691799211</v>
      </c>
      <c r="AP34" s="288">
        <f t="shared" si="31"/>
        <v>17.33398766546113</v>
      </c>
      <c r="AQ34" s="288">
        <f t="shared" si="31"/>
        <v>11.557851386713446</v>
      </c>
      <c r="AR34" s="288">
        <f t="shared" si="31"/>
        <v>5.0099306947221214</v>
      </c>
      <c r="AS34" s="288">
        <f t="shared" si="31"/>
        <v>2.5794423480963902</v>
      </c>
      <c r="AT34" s="288">
        <f t="shared" si="31"/>
        <v>0.58591405795725016</v>
      </c>
      <c r="AU34" s="288">
        <f t="shared" si="31"/>
        <v>1.4186895392494117</v>
      </c>
      <c r="AV34" s="288">
        <f t="shared" si="31"/>
        <v>0.85500023864182673</v>
      </c>
      <c r="AW34" s="288">
        <f t="shared" si="31"/>
        <v>8.1673890272828711</v>
      </c>
      <c r="AX34" s="288">
        <f t="shared" si="31"/>
        <v>8.4657594030041476</v>
      </c>
      <c r="AY34" s="288">
        <f t="shared" si="31"/>
        <v>4.8367476463927792</v>
      </c>
      <c r="AZ34" s="287">
        <v>2009</v>
      </c>
      <c r="BA34" s="240">
        <f t="shared" si="8"/>
        <v>87.919760723080927</v>
      </c>
      <c r="BB34" t="s">
        <v>26</v>
      </c>
      <c r="BD34" s="216">
        <v>3.74129880743221</v>
      </c>
      <c r="BE34" s="216">
        <v>5.266794690314839</v>
      </c>
      <c r="BF34" s="216">
        <v>7.2450747205230206</v>
      </c>
      <c r="BG34" s="216">
        <v>9.7607629174754145</v>
      </c>
      <c r="BH34" s="216">
        <v>12.871095465608388</v>
      </c>
      <c r="BI34" s="216">
        <v>16.610318376467152</v>
      </c>
      <c r="BJ34" s="216">
        <v>20.981144104028036</v>
      </c>
      <c r="BK34" s="216">
        <v>25.958473502292314</v>
      </c>
      <c r="BL34" s="216">
        <v>31.514723907114259</v>
      </c>
      <c r="BM34" s="216">
        <v>37.602497163071462</v>
      </c>
      <c r="BN34" s="216">
        <v>44.143788484958158</v>
      </c>
      <c r="BO34" s="216">
        <v>51.027841864141877</v>
      </c>
      <c r="BP34" s="216">
        <v>58.134076684057526</v>
      </c>
      <c r="BQ34" s="216">
        <v>65.338336905597146</v>
      </c>
      <c r="BR34" s="216">
        <v>72.546352420758012</v>
      </c>
      <c r="BS34" s="216">
        <v>79.676948850014355</v>
      </c>
      <c r="BT34" s="216">
        <v>86.664855680251705</v>
      </c>
      <c r="BU34" s="216">
        <v>93.457281922262467</v>
      </c>
      <c r="BV34" s="216">
        <v>100.00452838934518</v>
      </c>
      <c r="BW34" s="216">
        <v>106.29068149301364</v>
      </c>
      <c r="BX34" s="110">
        <f t="shared" si="29"/>
        <v>4.1698254671487467E-2</v>
      </c>
      <c r="BY34" s="110">
        <f t="shared" si="30"/>
        <v>2.0999595641904456E-2</v>
      </c>
      <c r="BZ34" t="s">
        <v>43</v>
      </c>
    </row>
    <row r="35" spans="1:78" x14ac:dyDescent="0.25">
      <c r="A35" s="3">
        <v>21</v>
      </c>
      <c r="B35" s="312">
        <f t="shared" si="14"/>
        <v>15.452619960880332</v>
      </c>
      <c r="C35" s="312">
        <f t="shared" si="15"/>
        <v>13.350284217432346</v>
      </c>
      <c r="D35" s="312">
        <f t="shared" si="16"/>
        <v>12.751979190497016</v>
      </c>
      <c r="E35" s="312">
        <f t="shared" si="17"/>
        <v>16.331252851793895</v>
      </c>
      <c r="F35" s="312">
        <f t="shared" si="18"/>
        <v>10.355257292785078</v>
      </c>
      <c r="G35" s="312">
        <f t="shared" si="19"/>
        <v>15.666251908116404</v>
      </c>
      <c r="H35" s="312">
        <f t="shared" si="20"/>
        <v>17.595424338971249</v>
      </c>
      <c r="I35" s="312">
        <f t="shared" si="21"/>
        <v>14.065546733996014</v>
      </c>
      <c r="J35" s="312">
        <f t="shared" si="22"/>
        <v>11.383769281655498</v>
      </c>
      <c r="K35" s="312">
        <f t="shared" si="23"/>
        <v>8.2236070541541206</v>
      </c>
      <c r="L35" s="312">
        <f t="shared" si="24"/>
        <v>14.012039824051804</v>
      </c>
      <c r="M35" s="312">
        <f t="shared" si="25"/>
        <v>11.471277248712761</v>
      </c>
      <c r="N35" s="312">
        <f t="shared" si="26"/>
        <v>12.099698020250333</v>
      </c>
      <c r="O35" s="312">
        <f t="shared" si="27"/>
        <v>6.3387456375950553</v>
      </c>
      <c r="P35" s="312">
        <f t="shared" si="28"/>
        <v>10.120579400680999</v>
      </c>
      <c r="Q35" s="268">
        <v>111</v>
      </c>
      <c r="R35" s="3">
        <v>2090</v>
      </c>
      <c r="S35" s="68"/>
      <c r="T35" s="246" t="s">
        <v>0</v>
      </c>
      <c r="U35" s="246" t="s">
        <v>23</v>
      </c>
      <c r="V35" s="246" t="s">
        <v>39</v>
      </c>
      <c r="W35" s="246" t="s">
        <v>24</v>
      </c>
      <c r="X35" s="246" t="s">
        <v>40</v>
      </c>
      <c r="Y35" s="246" t="s">
        <v>5</v>
      </c>
      <c r="Z35" s="246" t="s">
        <v>25</v>
      </c>
      <c r="AA35" s="246" t="s">
        <v>26</v>
      </c>
      <c r="AB35" s="246" t="s">
        <v>41</v>
      </c>
      <c r="AC35" s="246" t="s">
        <v>42</v>
      </c>
      <c r="AD35" s="246" t="s">
        <v>4</v>
      </c>
      <c r="AE35" s="246" t="s">
        <v>43</v>
      </c>
      <c r="AF35" s="246" t="s">
        <v>1</v>
      </c>
      <c r="AG35" s="246" t="s">
        <v>2</v>
      </c>
      <c r="AH35" s="246" t="s">
        <v>3</v>
      </c>
      <c r="AJ35" s="147">
        <v>21</v>
      </c>
      <c r="AK35" s="289">
        <v>16.786446437471938</v>
      </c>
      <c r="AL35" s="289">
        <v>3.09689897688602</v>
      </c>
      <c r="AM35" s="289">
        <v>4.4328276303079859</v>
      </c>
      <c r="AN35" s="289">
        <v>1.512366851398667</v>
      </c>
      <c r="AO35" s="289">
        <v>1.9180809507522174</v>
      </c>
      <c r="AP35" s="289">
        <v>17.602623225182967</v>
      </c>
      <c r="AQ35" s="289">
        <v>12.567492196901895</v>
      </c>
      <c r="AR35" s="289">
        <v>5.3893209654156458</v>
      </c>
      <c r="AS35" s="289">
        <v>2.6536724206644782</v>
      </c>
      <c r="AT35" s="289">
        <v>0.60531651461076175</v>
      </c>
      <c r="AU35" s="289">
        <v>1.4831227602423998</v>
      </c>
      <c r="AV35" s="289">
        <v>0.91477032157004989</v>
      </c>
      <c r="AW35" s="289">
        <v>8.5343175934430864</v>
      </c>
      <c r="AX35" s="289">
        <v>8.9477580023017342</v>
      </c>
      <c r="AY35" s="289">
        <v>5.028590140242299</v>
      </c>
      <c r="AZ35" s="301">
        <v>2010</v>
      </c>
      <c r="BA35" s="302">
        <f t="shared" si="8"/>
        <v>91.47360498739215</v>
      </c>
      <c r="BB35" t="s">
        <v>41</v>
      </c>
      <c r="BD35" s="216">
        <v>2.3257405176685748</v>
      </c>
      <c r="BE35" s="216">
        <v>2.7372549595242415</v>
      </c>
      <c r="BF35" s="216">
        <v>3.172742898981245</v>
      </c>
      <c r="BG35" s="216">
        <v>3.6261595612321078</v>
      </c>
      <c r="BH35" s="216">
        <v>4.0932647558499422</v>
      </c>
      <c r="BI35" s="216">
        <v>4.5697406597298489</v>
      </c>
      <c r="BJ35" s="216">
        <v>5.0509280002634114</v>
      </c>
      <c r="BK35" s="216">
        <v>5.5315413336993018</v>
      </c>
      <c r="BL35" s="216">
        <v>6.0060417010457048</v>
      </c>
      <c r="BM35" s="216">
        <v>6.4698415396952713</v>
      </c>
      <c r="BN35" s="216">
        <v>6.9168981637215765</v>
      </c>
      <c r="BO35" s="216">
        <v>7.3405319934890896</v>
      </c>
      <c r="BP35" s="216">
        <v>7.7356386087675659</v>
      </c>
      <c r="BQ35" s="216">
        <v>8.0990453260620807</v>
      </c>
      <c r="BR35" s="216">
        <v>8.4303304555466401</v>
      </c>
      <c r="BS35" s="216">
        <v>8.7327889462540629</v>
      </c>
      <c r="BT35" s="216">
        <v>9.0110864363253587</v>
      </c>
      <c r="BU35" s="216">
        <v>9.2716956111705091</v>
      </c>
      <c r="BV35" s="216">
        <v>9.5196540615384055</v>
      </c>
      <c r="BW35" s="216">
        <v>9.7566785754710352</v>
      </c>
      <c r="BX35" s="110">
        <f t="shared" si="29"/>
        <v>1.7536752514272003E-2</v>
      </c>
      <c r="BY35" s="110">
        <f t="shared" si="30"/>
        <v>8.2498523394309853E-3</v>
      </c>
      <c r="BZ35" t="s">
        <v>1</v>
      </c>
    </row>
    <row r="36" spans="1:78" x14ac:dyDescent="0.25">
      <c r="A36" s="3">
        <v>22</v>
      </c>
      <c r="B36" s="312">
        <f t="shared" si="14"/>
        <v>15.652958783982939</v>
      </c>
      <c r="C36" s="312">
        <f t="shared" si="15"/>
        <v>13.706966789519093</v>
      </c>
      <c r="D36" s="312">
        <f t="shared" si="16"/>
        <v>12.985392092060984</v>
      </c>
      <c r="E36" s="312">
        <f t="shared" si="17"/>
        <v>16.65936465978886</v>
      </c>
      <c r="F36" s="312">
        <f t="shared" si="18"/>
        <v>10.568884003037834</v>
      </c>
      <c r="G36" s="312">
        <f t="shared" si="19"/>
        <v>16.041758097180441</v>
      </c>
      <c r="H36" s="312">
        <f t="shared" si="20"/>
        <v>17.853445280296768</v>
      </c>
      <c r="I36" s="312">
        <f t="shared" si="21"/>
        <v>14.912807289817941</v>
      </c>
      <c r="J36" s="312">
        <f t="shared" si="22"/>
        <v>11.841824282355937</v>
      </c>
      <c r="K36" s="312">
        <f t="shared" si="23"/>
        <v>8.5078208366153394</v>
      </c>
      <c r="L36" s="312">
        <f t="shared" si="24"/>
        <v>14.477534935469095</v>
      </c>
      <c r="M36" s="312">
        <f t="shared" si="25"/>
        <v>11.638010972777927</v>
      </c>
      <c r="N36" s="312">
        <f t="shared" si="26"/>
        <v>12.632775672298576</v>
      </c>
      <c r="O36" s="312">
        <f t="shared" si="27"/>
        <v>6.5586015861062021</v>
      </c>
      <c r="P36" s="312">
        <f t="shared" si="28"/>
        <v>10.488486055407444</v>
      </c>
      <c r="Q36" s="268">
        <v>116</v>
      </c>
      <c r="R36" s="1">
        <v>2095</v>
      </c>
      <c r="S36" s="246">
        <v>1</v>
      </c>
      <c r="T36" s="245"/>
      <c r="U36" s="245"/>
      <c r="V36" s="245"/>
      <c r="W36" s="245"/>
      <c r="X36" s="245"/>
      <c r="Y36" s="245"/>
      <c r="Z36" s="245"/>
      <c r="AA36" s="245"/>
      <c r="AB36" s="245"/>
      <c r="AC36" s="245"/>
      <c r="AD36" s="245"/>
      <c r="AE36" s="245"/>
      <c r="AF36" s="245"/>
      <c r="AG36" s="245"/>
      <c r="AH36" s="245"/>
      <c r="AJ36" s="147">
        <v>22</v>
      </c>
      <c r="AK36" s="288">
        <f>AK35*(AK$40/AK$35)^(1/5)</f>
        <v>17.123585988237839</v>
      </c>
      <c r="AL36" s="288">
        <f t="shared" ref="AL36:AY39" si="32">AL35*(AL$40/AL$35)^(1/5)</f>
        <v>3.1859129594239985</v>
      </c>
      <c r="AM36" s="288">
        <f t="shared" si="32"/>
        <v>4.4536110363442711</v>
      </c>
      <c r="AN36" s="288">
        <f t="shared" si="32"/>
        <v>1.546567407443354</v>
      </c>
      <c r="AO36" s="288">
        <f t="shared" si="32"/>
        <v>1.9553368509247213</v>
      </c>
      <c r="AP36" s="288">
        <f t="shared" si="32"/>
        <v>17.807633760470434</v>
      </c>
      <c r="AQ36" s="288">
        <f t="shared" si="32"/>
        <v>13.605743832270297</v>
      </c>
      <c r="AR36" s="288">
        <f t="shared" si="32"/>
        <v>5.7638572002141446</v>
      </c>
      <c r="AS36" s="288">
        <f t="shared" si="32"/>
        <v>2.7269291009098029</v>
      </c>
      <c r="AT36" s="288">
        <f t="shared" si="32"/>
        <v>0.62246314642037026</v>
      </c>
      <c r="AU36" s="288">
        <f t="shared" si="32"/>
        <v>1.5417179066958564</v>
      </c>
      <c r="AV36" s="288">
        <f t="shared" si="32"/>
        <v>0.96889781320280155</v>
      </c>
      <c r="AW36" s="288">
        <f t="shared" si="32"/>
        <v>8.9238841911673834</v>
      </c>
      <c r="AX36" s="288">
        <f t="shared" si="32"/>
        <v>9.3660373878774479</v>
      </c>
      <c r="AY36" s="288">
        <f t="shared" si="32"/>
        <v>5.2003279984390902</v>
      </c>
      <c r="AZ36" s="287">
        <v>2011</v>
      </c>
      <c r="BA36" s="240">
        <f t="shared" si="8"/>
        <v>94.792506580041817</v>
      </c>
      <c r="BB36" t="s">
        <v>42</v>
      </c>
      <c r="BD36" s="216">
        <v>0.51432720909588603</v>
      </c>
      <c r="BE36" s="216">
        <v>0.60482811092841804</v>
      </c>
      <c r="BF36" s="216">
        <v>0.70726624825140527</v>
      </c>
      <c r="BG36" s="216">
        <v>0.81294453038959213</v>
      </c>
      <c r="BH36" s="216">
        <v>0.92107851812443409</v>
      </c>
      <c r="BI36" s="216">
        <v>1.0310378431627911</v>
      </c>
      <c r="BJ36" s="216">
        <v>1.1440056773991378</v>
      </c>
      <c r="BK36" s="216">
        <v>1.2602233410922727</v>
      </c>
      <c r="BL36" s="216">
        <v>1.3791814647469709</v>
      </c>
      <c r="BM36" s="216">
        <v>1.4998002523805258</v>
      </c>
      <c r="BN36" s="216">
        <v>1.6212057347688267</v>
      </c>
      <c r="BO36" s="216">
        <v>1.7425390275897259</v>
      </c>
      <c r="BP36" s="216">
        <v>1.8632126916210088</v>
      </c>
      <c r="BQ36" s="216">
        <v>1.9824354473467845</v>
      </c>
      <c r="BR36" s="216">
        <v>2.0992908078454247</v>
      </c>
      <c r="BS36" s="216">
        <v>2.2132660265126054</v>
      </c>
      <c r="BT36" s="216">
        <v>2.3238623017816442</v>
      </c>
      <c r="BU36" s="216">
        <v>2.4308820010056889</v>
      </c>
      <c r="BV36" s="216">
        <v>2.5343694373016117</v>
      </c>
      <c r="BW36" s="216">
        <v>2.6345383563618325</v>
      </c>
      <c r="BX36" s="110">
        <f t="shared" si="29"/>
        <v>1.8914964925459632E-2</v>
      </c>
      <c r="BY36" s="110">
        <f t="shared" si="30"/>
        <v>1.1331238312894953E-2</v>
      </c>
      <c r="BZ36" t="s">
        <v>2</v>
      </c>
    </row>
    <row r="37" spans="1:78" x14ac:dyDescent="0.25">
      <c r="A37" s="3">
        <v>23</v>
      </c>
      <c r="B37" s="312">
        <f t="shared" si="14"/>
        <v>15.852753594644147</v>
      </c>
      <c r="C37" s="312">
        <f t="shared" si="15"/>
        <v>14.056611847037939</v>
      </c>
      <c r="D37" s="312">
        <f t="shared" si="16"/>
        <v>13.217015753515533</v>
      </c>
      <c r="E37" s="312">
        <f t="shared" si="17"/>
        <v>16.981153966256645</v>
      </c>
      <c r="F37" s="312">
        <f t="shared" si="18"/>
        <v>10.782088925386381</v>
      </c>
      <c r="G37" s="312">
        <f t="shared" si="19"/>
        <v>16.414184020292957</v>
      </c>
      <c r="H37" s="312">
        <f t="shared" si="20"/>
        <v>18.073359606412723</v>
      </c>
      <c r="I37" s="312">
        <f t="shared" si="21"/>
        <v>15.750367348439658</v>
      </c>
      <c r="J37" s="312">
        <f t="shared" si="22"/>
        <v>12.303359002312137</v>
      </c>
      <c r="K37" s="312">
        <f t="shared" si="23"/>
        <v>8.7945300273583324</v>
      </c>
      <c r="L37" s="312">
        <f t="shared" si="24"/>
        <v>14.928726941809407</v>
      </c>
      <c r="M37" s="312">
        <f t="shared" si="25"/>
        <v>11.784723862374435</v>
      </c>
      <c r="N37" s="312">
        <f t="shared" si="26"/>
        <v>13.157430127570123</v>
      </c>
      <c r="O37" s="312">
        <f t="shared" si="27"/>
        <v>6.7800772247939323</v>
      </c>
      <c r="P37" s="312">
        <f t="shared" si="28"/>
        <v>10.858107537485925</v>
      </c>
      <c r="Q37" s="268">
        <v>121</v>
      </c>
      <c r="R37" s="3">
        <v>2100</v>
      </c>
      <c r="S37" s="246">
        <v>2</v>
      </c>
      <c r="T37" s="245">
        <f t="shared" ref="T37:AH37" si="33">LN(T9/T8)</f>
        <v>-1.6145435606307112E-2</v>
      </c>
      <c r="U37" s="245">
        <f t="shared" si="33"/>
        <v>-7.4876552781825381E-2</v>
      </c>
      <c r="V37" s="245">
        <f t="shared" si="33"/>
        <v>3.6531292183390844E-2</v>
      </c>
      <c r="W37" s="245">
        <f t="shared" si="33"/>
        <v>-3.9734256552250491E-2</v>
      </c>
      <c r="X37" s="245">
        <f t="shared" si="33"/>
        <v>-6.5698652324759035E-2</v>
      </c>
      <c r="Y37" s="245">
        <f t="shared" si="33"/>
        <v>8.3265320102249418E-3</v>
      </c>
      <c r="Z37" s="245">
        <f t="shared" si="33"/>
        <v>4.6993704065392147E-2</v>
      </c>
      <c r="AA37" s="245">
        <f t="shared" si="33"/>
        <v>-3.5011497219354988E-2</v>
      </c>
      <c r="AB37" s="245">
        <f t="shared" si="33"/>
        <v>4.1963700373900594E-3</v>
      </c>
      <c r="AC37" s="245">
        <f t="shared" si="33"/>
        <v>-3.7954931541475861E-2</v>
      </c>
      <c r="AD37" s="245">
        <f t="shared" si="33"/>
        <v>-7.05695048828828E-2</v>
      </c>
      <c r="AE37" s="245">
        <f t="shared" si="33"/>
        <v>-0.15716556499820611</v>
      </c>
      <c r="AF37" s="245">
        <f t="shared" si="33"/>
        <v>4.6047640419603138E-2</v>
      </c>
      <c r="AG37" s="245">
        <f t="shared" si="33"/>
        <v>-9.0297516887076872E-3</v>
      </c>
      <c r="AH37" s="245">
        <f t="shared" si="33"/>
        <v>3.1677458989301209E-2</v>
      </c>
      <c r="AJ37" s="147">
        <v>23</v>
      </c>
      <c r="AK37" s="288">
        <f>AK36*(AK$40/AK$35)^(1/5)</f>
        <v>17.467496660998737</v>
      </c>
      <c r="AL37" s="288">
        <f t="shared" si="32"/>
        <v>3.2774854655516741</v>
      </c>
      <c r="AM37" s="288">
        <f t="shared" si="32"/>
        <v>4.4744918858190319</v>
      </c>
      <c r="AN37" s="288">
        <f t="shared" si="32"/>
        <v>1.5815413724216498</v>
      </c>
      <c r="AO37" s="288">
        <f t="shared" si="32"/>
        <v>1.9933163921391319</v>
      </c>
      <c r="AP37" s="288">
        <f t="shared" si="32"/>
        <v>18.015031969404106</v>
      </c>
      <c r="AQ37" s="288">
        <f t="shared" si="32"/>
        <v>14.729769657226889</v>
      </c>
      <c r="AR37" s="288">
        <f t="shared" si="32"/>
        <v>6.1644222041427854</v>
      </c>
      <c r="AS37" s="288">
        <f t="shared" si="32"/>
        <v>2.8022080884899654</v>
      </c>
      <c r="AT37" s="288">
        <f t="shared" si="32"/>
        <v>0.64009548607920763</v>
      </c>
      <c r="AU37" s="288">
        <f t="shared" si="32"/>
        <v>1.6026280275263101</v>
      </c>
      <c r="AV37" s="288">
        <f t="shared" si="32"/>
        <v>1.0262280599767837</v>
      </c>
      <c r="AW37" s="288">
        <f t="shared" si="32"/>
        <v>9.3312333628820223</v>
      </c>
      <c r="AX37" s="288">
        <f t="shared" si="32"/>
        <v>9.803870011745099</v>
      </c>
      <c r="AY37" s="288">
        <f t="shared" si="32"/>
        <v>5.3779310974122154</v>
      </c>
      <c r="AZ37" s="287">
        <v>2012</v>
      </c>
      <c r="BA37" s="240">
        <f t="shared" si="8"/>
        <v>98.287749741815603</v>
      </c>
      <c r="BB37" t="s">
        <v>4</v>
      </c>
      <c r="BD37" s="216">
        <v>1.1877592834442963</v>
      </c>
      <c r="BE37" s="216">
        <v>1.4714240564974446</v>
      </c>
      <c r="BF37" s="216">
        <v>1.8027123115780759</v>
      </c>
      <c r="BG37" s="216">
        <v>2.16489409643482</v>
      </c>
      <c r="BH37" s="216">
        <v>2.5010632920917626</v>
      </c>
      <c r="BI37" s="216">
        <v>2.8561132349191225</v>
      </c>
      <c r="BJ37" s="216">
        <v>3.2335165942423312</v>
      </c>
      <c r="BK37" s="216">
        <v>3.617107849904039</v>
      </c>
      <c r="BL37" s="216">
        <v>4.0006397921640238</v>
      </c>
      <c r="BM37" s="216">
        <v>4.3778185968343948</v>
      </c>
      <c r="BN37" s="216">
        <v>4.7426844794461838</v>
      </c>
      <c r="BO37" s="216">
        <v>5.0883140821846435</v>
      </c>
      <c r="BP37" s="216">
        <v>5.4098648252526704</v>
      </c>
      <c r="BQ37" s="216">
        <v>5.7046288483876539</v>
      </c>
      <c r="BR37" s="216">
        <v>5.9725180964983489</v>
      </c>
      <c r="BS37" s="216">
        <v>6.2141181255405611</v>
      </c>
      <c r="BT37" s="216">
        <v>6.4304535247789651</v>
      </c>
      <c r="BU37" s="216">
        <v>6.6213235691654475</v>
      </c>
      <c r="BV37" s="216">
        <v>6.7883479216766514</v>
      </c>
      <c r="BW37" s="216">
        <v>6.9336201589332198</v>
      </c>
      <c r="BX37" s="110">
        <f t="shared" si="29"/>
        <v>2.1584081378029918E-2</v>
      </c>
      <c r="BY37" s="110">
        <f t="shared" si="30"/>
        <v>9.2390490033675832E-3</v>
      </c>
      <c r="BZ37" t="s">
        <v>3</v>
      </c>
    </row>
    <row r="38" spans="1:78" x14ac:dyDescent="0.25">
      <c r="A38" s="3">
        <v>24</v>
      </c>
      <c r="B38" s="312">
        <f t="shared" si="14"/>
        <v>16.051966699374944</v>
      </c>
      <c r="C38" s="312">
        <f t="shared" si="15"/>
        <v>14.398963842186667</v>
      </c>
      <c r="D38" s="312">
        <f t="shared" si="16"/>
        <v>13.446759864107156</v>
      </c>
      <c r="E38" s="312">
        <f t="shared" si="17"/>
        <v>17.296507381254671</v>
      </c>
      <c r="F38" s="312">
        <f t="shared" si="18"/>
        <v>10.994778689037162</v>
      </c>
      <c r="G38" s="312">
        <f t="shared" si="19"/>
        <v>16.783287537968416</v>
      </c>
      <c r="H38" s="312">
        <f t="shared" si="20"/>
        <v>18.260396347346894</v>
      </c>
      <c r="I38" s="312">
        <f t="shared" si="21"/>
        <v>16.57526376734851</v>
      </c>
      <c r="J38" s="312">
        <f t="shared" si="22"/>
        <v>12.767844228745689</v>
      </c>
      <c r="K38" s="312">
        <f t="shared" si="23"/>
        <v>9.0835187478079593</v>
      </c>
      <c r="L38" s="312">
        <f t="shared" si="24"/>
        <v>15.365211815855622</v>
      </c>
      <c r="M38" s="312">
        <f t="shared" si="25"/>
        <v>11.913590785993923</v>
      </c>
      <c r="N38" s="312">
        <f t="shared" si="26"/>
        <v>13.672580764915308</v>
      </c>
      <c r="O38" s="312">
        <f t="shared" si="27"/>
        <v>7.0029896202037882</v>
      </c>
      <c r="P38" s="312">
        <f t="shared" si="28"/>
        <v>11.229059569906488</v>
      </c>
      <c r="Q38" s="268">
        <v>126</v>
      </c>
      <c r="R38" s="1">
        <v>2105</v>
      </c>
      <c r="S38" s="246">
        <v>3</v>
      </c>
      <c r="T38" s="245">
        <f t="shared" ref="T38:AH38" si="34">LN(T10/T9)</f>
        <v>2.3109914488826998E-2</v>
      </c>
      <c r="U38" s="245">
        <f t="shared" si="34"/>
        <v>-0.16948407510756916</v>
      </c>
      <c r="V38" s="245">
        <f t="shared" si="34"/>
        <v>8.1913159582403111E-3</v>
      </c>
      <c r="W38" s="245">
        <f t="shared" si="34"/>
        <v>-2.9207069540006163E-3</v>
      </c>
      <c r="X38" s="245">
        <f t="shared" si="34"/>
        <v>-4.082519099615449E-2</v>
      </c>
      <c r="Y38" s="245">
        <f t="shared" si="34"/>
        <v>9.962072463092924E-3</v>
      </c>
      <c r="Z38" s="245">
        <f t="shared" si="34"/>
        <v>7.6940054265186852E-2</v>
      </c>
      <c r="AA38" s="245">
        <f t="shared" si="34"/>
        <v>2.4150868685930846E-2</v>
      </c>
      <c r="AB38" s="245">
        <f t="shared" si="34"/>
        <v>-1.0960939177503582E-2</v>
      </c>
      <c r="AC38" s="245">
        <f t="shared" si="34"/>
        <v>-4.4641107775303682E-2</v>
      </c>
      <c r="AD38" s="245">
        <f t="shared" si="34"/>
        <v>-2.9802185706847943E-2</v>
      </c>
      <c r="AE38" s="245">
        <f t="shared" si="34"/>
        <v>-0.20522579880731673</v>
      </c>
      <c r="AF38" s="245">
        <f t="shared" si="34"/>
        <v>3.9323667901801813E-2</v>
      </c>
      <c r="AG38" s="245">
        <f t="shared" si="34"/>
        <v>1.5178617513654655E-2</v>
      </c>
      <c r="AH38" s="245">
        <f t="shared" si="34"/>
        <v>2.8256593915711888E-2</v>
      </c>
      <c r="AJ38" s="147">
        <v>24</v>
      </c>
      <c r="AK38" s="288">
        <f>AK37*(AK$40/AK$35)^(1/5)</f>
        <v>17.818314447194876</v>
      </c>
      <c r="AL38" s="288">
        <f t="shared" si="32"/>
        <v>3.3716900347599488</v>
      </c>
      <c r="AM38" s="288">
        <f t="shared" si="32"/>
        <v>4.49547063559789</v>
      </c>
      <c r="AN38" s="288">
        <f t="shared" si="32"/>
        <v>1.6173062361479835</v>
      </c>
      <c r="AO38" s="288">
        <f t="shared" si="32"/>
        <v>2.0320336300579109</v>
      </c>
      <c r="AP38" s="288">
        <f t="shared" si="32"/>
        <v>18.224845660239946</v>
      </c>
      <c r="AQ38" s="288">
        <f t="shared" si="32"/>
        <v>15.946655826369346</v>
      </c>
      <c r="AR38" s="288">
        <f t="shared" si="32"/>
        <v>6.5928248724685234</v>
      </c>
      <c r="AS38" s="288">
        <f t="shared" si="32"/>
        <v>2.8795652107635465</v>
      </c>
      <c r="AT38" s="288">
        <f t="shared" si="32"/>
        <v>0.65822729209783282</v>
      </c>
      <c r="AU38" s="288">
        <f t="shared" si="32"/>
        <v>1.6659445826359969</v>
      </c>
      <c r="AV38" s="288">
        <f t="shared" si="32"/>
        <v>1.0869505707752876</v>
      </c>
      <c r="AW38" s="288">
        <f t="shared" si="32"/>
        <v>9.7571768309974196</v>
      </c>
      <c r="AX38" s="288">
        <f t="shared" si="32"/>
        <v>10.26216992594953</v>
      </c>
      <c r="AY38" s="288">
        <f t="shared" si="32"/>
        <v>5.5615997485532667</v>
      </c>
      <c r="AZ38" s="287">
        <v>2013</v>
      </c>
      <c r="BA38" s="240">
        <f t="shared" si="8"/>
        <v>101.97077550460931</v>
      </c>
      <c r="BD38" s="640">
        <f t="shared" ref="BD38:BW38" si="35">SUM(BD23:BD37)</f>
        <v>57.140341463351682</v>
      </c>
      <c r="BE38" s="640">
        <f t="shared" si="35"/>
        <v>68.496856028268638</v>
      </c>
      <c r="BF38" s="640">
        <f t="shared" si="35"/>
        <v>81.345924290862314</v>
      </c>
      <c r="BG38" s="640">
        <f t="shared" si="35"/>
        <v>95.932882138551975</v>
      </c>
      <c r="BH38" s="640">
        <f t="shared" si="35"/>
        <v>111.95591980986222</v>
      </c>
      <c r="BI38" s="640">
        <f t="shared" si="35"/>
        <v>129.11355147761952</v>
      </c>
      <c r="BJ38" s="640">
        <f t="shared" si="35"/>
        <v>146.9389871043733</v>
      </c>
      <c r="BK38" s="640">
        <f t="shared" si="35"/>
        <v>164.96879343968249</v>
      </c>
      <c r="BL38" s="640">
        <f t="shared" si="35"/>
        <v>182.80907355131271</v>
      </c>
      <c r="BM38" s="640">
        <f t="shared" si="35"/>
        <v>200.09800747333523</v>
      </c>
      <c r="BN38" s="640">
        <f t="shared" si="35"/>
        <v>216.53131573588288</v>
      </c>
      <c r="BO38" s="640">
        <f t="shared" si="35"/>
        <v>231.96416657740821</v>
      </c>
      <c r="BP38" s="640">
        <f t="shared" si="35"/>
        <v>246.41082627387863</v>
      </c>
      <c r="BQ38" s="640">
        <f t="shared" si="35"/>
        <v>259.93566870674005</v>
      </c>
      <c r="BR38" s="640">
        <f t="shared" si="35"/>
        <v>272.5677370535351</v>
      </c>
      <c r="BS38" s="640">
        <f t="shared" si="35"/>
        <v>284.33403160941646</v>
      </c>
      <c r="BT38" s="640">
        <f t="shared" si="35"/>
        <v>295.32853921063173</v>
      </c>
      <c r="BU38" s="640">
        <f t="shared" si="35"/>
        <v>305.66242776304745</v>
      </c>
      <c r="BV38" s="640">
        <f t="shared" si="35"/>
        <v>315.3634770798576</v>
      </c>
      <c r="BW38" s="640">
        <f t="shared" si="35"/>
        <v>324.33333239737755</v>
      </c>
    </row>
    <row r="39" spans="1:78" x14ac:dyDescent="0.25">
      <c r="A39" s="3">
        <v>25</v>
      </c>
      <c r="B39" s="312">
        <f t="shared" si="14"/>
        <v>16.250561343376425</v>
      </c>
      <c r="C39" s="312">
        <f t="shared" si="15"/>
        <v>14.733806386369292</v>
      </c>
      <c r="D39" s="312">
        <f t="shared" si="16"/>
        <v>13.67453914670555</v>
      </c>
      <c r="E39" s="312">
        <f t="shared" si="17"/>
        <v>17.605332079765784</v>
      </c>
      <c r="F39" s="312">
        <f t="shared" si="18"/>
        <v>11.206862663557429</v>
      </c>
      <c r="G39" s="312">
        <f t="shared" si="19"/>
        <v>17.148841681993325</v>
      </c>
      <c r="H39" s="312">
        <f t="shared" si="20"/>
        <v>18.419186020167082</v>
      </c>
      <c r="I39" s="312">
        <f t="shared" si="21"/>
        <v>17.384869558900224</v>
      </c>
      <c r="J39" s="312">
        <f t="shared" si="22"/>
        <v>13.234757474141578</v>
      </c>
      <c r="K39" s="312">
        <f t="shared" si="23"/>
        <v>9.3745715066823934</v>
      </c>
      <c r="L39" s="312">
        <f t="shared" si="24"/>
        <v>15.786704091289165</v>
      </c>
      <c r="M39" s="312">
        <f t="shared" si="25"/>
        <v>12.02660803669851</v>
      </c>
      <c r="N39" s="312">
        <f t="shared" si="26"/>
        <v>14.17727750838641</v>
      </c>
      <c r="O39" s="312">
        <f t="shared" si="27"/>
        <v>7.2271572200317982</v>
      </c>
      <c r="P39" s="312">
        <f t="shared" si="28"/>
        <v>11.600965488267168</v>
      </c>
      <c r="Q39" s="268">
        <v>131</v>
      </c>
      <c r="R39" s="3">
        <v>2110</v>
      </c>
      <c r="S39" s="246">
        <v>4</v>
      </c>
      <c r="T39" s="245">
        <f t="shared" ref="T39:AH39" si="36">LN(T11/T10)</f>
        <v>1.3603181336713271E-2</v>
      </c>
      <c r="U39" s="245">
        <f t="shared" si="36"/>
        <v>-8.5604338862262486E-2</v>
      </c>
      <c r="V39" s="245">
        <f t="shared" si="36"/>
        <v>1.1598751925970604E-3</v>
      </c>
      <c r="W39" s="245">
        <f t="shared" si="36"/>
        <v>1.6274630083947722E-2</v>
      </c>
      <c r="X39" s="245">
        <f t="shared" si="36"/>
        <v>-4.1975585345225712E-2</v>
      </c>
      <c r="Y39" s="245">
        <f t="shared" si="36"/>
        <v>-3.5185892187968514E-4</v>
      </c>
      <c r="Z39" s="245">
        <f t="shared" si="36"/>
        <v>8.3319704051065119E-2</v>
      </c>
      <c r="AA39" s="245">
        <f t="shared" si="36"/>
        <v>2.051860987038279E-2</v>
      </c>
      <c r="AB39" s="245">
        <f t="shared" si="36"/>
        <v>4.3344646564917613E-2</v>
      </c>
      <c r="AC39" s="245">
        <f t="shared" si="36"/>
        <v>-5.2385493381949151E-3</v>
      </c>
      <c r="AD39" s="245">
        <f t="shared" si="36"/>
        <v>1.116776212757079E-2</v>
      </c>
      <c r="AE39" s="245">
        <f t="shared" si="36"/>
        <v>-0.11871454917510946</v>
      </c>
      <c r="AF39" s="245">
        <f t="shared" si="36"/>
        <v>3.4237957296932103E-2</v>
      </c>
      <c r="AG39" s="245">
        <f t="shared" si="36"/>
        <v>-1.3798648066939855E-2</v>
      </c>
      <c r="AH39" s="245">
        <f t="shared" si="36"/>
        <v>7.6714976021457328E-3</v>
      </c>
      <c r="AJ39" s="147">
        <v>25</v>
      </c>
      <c r="AK39" s="288">
        <f>AK38*(AK$40/AK$35)^(1/5)</f>
        <v>18.176178069523125</v>
      </c>
      <c r="AL39" s="288">
        <f t="shared" si="32"/>
        <v>3.4686023202809251</v>
      </c>
      <c r="AM39" s="288">
        <f t="shared" si="32"/>
        <v>4.5165477446884896</v>
      </c>
      <c r="AN39" s="288">
        <f t="shared" si="32"/>
        <v>1.6538798839501991</v>
      </c>
      <c r="AO39" s="288">
        <f t="shared" si="32"/>
        <v>2.0715028933540816</v>
      </c>
      <c r="AP39" s="288">
        <f t="shared" si="32"/>
        <v>18.437102965105279</v>
      </c>
      <c r="AQ39" s="288">
        <f t="shared" si="32"/>
        <v>17.264073910342098</v>
      </c>
      <c r="AR39" s="288">
        <f t="shared" si="32"/>
        <v>7.0509998114387464</v>
      </c>
      <c r="AS39" s="288">
        <f t="shared" si="32"/>
        <v>2.9590578362465538</v>
      </c>
      <c r="AT39" s="288">
        <f t="shared" si="32"/>
        <v>0.6768727127202897</v>
      </c>
      <c r="AU39" s="288">
        <f t="shared" si="32"/>
        <v>1.7317626453208044</v>
      </c>
      <c r="AV39" s="288">
        <f t="shared" si="32"/>
        <v>1.1512660678323801</v>
      </c>
      <c r="AW39" s="288">
        <f t="shared" si="32"/>
        <v>10.202563370674167</v>
      </c>
      <c r="AX39" s="288">
        <f t="shared" si="32"/>
        <v>10.741893911577609</v>
      </c>
      <c r="AY39" s="288">
        <f t="shared" si="32"/>
        <v>5.75154110434615</v>
      </c>
      <c r="AZ39" s="287">
        <v>2014</v>
      </c>
      <c r="BA39" s="240">
        <f t="shared" si="8"/>
        <v>105.8538452474009</v>
      </c>
      <c r="BC39">
        <f>BD38/BD21</f>
        <v>1.5225333202014957</v>
      </c>
      <c r="BD39">
        <f t="shared" ref="BD39:BW39" si="37">BD21*$BC39</f>
        <v>57.140341463351682</v>
      </c>
      <c r="BE39">
        <f t="shared" si="37"/>
        <v>64.936288189391689</v>
      </c>
      <c r="BF39">
        <f t="shared" si="37"/>
        <v>73.863144651064303</v>
      </c>
      <c r="BG39">
        <f t="shared" si="37"/>
        <v>85.793513251231616</v>
      </c>
      <c r="BH39">
        <f t="shared" si="37"/>
        <v>100.56283858864631</v>
      </c>
      <c r="BI39">
        <f t="shared" si="37"/>
        <v>115.52092303949965</v>
      </c>
      <c r="BJ39">
        <f t="shared" si="37"/>
        <v>130.38310159398014</v>
      </c>
      <c r="BK39">
        <f t="shared" si="37"/>
        <v>145.77027856539917</v>
      </c>
      <c r="BL39">
        <f t="shared" si="37"/>
        <v>161.62853343622186</v>
      </c>
      <c r="BM39">
        <f t="shared" si="37"/>
        <v>177.65366404907192</v>
      </c>
      <c r="BN39">
        <f t="shared" si="37"/>
        <v>194.33111340522908</v>
      </c>
      <c r="BO39">
        <f t="shared" si="37"/>
        <v>212.35227911072997</v>
      </c>
      <c r="BP39">
        <f t="shared" si="37"/>
        <v>231.69785696560785</v>
      </c>
      <c r="BQ39">
        <f t="shared" si="37"/>
        <v>252.0497319030064</v>
      </c>
      <c r="BR39">
        <f t="shared" si="37"/>
        <v>273.18375199992573</v>
      </c>
      <c r="BS39">
        <f t="shared" si="37"/>
        <v>295.36456247554969</v>
      </c>
      <c r="BT39">
        <f t="shared" si="37"/>
        <v>318.43100470046846</v>
      </c>
      <c r="BU39">
        <f t="shared" si="37"/>
        <v>342.54402414942723</v>
      </c>
      <c r="BV39">
        <f t="shared" si="37"/>
        <v>367.71544633872389</v>
      </c>
      <c r="BW39">
        <f t="shared" si="37"/>
        <v>393.73986173053027</v>
      </c>
    </row>
    <row r="40" spans="1:78" x14ac:dyDescent="0.25">
      <c r="A40" s="3">
        <v>26</v>
      </c>
      <c r="B40" s="312">
        <f t="shared" si="14"/>
        <v>16.448501714387906</v>
      </c>
      <c r="C40" s="312">
        <f t="shared" si="15"/>
        <v>15.060960240061712</v>
      </c>
      <c r="D40" s="312">
        <f t="shared" si="16"/>
        <v>13.900273297321922</v>
      </c>
      <c r="E40" s="312">
        <f t="shared" si="17"/>
        <v>17.907554704120969</v>
      </c>
      <c r="F40" s="312">
        <f t="shared" si="18"/>
        <v>11.41825300796377</v>
      </c>
      <c r="G40" s="312">
        <f t="shared" si="19"/>
        <v>17.510634507165861</v>
      </c>
      <c r="H40" s="312">
        <f t="shared" si="20"/>
        <v>18.553791645949858</v>
      </c>
      <c r="I40" s="312">
        <f t="shared" si="21"/>
        <v>18.176892532753758</v>
      </c>
      <c r="J40" s="312">
        <f t="shared" si="22"/>
        <v>13.703584602605783</v>
      </c>
      <c r="K40" s="312">
        <f t="shared" si="23"/>
        <v>9.6674737104312882</v>
      </c>
      <c r="L40" s="312">
        <f t="shared" si="24"/>
        <v>16.19302637446253</v>
      </c>
      <c r="M40" s="312">
        <f t="shared" si="25"/>
        <v>12.12559235922995</v>
      </c>
      <c r="N40" s="312">
        <f t="shared" si="26"/>
        <v>14.670697024657585</v>
      </c>
      <c r="O40" s="312">
        <f t="shared" si="27"/>
        <v>7.4524002854536917</v>
      </c>
      <c r="P40" s="312">
        <f t="shared" si="28"/>
        <v>11.973457177507033</v>
      </c>
      <c r="Q40" s="268">
        <v>136</v>
      </c>
      <c r="R40" s="1">
        <v>2115</v>
      </c>
      <c r="S40" s="246">
        <v>5</v>
      </c>
      <c r="T40" s="245">
        <f t="shared" ref="T40:AH40" si="38">LN(T12/T11)</f>
        <v>2.5568022296770441E-2</v>
      </c>
      <c r="U40" s="245">
        <f t="shared" si="38"/>
        <v>-0.12403589462450232</v>
      </c>
      <c r="V40" s="245">
        <f t="shared" si="38"/>
        <v>8.346000570581406E-3</v>
      </c>
      <c r="W40" s="245">
        <f t="shared" si="38"/>
        <v>3.3488789439253493E-2</v>
      </c>
      <c r="X40" s="245">
        <f t="shared" si="38"/>
        <v>-5.3993227421816947E-2</v>
      </c>
      <c r="Y40" s="245">
        <f t="shared" si="38"/>
        <v>3.1038554008914063E-2</v>
      </c>
      <c r="Z40" s="245">
        <f t="shared" si="38"/>
        <v>5.489837335350789E-2</v>
      </c>
      <c r="AA40" s="245">
        <f t="shared" si="38"/>
        <v>4.5523009214205851E-2</v>
      </c>
      <c r="AB40" s="245">
        <f t="shared" si="38"/>
        <v>4.8506579027187115E-2</v>
      </c>
      <c r="AC40" s="245">
        <f t="shared" si="38"/>
        <v>1.601231594017077E-2</v>
      </c>
      <c r="AD40" s="245">
        <f t="shared" si="38"/>
        <v>-6.8455541709417186E-2</v>
      </c>
      <c r="AE40" s="245">
        <f t="shared" si="38"/>
        <v>-0.13095766790922472</v>
      </c>
      <c r="AF40" s="245">
        <f t="shared" si="38"/>
        <v>4.1110092346653811E-2</v>
      </c>
      <c r="AG40" s="245">
        <f t="shared" si="38"/>
        <v>-7.919680113973258E-3</v>
      </c>
      <c r="AH40" s="245">
        <f t="shared" si="38"/>
        <v>1.6126822851877293E-2</v>
      </c>
      <c r="AJ40" s="147">
        <v>26</v>
      </c>
      <c r="AK40" s="289">
        <v>18.541229036791627</v>
      </c>
      <c r="AL40" s="289">
        <v>3.5683001498430427</v>
      </c>
      <c r="AM40" s="289">
        <v>4.537723674250544</v>
      </c>
      <c r="AN40" s="289">
        <v>1.6912806056136689</v>
      </c>
      <c r="AO40" s="289">
        <v>2.1117387890140562</v>
      </c>
      <c r="AP40" s="289">
        <v>18.651832343770778</v>
      </c>
      <c r="AQ40" s="289">
        <v>18.690329259436503</v>
      </c>
      <c r="AR40" s="289">
        <v>7.5410160746912247</v>
      </c>
      <c r="AS40" s="289">
        <v>3.0407449171572618</v>
      </c>
      <c r="AT40" s="289">
        <v>0.69604629696397868</v>
      </c>
      <c r="AU40" s="289">
        <v>1.800181045028064</v>
      </c>
      <c r="AV40" s="289">
        <v>1.2193871502333864</v>
      </c>
      <c r="AW40" s="289">
        <v>10.668280501172543</v>
      </c>
      <c r="AX40" s="289">
        <v>11.244043476205793</v>
      </c>
      <c r="AY40" s="289">
        <v>5.9479693920060424</v>
      </c>
      <c r="AZ40" s="301">
        <v>2015</v>
      </c>
      <c r="BA40" s="302">
        <f t="shared" si="8"/>
        <v>109.95010271217852</v>
      </c>
      <c r="BB40" s="9" t="s">
        <v>793</v>
      </c>
      <c r="BC40" s="9" t="s">
        <v>794</v>
      </c>
      <c r="BD40" s="27">
        <v>2005</v>
      </c>
      <c r="BE40" s="27">
        <v>2010</v>
      </c>
      <c r="BF40" s="27">
        <v>2015</v>
      </c>
      <c r="BG40" s="27">
        <v>2020</v>
      </c>
      <c r="BH40" s="27">
        <v>2025</v>
      </c>
      <c r="BI40" s="27">
        <v>2030</v>
      </c>
      <c r="BJ40" s="27">
        <v>2035</v>
      </c>
      <c r="BK40" s="27">
        <v>2040</v>
      </c>
      <c r="BL40" s="27">
        <v>2045</v>
      </c>
      <c r="BM40" s="27">
        <v>2050</v>
      </c>
      <c r="BN40" s="27">
        <v>2055</v>
      </c>
      <c r="BO40" s="27">
        <v>2060</v>
      </c>
      <c r="BP40" s="27">
        <v>2065</v>
      </c>
      <c r="BQ40" s="27">
        <v>2070</v>
      </c>
      <c r="BR40" s="27">
        <v>2075</v>
      </c>
      <c r="BS40" s="27">
        <v>2080</v>
      </c>
      <c r="BT40" s="27">
        <v>2085</v>
      </c>
      <c r="BU40" s="27">
        <v>2090</v>
      </c>
      <c r="BV40" s="27">
        <v>2095</v>
      </c>
      <c r="BW40" s="27">
        <v>2100</v>
      </c>
    </row>
    <row r="41" spans="1:78" x14ac:dyDescent="0.25">
      <c r="A41" s="3">
        <v>27</v>
      </c>
      <c r="B41" s="312">
        <f t="shared" si="14"/>
        <v>16.645752945408827</v>
      </c>
      <c r="C41" s="312">
        <f t="shared" si="15"/>
        <v>15.380281231720566</v>
      </c>
      <c r="D41" s="312">
        <f t="shared" si="16"/>
        <v>14.123886914894516</v>
      </c>
      <c r="E41" s="312">
        <f t="shared" si="17"/>
        <v>18.203120261751728</v>
      </c>
      <c r="F41" s="312">
        <f t="shared" si="18"/>
        <v>11.628864711320727</v>
      </c>
      <c r="G41" s="312">
        <f t="shared" si="19"/>
        <v>17.868468892212594</v>
      </c>
      <c r="H41" s="312">
        <f t="shared" si="20"/>
        <v>18.667752013692319</v>
      </c>
      <c r="I41" s="312">
        <f t="shared" si="21"/>
        <v>18.949367952709377</v>
      </c>
      <c r="J41" s="312">
        <f t="shared" si="22"/>
        <v>14.173821320859179</v>
      </c>
      <c r="K41" s="312">
        <f t="shared" si="23"/>
        <v>9.9620121485079114</v>
      </c>
      <c r="L41" s="312">
        <f t="shared" si="24"/>
        <v>16.584098908190668</v>
      </c>
      <c r="M41" s="312">
        <f t="shared" si="25"/>
        <v>12.212185434526674</v>
      </c>
      <c r="N41" s="312">
        <f t="shared" si="26"/>
        <v>15.152137763623239</v>
      </c>
      <c r="O41" s="312">
        <f t="shared" si="27"/>
        <v>7.6785412962824893</v>
      </c>
      <c r="P41" s="312">
        <f t="shared" si="28"/>
        <v>12.346175914692127</v>
      </c>
      <c r="Q41" s="268">
        <v>141</v>
      </c>
      <c r="R41" s="3">
        <v>2120</v>
      </c>
      <c r="S41" s="246">
        <v>6</v>
      </c>
      <c r="T41" s="245">
        <f t="shared" ref="T41:AH41" si="39">LN(T13/T12)</f>
        <v>1.0682971121914365E-2</v>
      </c>
      <c r="U41" s="245">
        <f t="shared" si="39"/>
        <v>-3.0351604100651533E-2</v>
      </c>
      <c r="V41" s="245">
        <f t="shared" si="39"/>
        <v>1.8541095401511103E-2</v>
      </c>
      <c r="W41" s="245">
        <f t="shared" si="39"/>
        <v>1.3347927616747298E-2</v>
      </c>
      <c r="X41" s="245">
        <f t="shared" si="39"/>
        <v>-1.9303445651428497E-3</v>
      </c>
      <c r="Y41" s="245">
        <f t="shared" si="39"/>
        <v>2.8550900100670028E-2</v>
      </c>
      <c r="Z41" s="245">
        <f t="shared" si="39"/>
        <v>9.9859618200834485E-2</v>
      </c>
      <c r="AA41" s="245">
        <f t="shared" si="39"/>
        <v>4.4826540287897364E-2</v>
      </c>
      <c r="AB41" s="245">
        <f t="shared" si="39"/>
        <v>2.7333013989289737E-2</v>
      </c>
      <c r="AC41" s="245">
        <f t="shared" si="39"/>
        <v>1.4688472870691492E-2</v>
      </c>
      <c r="AD41" s="245">
        <f t="shared" si="39"/>
        <v>5.8842546045703152E-2</v>
      </c>
      <c r="AE41" s="245">
        <f t="shared" si="39"/>
        <v>-6.2806836929672774E-2</v>
      </c>
      <c r="AF41" s="245">
        <f t="shared" si="39"/>
        <v>4.1554267387912736E-2</v>
      </c>
      <c r="AG41" s="245">
        <f t="shared" si="39"/>
        <v>1.7261657093949848E-3</v>
      </c>
      <c r="AH41" s="245">
        <f t="shared" si="39"/>
        <v>-2.9122408694790738E-2</v>
      </c>
      <c r="AJ41" s="31" t="s">
        <v>470</v>
      </c>
      <c r="AK41" s="291" t="s">
        <v>0</v>
      </c>
      <c r="AL41" s="291" t="s">
        <v>23</v>
      </c>
      <c r="AM41" s="291" t="s">
        <v>39</v>
      </c>
      <c r="AN41" s="291" t="s">
        <v>24</v>
      </c>
      <c r="AO41" s="291" t="s">
        <v>40</v>
      </c>
      <c r="AP41" s="291" t="s">
        <v>5</v>
      </c>
      <c r="AQ41" s="291" t="s">
        <v>25</v>
      </c>
      <c r="AR41" s="291" t="s">
        <v>26</v>
      </c>
      <c r="AS41" s="291" t="s">
        <v>41</v>
      </c>
      <c r="AT41" s="291" t="s">
        <v>42</v>
      </c>
      <c r="AU41" s="291" t="s">
        <v>4</v>
      </c>
      <c r="AV41" s="291" t="s">
        <v>43</v>
      </c>
      <c r="AW41" s="291" t="s">
        <v>1</v>
      </c>
      <c r="AX41" s="291" t="s">
        <v>2</v>
      </c>
      <c r="AY41" s="291" t="s">
        <v>3</v>
      </c>
      <c r="AZ41" s="292"/>
      <c r="BB41" t="s">
        <v>0</v>
      </c>
      <c r="BC41" s="641">
        <f>BD23/BD60</f>
        <v>0</v>
      </c>
      <c r="BD41" s="216">
        <f t="shared" ref="BD41:BW41" si="40">BD60*$BC41</f>
        <v>0</v>
      </c>
      <c r="BE41" s="216">
        <f t="shared" si="40"/>
        <v>0</v>
      </c>
      <c r="BF41" s="216">
        <f t="shared" si="40"/>
        <v>0</v>
      </c>
      <c r="BG41" s="216">
        <f t="shared" si="40"/>
        <v>0</v>
      </c>
      <c r="BH41" s="216">
        <f t="shared" si="40"/>
        <v>0</v>
      </c>
      <c r="BI41" s="216">
        <f t="shared" si="40"/>
        <v>0</v>
      </c>
      <c r="BJ41" s="216">
        <f t="shared" si="40"/>
        <v>0</v>
      </c>
      <c r="BK41" s="216">
        <f t="shared" si="40"/>
        <v>0</v>
      </c>
      <c r="BL41" s="216">
        <f t="shared" si="40"/>
        <v>0</v>
      </c>
      <c r="BM41" s="216">
        <f t="shared" si="40"/>
        <v>0</v>
      </c>
      <c r="BN41" s="216">
        <f t="shared" si="40"/>
        <v>0</v>
      </c>
      <c r="BO41" s="216">
        <f t="shared" si="40"/>
        <v>0</v>
      </c>
      <c r="BP41" s="216">
        <f t="shared" si="40"/>
        <v>0</v>
      </c>
      <c r="BQ41" s="216">
        <f t="shared" si="40"/>
        <v>0</v>
      </c>
      <c r="BR41" s="216">
        <f t="shared" si="40"/>
        <v>0</v>
      </c>
      <c r="BS41" s="216">
        <f t="shared" si="40"/>
        <v>0</v>
      </c>
      <c r="BT41" s="216">
        <f t="shared" si="40"/>
        <v>0</v>
      </c>
      <c r="BU41" s="216">
        <f t="shared" si="40"/>
        <v>0</v>
      </c>
      <c r="BV41" s="216">
        <f t="shared" si="40"/>
        <v>0</v>
      </c>
      <c r="BW41" s="216">
        <f t="shared" si="40"/>
        <v>0</v>
      </c>
      <c r="BX41" s="110" t="e">
        <f>BW41/BW23-1</f>
        <v>#DIV/0!</v>
      </c>
      <c r="BY41" t="s">
        <v>0</v>
      </c>
    </row>
    <row r="42" spans="1:78" x14ac:dyDescent="0.25">
      <c r="A42" s="3">
        <v>28</v>
      </c>
      <c r="B42" s="312">
        <f t="shared" si="14"/>
        <v>16.842281116335247</v>
      </c>
      <c r="C42" s="312">
        <f t="shared" si="15"/>
        <v>15.691658133913245</v>
      </c>
      <c r="D42" s="312">
        <f t="shared" si="16"/>
        <v>14.3453094222297</v>
      </c>
      <c r="E42" s="312">
        <f t="shared" si="17"/>
        <v>18.491991026119159</v>
      </c>
      <c r="F42" s="312">
        <f t="shared" si="18"/>
        <v>11.838615625198816</v>
      </c>
      <c r="G42" s="312">
        <f t="shared" si="19"/>
        <v>18.222162295039091</v>
      </c>
      <c r="H42" s="312">
        <f t="shared" si="20"/>
        <v>18.764130843508024</v>
      </c>
      <c r="I42" s="312">
        <f t="shared" si="21"/>
        <v>19.700646369926989</v>
      </c>
      <c r="J42" s="312">
        <f t="shared" si="22"/>
        <v>14.644974533553974</v>
      </c>
      <c r="K42" s="312">
        <f t="shared" si="23"/>
        <v>10.257975452688244</v>
      </c>
      <c r="L42" s="312">
        <f t="shared" si="24"/>
        <v>16.959929351086053</v>
      </c>
      <c r="M42" s="312">
        <f t="shared" si="25"/>
        <v>12.287862023830643</v>
      </c>
      <c r="N42" s="312">
        <f t="shared" si="26"/>
        <v>15.621014090735128</v>
      </c>
      <c r="O42" s="312">
        <f t="shared" si="27"/>
        <v>7.9054053286000823</v>
      </c>
      <c r="P42" s="312">
        <f t="shared" si="28"/>
        <v>12.718773119377298</v>
      </c>
      <c r="Q42" s="268">
        <v>146</v>
      </c>
      <c r="R42" s="1">
        <v>2125</v>
      </c>
      <c r="S42" s="246">
        <v>7</v>
      </c>
      <c r="T42" s="245">
        <f t="shared" ref="T42:AH56" si="41">LN(T14/T13)</f>
        <v>2.0947830421970553E-2</v>
      </c>
      <c r="U42" s="245">
        <f t="shared" si="41"/>
        <v>-2.5532387206650922E-2</v>
      </c>
      <c r="V42" s="245">
        <f t="shared" si="41"/>
        <v>2.3527558548768396E-2</v>
      </c>
      <c r="W42" s="245">
        <f t="shared" si="41"/>
        <v>2.9684823216245397E-3</v>
      </c>
      <c r="X42" s="245">
        <f t="shared" si="41"/>
        <v>1.3695543192912574E-2</v>
      </c>
      <c r="Y42" s="245">
        <f t="shared" si="41"/>
        <v>1.8324336818234123E-2</v>
      </c>
      <c r="Z42" s="245">
        <f t="shared" si="41"/>
        <v>6.9679054367451391E-4</v>
      </c>
      <c r="AA42" s="245">
        <f t="shared" si="41"/>
        <v>4.0399251086360978E-2</v>
      </c>
      <c r="AB42" s="245">
        <f t="shared" si="41"/>
        <v>5.4967541284200424E-3</v>
      </c>
      <c r="AC42" s="245">
        <f t="shared" si="41"/>
        <v>2.6370016200766545E-2</v>
      </c>
      <c r="AD42" s="245">
        <f t="shared" si="41"/>
        <v>5.3585643443750809E-2</v>
      </c>
      <c r="AE42" s="245">
        <f t="shared" si="41"/>
        <v>1.5434817535482155E-2</v>
      </c>
      <c r="AF42" s="245">
        <f t="shared" si="41"/>
        <v>3.3048402654505427E-2</v>
      </c>
      <c r="AG42" s="245">
        <f t="shared" si="41"/>
        <v>3.5452109860379562E-2</v>
      </c>
      <c r="AH42" s="245">
        <f t="shared" si="41"/>
        <v>2.0574139853367476E-2</v>
      </c>
      <c r="AJ42" s="5">
        <v>16</v>
      </c>
      <c r="AK42" s="298">
        <f>AK30-AK18</f>
        <v>-7.3612421047641874E-8</v>
      </c>
      <c r="AL42" s="298">
        <f t="shared" ref="AK42:AY52" si="42">AL30-AL18</f>
        <v>-1.2355050316159577E-10</v>
      </c>
      <c r="AM42" s="298">
        <f t="shared" si="42"/>
        <v>-4.9630788367949208E-10</v>
      </c>
      <c r="AN42" s="298">
        <f t="shared" si="42"/>
        <v>-6.5238925373023449E-11</v>
      </c>
      <c r="AO42" s="298">
        <f t="shared" si="42"/>
        <v>-4.3816927863815636E-9</v>
      </c>
      <c r="AP42" s="298">
        <f t="shared" si="42"/>
        <v>-2.6314353007705904E-7</v>
      </c>
      <c r="AQ42" s="298">
        <f t="shared" si="42"/>
        <v>-9.7045797691208691E-6</v>
      </c>
      <c r="AR42" s="298">
        <f t="shared" si="42"/>
        <v>-3.5519228891445209E-8</v>
      </c>
      <c r="AS42" s="298">
        <f t="shared" si="42"/>
        <v>1.2181105013553406E-9</v>
      </c>
      <c r="AT42" s="298">
        <f t="shared" si="42"/>
        <v>-2.506396201695793E-10</v>
      </c>
      <c r="AU42" s="298">
        <f t="shared" si="42"/>
        <v>-1.1310796743657647E-9</v>
      </c>
      <c r="AV42" s="298">
        <f t="shared" si="42"/>
        <v>-1.2924550318871297E-11</v>
      </c>
      <c r="AW42" s="298">
        <f t="shared" si="42"/>
        <v>-1.1022377641722869E-6</v>
      </c>
      <c r="AX42" s="298">
        <f t="shared" si="42"/>
        <v>-1.0969713288844218E-6</v>
      </c>
      <c r="AY42" s="298">
        <f t="shared" si="42"/>
        <v>1.1328102900165504E-9</v>
      </c>
      <c r="AZ42" s="13">
        <v>2005</v>
      </c>
      <c r="BB42" t="s">
        <v>23</v>
      </c>
      <c r="BC42" s="641">
        <f t="shared" ref="BC42:BC55" si="43">BD24/BD61</f>
        <v>0</v>
      </c>
      <c r="BD42" s="216">
        <f t="shared" ref="BD42:BW42" si="44">BD61*$BC42</f>
        <v>0</v>
      </c>
      <c r="BE42" s="216">
        <f t="shared" si="44"/>
        <v>0</v>
      </c>
      <c r="BF42" s="216">
        <f t="shared" si="44"/>
        <v>0</v>
      </c>
      <c r="BG42" s="216">
        <f t="shared" si="44"/>
        <v>0</v>
      </c>
      <c r="BH42" s="216">
        <f t="shared" si="44"/>
        <v>0</v>
      </c>
      <c r="BI42" s="216">
        <f t="shared" si="44"/>
        <v>0</v>
      </c>
      <c r="BJ42" s="216">
        <f t="shared" si="44"/>
        <v>0</v>
      </c>
      <c r="BK42" s="216">
        <f t="shared" si="44"/>
        <v>0</v>
      </c>
      <c r="BL42" s="216">
        <f t="shared" si="44"/>
        <v>0</v>
      </c>
      <c r="BM42" s="216">
        <f t="shared" si="44"/>
        <v>0</v>
      </c>
      <c r="BN42" s="216">
        <f t="shared" si="44"/>
        <v>0</v>
      </c>
      <c r="BO42" s="216">
        <f t="shared" si="44"/>
        <v>0</v>
      </c>
      <c r="BP42" s="216">
        <f t="shared" si="44"/>
        <v>0</v>
      </c>
      <c r="BQ42" s="216">
        <f t="shared" si="44"/>
        <v>0</v>
      </c>
      <c r="BR42" s="216">
        <f t="shared" si="44"/>
        <v>0</v>
      </c>
      <c r="BS42" s="216">
        <f t="shared" si="44"/>
        <v>0</v>
      </c>
      <c r="BT42" s="216">
        <f t="shared" si="44"/>
        <v>0</v>
      </c>
      <c r="BU42" s="216">
        <f t="shared" si="44"/>
        <v>0</v>
      </c>
      <c r="BV42" s="216">
        <f t="shared" si="44"/>
        <v>0</v>
      </c>
      <c r="BW42" s="216">
        <f t="shared" si="44"/>
        <v>0</v>
      </c>
      <c r="BX42" s="110" t="e">
        <f t="shared" ref="BX42:BX55" si="45">BW42/BW24-1</f>
        <v>#DIV/0!</v>
      </c>
      <c r="BY42" t="s">
        <v>23</v>
      </c>
    </row>
    <row r="43" spans="1:78" x14ac:dyDescent="0.25">
      <c r="A43" s="3">
        <v>29</v>
      </c>
      <c r="B43" s="312">
        <f t="shared" si="14"/>
        <v>17.038053254551741</v>
      </c>
      <c r="C43" s="312">
        <f t="shared" si="15"/>
        <v>15.995010521550691</v>
      </c>
      <c r="D43" s="312">
        <f t="shared" si="16"/>
        <v>14.564474978957097</v>
      </c>
      <c r="E43" s="312">
        <f t="shared" si="17"/>
        <v>18.774145447724035</v>
      </c>
      <c r="F43" s="312">
        <f t="shared" si="18"/>
        <v>12.047426488348997</v>
      </c>
      <c r="G43" s="312">
        <f t="shared" si="19"/>
        <v>18.571546467292993</v>
      </c>
      <c r="H43" s="312">
        <f t="shared" si="20"/>
        <v>18.845567554354609</v>
      </c>
      <c r="I43" s="312">
        <f t="shared" si="21"/>
        <v>20.42937771510589</v>
      </c>
      <c r="J43" s="312">
        <f t="shared" si="22"/>
        <v>15.116563563771891</v>
      </c>
      <c r="K43" s="312">
        <f t="shared" si="23"/>
        <v>10.555154529849782</v>
      </c>
      <c r="L43" s="312">
        <f t="shared" si="24"/>
        <v>17.320602901881465</v>
      </c>
      <c r="M43" s="312">
        <f t="shared" si="25"/>
        <v>12.353940400862893</v>
      </c>
      <c r="N43" s="312">
        <f t="shared" si="26"/>
        <v>16.076849737093202</v>
      </c>
      <c r="O43" s="312">
        <f t="shared" si="27"/>
        <v>8.1328204047035442</v>
      </c>
      <c r="P43" s="312">
        <f t="shared" si="28"/>
        <v>13.090911013654594</v>
      </c>
      <c r="Q43" s="268">
        <v>151</v>
      </c>
      <c r="R43" s="3">
        <v>2130</v>
      </c>
      <c r="S43" s="246">
        <v>8</v>
      </c>
      <c r="T43" s="245">
        <f t="shared" si="41"/>
        <v>2.6202715252046049E-2</v>
      </c>
      <c r="U43" s="245">
        <f t="shared" si="41"/>
        <v>2.4651420322570165E-2</v>
      </c>
      <c r="V43" s="245">
        <f t="shared" si="41"/>
        <v>1.1516210597963572E-2</v>
      </c>
      <c r="W43" s="245">
        <f t="shared" si="41"/>
        <v>3.0285460672500548E-2</v>
      </c>
      <c r="X43" s="245">
        <f t="shared" si="41"/>
        <v>3.3755409796386519E-2</v>
      </c>
      <c r="Y43" s="245">
        <f t="shared" si="41"/>
        <v>2.5101168904321503E-2</v>
      </c>
      <c r="Z43" s="245">
        <f t="shared" si="41"/>
        <v>4.1337913749563387E-2</v>
      </c>
      <c r="AA43" s="245">
        <f t="shared" si="41"/>
        <v>1.1642287661745753E-2</v>
      </c>
      <c r="AB43" s="245">
        <f t="shared" si="41"/>
        <v>1.7472949662663738E-2</v>
      </c>
      <c r="AC43" s="245">
        <f t="shared" si="41"/>
        <v>9.0750665783338041E-3</v>
      </c>
      <c r="AD43" s="245">
        <f t="shared" si="41"/>
        <v>5.1553661537419949E-2</v>
      </c>
      <c r="AE43" s="245">
        <f t="shared" si="41"/>
        <v>5.3417241196241416E-2</v>
      </c>
      <c r="AF43" s="245">
        <f t="shared" si="41"/>
        <v>7.8076335807407988E-3</v>
      </c>
      <c r="AG43" s="245">
        <f t="shared" si="41"/>
        <v>1.0711145931411552E-2</v>
      </c>
      <c r="AH43" s="245">
        <f t="shared" si="41"/>
        <v>4.1109492120265712E-2</v>
      </c>
      <c r="AJ43" s="5">
        <v>17</v>
      </c>
      <c r="AK43" s="298">
        <f t="shared" si="42"/>
        <v>2.3242341081477491E-3</v>
      </c>
      <c r="AL43" s="298">
        <f t="shared" si="42"/>
        <v>-0.13718306702845595</v>
      </c>
      <c r="AM43" s="298">
        <f t="shared" si="42"/>
        <v>-5.7621420096573672E-2</v>
      </c>
      <c r="AN43" s="298">
        <f t="shared" si="42"/>
        <v>4.3007780194772582E-3</v>
      </c>
      <c r="AO43" s="298">
        <f t="shared" si="42"/>
        <v>-2.162258327307498E-2</v>
      </c>
      <c r="AP43" s="298">
        <f t="shared" si="42"/>
        <v>-0.33382882430216299</v>
      </c>
      <c r="AQ43" s="298">
        <f t="shared" si="42"/>
        <v>-0.25973964209297762</v>
      </c>
      <c r="AR43" s="298">
        <f t="shared" si="42"/>
        <v>-6.3273049031228545E-2</v>
      </c>
      <c r="AS43" s="298">
        <f t="shared" si="42"/>
        <v>-2.5842154948219953E-2</v>
      </c>
      <c r="AT43" s="298">
        <f t="shared" si="42"/>
        <v>-1.178929840963383E-2</v>
      </c>
      <c r="AU43" s="298">
        <f t="shared" si="42"/>
        <v>-2.5522551455996689E-2</v>
      </c>
      <c r="AV43" s="298">
        <f t="shared" si="42"/>
        <v>-3.315163066906246E-2</v>
      </c>
      <c r="AW43" s="298">
        <f t="shared" si="42"/>
        <v>-9.3730939810306779E-2</v>
      </c>
      <c r="AX43" s="298">
        <f t="shared" si="42"/>
        <v>-2.5809079928611922E-2</v>
      </c>
      <c r="AY43" s="298">
        <f t="shared" si="42"/>
        <v>-0.10480343802559844</v>
      </c>
      <c r="AZ43" s="290">
        <v>2006</v>
      </c>
      <c r="BB43" t="s">
        <v>39</v>
      </c>
      <c r="BC43" s="641">
        <f t="shared" si="43"/>
        <v>0</v>
      </c>
      <c r="BD43" s="216">
        <f t="shared" ref="BD43:BW43" si="46">BD62*$BC43</f>
        <v>0</v>
      </c>
      <c r="BE43" s="216">
        <f t="shared" si="46"/>
        <v>0</v>
      </c>
      <c r="BF43" s="216">
        <f t="shared" si="46"/>
        <v>0</v>
      </c>
      <c r="BG43" s="216">
        <f t="shared" si="46"/>
        <v>0</v>
      </c>
      <c r="BH43" s="216">
        <f t="shared" si="46"/>
        <v>0</v>
      </c>
      <c r="BI43" s="216">
        <f t="shared" si="46"/>
        <v>0</v>
      </c>
      <c r="BJ43" s="216">
        <f t="shared" si="46"/>
        <v>0</v>
      </c>
      <c r="BK43" s="216">
        <f t="shared" si="46"/>
        <v>0</v>
      </c>
      <c r="BL43" s="216">
        <f t="shared" si="46"/>
        <v>0</v>
      </c>
      <c r="BM43" s="216">
        <f t="shared" si="46"/>
        <v>0</v>
      </c>
      <c r="BN43" s="216">
        <f t="shared" si="46"/>
        <v>0</v>
      </c>
      <c r="BO43" s="216">
        <f t="shared" si="46"/>
        <v>0</v>
      </c>
      <c r="BP43" s="216">
        <f t="shared" si="46"/>
        <v>0</v>
      </c>
      <c r="BQ43" s="216">
        <f t="shared" si="46"/>
        <v>0</v>
      </c>
      <c r="BR43" s="216">
        <f t="shared" si="46"/>
        <v>0</v>
      </c>
      <c r="BS43" s="216">
        <f t="shared" si="46"/>
        <v>0</v>
      </c>
      <c r="BT43" s="216">
        <f t="shared" si="46"/>
        <v>0</v>
      </c>
      <c r="BU43" s="216">
        <f t="shared" si="46"/>
        <v>0</v>
      </c>
      <c r="BV43" s="216">
        <f t="shared" si="46"/>
        <v>0</v>
      </c>
      <c r="BW43" s="216">
        <f t="shared" si="46"/>
        <v>0</v>
      </c>
      <c r="BX43" s="110" t="e">
        <f t="shared" si="45"/>
        <v>#DIV/0!</v>
      </c>
      <c r="BY43" t="s">
        <v>39</v>
      </c>
    </row>
    <row r="44" spans="1:78" x14ac:dyDescent="0.25">
      <c r="A44" s="3">
        <v>30</v>
      </c>
      <c r="B44" s="312">
        <f t="shared" si="14"/>
        <v>17.233037334519487</v>
      </c>
      <c r="C44" s="312">
        <f t="shared" si="15"/>
        <v>16.290286633948437</v>
      </c>
      <c r="D44" s="312">
        <f t="shared" si="16"/>
        <v>14.781322387325559</v>
      </c>
      <c r="E44" s="312">
        <f t="shared" si="17"/>
        <v>19.049577081212799</v>
      </c>
      <c r="F44" s="312">
        <f t="shared" si="18"/>
        <v>12.255220943956132</v>
      </c>
      <c r="G44" s="312">
        <f t="shared" si="19"/>
        <v>18.916467133018489</v>
      </c>
      <c r="H44" s="312">
        <f t="shared" si="20"/>
        <v>18.91432685657535</v>
      </c>
      <c r="I44" s="312">
        <f t="shared" si="21"/>
        <v>21.134492631564921</v>
      </c>
      <c r="J44" s="312">
        <f t="shared" si="22"/>
        <v>15.588121240609771</v>
      </c>
      <c r="K44" s="312">
        <f t="shared" si="23"/>
        <v>10.853342967810862</v>
      </c>
      <c r="L44" s="312">
        <f t="shared" si="24"/>
        <v>17.666272867811365</v>
      </c>
      <c r="M44" s="312">
        <f t="shared" si="25"/>
        <v>12.4115940484376</v>
      </c>
      <c r="N44" s="312">
        <f t="shared" si="26"/>
        <v>16.519270769357604</v>
      </c>
      <c r="O44" s="312">
        <f t="shared" si="27"/>
        <v>8.360617815386771</v>
      </c>
      <c r="P44" s="312">
        <f t="shared" si="28"/>
        <v>13.462263194508328</v>
      </c>
      <c r="Q44" s="268">
        <v>156</v>
      </c>
      <c r="R44" s="1">
        <v>2135</v>
      </c>
      <c r="S44" s="246">
        <v>9</v>
      </c>
      <c r="T44" s="245">
        <f t="shared" si="41"/>
        <v>2.4153035706651935E-2</v>
      </c>
      <c r="U44" s="245">
        <f t="shared" si="41"/>
        <v>-4.4282778339160417E-2</v>
      </c>
      <c r="V44" s="245">
        <f t="shared" si="41"/>
        <v>-2.5181542559962088E-2</v>
      </c>
      <c r="W44" s="245">
        <f t="shared" si="41"/>
        <v>2.425896754688096E-2</v>
      </c>
      <c r="X44" s="245">
        <f t="shared" si="41"/>
        <v>3.3387292957149553E-2</v>
      </c>
      <c r="Y44" s="245">
        <f t="shared" si="41"/>
        <v>2.4362221111857558E-2</v>
      </c>
      <c r="Z44" s="245">
        <f t="shared" si="41"/>
        <v>-2.178400877868714E-2</v>
      </c>
      <c r="AA44" s="245">
        <f t="shared" si="41"/>
        <v>2.938942374044512E-2</v>
      </c>
      <c r="AB44" s="245">
        <f t="shared" si="41"/>
        <v>-1.2973678018550103E-2</v>
      </c>
      <c r="AC44" s="245">
        <f t="shared" si="41"/>
        <v>-1.112284617649339E-2</v>
      </c>
      <c r="AD44" s="245">
        <f t="shared" si="41"/>
        <v>7.8807230685142993E-3</v>
      </c>
      <c r="AE44" s="245">
        <f t="shared" si="41"/>
        <v>3.1456739762996684E-2</v>
      </c>
      <c r="AF44" s="245">
        <f t="shared" si="41"/>
        <v>-7.818297794618774E-2</v>
      </c>
      <c r="AG44" s="245">
        <f t="shared" si="41"/>
        <v>1.831579705098042E-2</v>
      </c>
      <c r="AH44" s="245">
        <f t="shared" si="41"/>
        <v>1.0432915340559906E-2</v>
      </c>
      <c r="AJ44" s="5">
        <v>18</v>
      </c>
      <c r="AK44" s="298">
        <f t="shared" si="42"/>
        <v>0.13878903650229013</v>
      </c>
      <c r="AL44" s="298">
        <f t="shared" si="42"/>
        <v>-0.3007057947039673</v>
      </c>
      <c r="AM44" s="298">
        <f t="shared" si="42"/>
        <v>-0.13852541575612776</v>
      </c>
      <c r="AN44" s="298">
        <f t="shared" si="42"/>
        <v>1.6364568794363876E-2</v>
      </c>
      <c r="AO44" s="298">
        <f t="shared" si="42"/>
        <v>-6.7622170324064035E-2</v>
      </c>
      <c r="AP44" s="298">
        <f t="shared" si="42"/>
        <v>-0.63101304447276974</v>
      </c>
      <c r="AQ44" s="298">
        <f t="shared" si="42"/>
        <v>-0.58777557523665003</v>
      </c>
      <c r="AR44" s="298">
        <f t="shared" si="42"/>
        <v>-0.1591670952235491</v>
      </c>
      <c r="AS44" s="298">
        <f t="shared" si="42"/>
        <v>-0.10135788933057777</v>
      </c>
      <c r="AT44" s="298">
        <f t="shared" si="42"/>
        <v>-2.3308717190101191E-2</v>
      </c>
      <c r="AU44" s="298">
        <f t="shared" si="42"/>
        <v>-3.0741952667231232E-2</v>
      </c>
      <c r="AV44" s="298">
        <f t="shared" si="42"/>
        <v>-6.6659427282806494E-2</v>
      </c>
      <c r="AW44" s="298">
        <f t="shared" si="42"/>
        <v>-0.22577123731545079</v>
      </c>
      <c r="AX44" s="298">
        <f t="shared" si="42"/>
        <v>-3.2624567251002823E-2</v>
      </c>
      <c r="AY44" s="298">
        <f t="shared" si="42"/>
        <v>-0.18115975267770157</v>
      </c>
      <c r="AZ44" s="290">
        <v>2007</v>
      </c>
      <c r="BB44" t="s">
        <v>24</v>
      </c>
      <c r="BC44" s="641">
        <f t="shared" si="43"/>
        <v>0.99647248739462291</v>
      </c>
      <c r="BD44" s="216">
        <f t="shared" ref="BD44:BW44" si="47">BD63*$BC44</f>
        <v>1</v>
      </c>
      <c r="BE44" s="216">
        <f t="shared" si="47"/>
        <v>1.065189230125356</v>
      </c>
      <c r="BF44" s="216">
        <f t="shared" si="47"/>
        <v>1.1801721904458216</v>
      </c>
      <c r="BG44" s="216">
        <f t="shared" si="47"/>
        <v>1.3100623791777106</v>
      </c>
      <c r="BH44" s="216">
        <f t="shared" si="47"/>
        <v>1.4489806086453951</v>
      </c>
      <c r="BI44" s="216">
        <f t="shared" si="47"/>
        <v>1.5922135639834982</v>
      </c>
      <c r="BJ44" s="216">
        <f t="shared" si="47"/>
        <v>1.7505331127807557</v>
      </c>
      <c r="BK44" s="216">
        <f t="shared" si="47"/>
        <v>1.9205612133049004</v>
      </c>
      <c r="BL44" s="216">
        <f t="shared" si="47"/>
        <v>2.0937780257887075</v>
      </c>
      <c r="BM44" s="216">
        <f t="shared" si="47"/>
        <v>2.2642744683819278</v>
      </c>
      <c r="BN44" s="216">
        <f t="shared" si="47"/>
        <v>2.4362456902564915</v>
      </c>
      <c r="BO44" s="216">
        <f t="shared" si="47"/>
        <v>2.6238017418339079</v>
      </c>
      <c r="BP44" s="216">
        <f t="shared" si="47"/>
        <v>2.8326922693664423</v>
      </c>
      <c r="BQ44" s="216">
        <f t="shared" si="47"/>
        <v>3.058094346015106</v>
      </c>
      <c r="BR44" s="216">
        <f t="shared" si="47"/>
        <v>3.2900631763557002</v>
      </c>
      <c r="BS44" s="216">
        <f t="shared" si="47"/>
        <v>3.5269545807840239</v>
      </c>
      <c r="BT44" s="216">
        <f t="shared" si="47"/>
        <v>3.7627000418518439</v>
      </c>
      <c r="BU44" s="216">
        <f t="shared" si="47"/>
        <v>3.9985551148932776</v>
      </c>
      <c r="BV44" s="216">
        <f t="shared" si="47"/>
        <v>4.2371704167247932</v>
      </c>
      <c r="BW44" s="216">
        <f t="shared" si="47"/>
        <v>4.4785459473463929</v>
      </c>
      <c r="BX44" s="110">
        <f t="shared" si="45"/>
        <v>-0.77607270263268036</v>
      </c>
      <c r="BY44" t="s">
        <v>24</v>
      </c>
    </row>
    <row r="45" spans="1:78" x14ac:dyDescent="0.25">
      <c r="A45" s="3">
        <v>31</v>
      </c>
      <c r="B45" s="312">
        <f t="shared" si="14"/>
        <v>17.427202276401147</v>
      </c>
      <c r="C45" s="312">
        <f t="shared" si="15"/>
        <v>16.577461259455823</v>
      </c>
      <c r="D45" s="312">
        <f t="shared" si="16"/>
        <v>14.995794991633371</v>
      </c>
      <c r="E45" s="312">
        <f t="shared" si="17"/>
        <v>19.318293533760809</v>
      </c>
      <c r="F45" s="312">
        <f t="shared" si="18"/>
        <v>12.461925549837519</v>
      </c>
      <c r="G45" s="312">
        <f t="shared" si="19"/>
        <v>19.256783635964126</v>
      </c>
      <c r="H45" s="312">
        <f t="shared" si="20"/>
        <v>18.97234547848959</v>
      </c>
      <c r="I45" s="312">
        <f t="shared" si="21"/>
        <v>21.815181918538588</v>
      </c>
      <c r="J45" s="312">
        <f t="shared" si="22"/>
        <v>16.059194856679991</v>
      </c>
      <c r="K45" s="312">
        <f t="shared" si="23"/>
        <v>11.152337414007228</v>
      </c>
      <c r="L45" s="312">
        <f t="shared" si="24"/>
        <v>17.997151749515563</v>
      </c>
      <c r="M45" s="312">
        <f t="shared" si="25"/>
        <v>12.461863873557705</v>
      </c>
      <c r="N45" s="312">
        <f t="shared" si="26"/>
        <v>16.9479982571936</v>
      </c>
      <c r="O45" s="312">
        <f t="shared" si="27"/>
        <v>8.5886324147424791</v>
      </c>
      <c r="P45" s="312">
        <f t="shared" si="28"/>
        <v>13.832515121531239</v>
      </c>
      <c r="Q45" s="268">
        <v>161</v>
      </c>
      <c r="R45" s="3">
        <v>2140</v>
      </c>
      <c r="S45" s="246">
        <v>10</v>
      </c>
      <c r="T45" s="245">
        <f t="shared" si="41"/>
        <v>2.5455043277182003E-2</v>
      </c>
      <c r="U45" s="245">
        <f t="shared" si="41"/>
        <v>7.1931978929735407E-2</v>
      </c>
      <c r="V45" s="245">
        <f>LN(V17/V16)</f>
        <v>-3.3570871102809154E-3</v>
      </c>
      <c r="W45" s="245">
        <f t="shared" si="41"/>
        <v>3.5035651500011297E-2</v>
      </c>
      <c r="X45" s="245">
        <f t="shared" si="41"/>
        <v>3.2567061767037657E-2</v>
      </c>
      <c r="Y45" s="245">
        <f t="shared" si="41"/>
        <v>2.2428297877717857E-2</v>
      </c>
      <c r="Z45" s="245">
        <f t="shared" si="41"/>
        <v>4.3356043701583816E-2</v>
      </c>
      <c r="AA45" s="245">
        <f t="shared" si="41"/>
        <v>4.0624990679878389E-2</v>
      </c>
      <c r="AB45" s="245">
        <f t="shared" si="41"/>
        <v>-9.1307081696948029E-3</v>
      </c>
      <c r="AC45" s="245">
        <f t="shared" si="41"/>
        <v>1.0015479014512284E-2</v>
      </c>
      <c r="AD45" s="245">
        <f t="shared" si="41"/>
        <v>-5.7407948714817199E-2</v>
      </c>
      <c r="AE45" s="245">
        <f t="shared" si="41"/>
        <v>3.6633136876615492E-2</v>
      </c>
      <c r="AF45" s="245">
        <f t="shared" si="41"/>
        <v>3.2762522785404431E-2</v>
      </c>
      <c r="AG45" s="245">
        <f t="shared" si="41"/>
        <v>-5.8325253920175684E-3</v>
      </c>
      <c r="AH45" s="245">
        <f t="shared" si="41"/>
        <v>-2.1420288743216661E-2</v>
      </c>
      <c r="AJ45" s="5">
        <v>19</v>
      </c>
      <c r="AK45" s="298">
        <f t="shared" si="42"/>
        <v>0.59948475593901129</v>
      </c>
      <c r="AL45" s="298">
        <f t="shared" si="42"/>
        <v>-0.37975628123996685</v>
      </c>
      <c r="AM45" s="298">
        <f t="shared" si="42"/>
        <v>-7.5243507297725998E-2</v>
      </c>
      <c r="AN45" s="298">
        <f t="shared" si="42"/>
        <v>4.358134354431864E-2</v>
      </c>
      <c r="AO45" s="298">
        <f t="shared" si="42"/>
        <v>-5.5138658428637077E-2</v>
      </c>
      <c r="AP45" s="298">
        <f t="shared" si="42"/>
        <v>-0.46767801837697931</v>
      </c>
      <c r="AQ45" s="298">
        <f t="shared" si="42"/>
        <v>-0.26431510776518152</v>
      </c>
      <c r="AR45" s="298">
        <f t="shared" si="42"/>
        <v>-5.9602588878400198E-3</v>
      </c>
      <c r="AS45" s="298">
        <f t="shared" si="42"/>
        <v>-0.15814808516909507</v>
      </c>
      <c r="AT45" s="298">
        <f t="shared" si="42"/>
        <v>-2.339144723375064E-2</v>
      </c>
      <c r="AU45" s="298">
        <f t="shared" si="42"/>
        <v>1.0611853224570034E-2</v>
      </c>
      <c r="AV45" s="298">
        <f t="shared" si="42"/>
        <v>-7.1984648332669043E-2</v>
      </c>
      <c r="AW45" s="298">
        <f t="shared" si="42"/>
        <v>-0.18307702112145208</v>
      </c>
      <c r="AX45" s="298">
        <f t="shared" si="42"/>
        <v>1.185025320575761E-2</v>
      </c>
      <c r="AY45" s="298">
        <f t="shared" si="42"/>
        <v>-0.15489341671154211</v>
      </c>
      <c r="AZ45" s="290">
        <v>2008</v>
      </c>
      <c r="BB45" t="s">
        <v>40</v>
      </c>
      <c r="BC45" s="641">
        <f t="shared" si="43"/>
        <v>10.879116780217144</v>
      </c>
      <c r="BD45" s="216">
        <f t="shared" ref="BD45:BW45" si="48">BD64*$BC45</f>
        <v>14.705563250622237</v>
      </c>
      <c r="BE45" s="216">
        <f t="shared" si="48"/>
        <v>16.33947604160949</v>
      </c>
      <c r="BF45" s="216">
        <f t="shared" si="48"/>
        <v>18.203014350476789</v>
      </c>
      <c r="BG45" s="216">
        <f t="shared" si="48"/>
        <v>20.507135130709315</v>
      </c>
      <c r="BH45" s="216">
        <f t="shared" si="48"/>
        <v>22.983048044018254</v>
      </c>
      <c r="BI45" s="216">
        <f t="shared" si="48"/>
        <v>25.4381709651602</v>
      </c>
      <c r="BJ45" s="216">
        <f t="shared" si="48"/>
        <v>27.957752653224929</v>
      </c>
      <c r="BK45" s="216">
        <f t="shared" si="48"/>
        <v>30.680849978897182</v>
      </c>
      <c r="BL45" s="216">
        <f t="shared" si="48"/>
        <v>33.649978530554044</v>
      </c>
      <c r="BM45" s="216">
        <f t="shared" si="48"/>
        <v>36.761079556192747</v>
      </c>
      <c r="BN45" s="216">
        <f t="shared" si="48"/>
        <v>40.049075020677769</v>
      </c>
      <c r="BO45" s="216">
        <f t="shared" si="48"/>
        <v>43.641685755008879</v>
      </c>
      <c r="BP45" s="216">
        <f t="shared" si="48"/>
        <v>47.493110677541345</v>
      </c>
      <c r="BQ45" s="216">
        <f t="shared" si="48"/>
        <v>51.526325641471246</v>
      </c>
      <c r="BR45" s="216">
        <f t="shared" si="48"/>
        <v>55.583474662317627</v>
      </c>
      <c r="BS45" s="216">
        <f t="shared" si="48"/>
        <v>59.664992904751692</v>
      </c>
      <c r="BT45" s="216">
        <f t="shared" si="48"/>
        <v>63.69516171598314</v>
      </c>
      <c r="BU45" s="216">
        <f t="shared" si="48"/>
        <v>67.678223951556234</v>
      </c>
      <c r="BV45" s="216">
        <f t="shared" si="48"/>
        <v>71.641703776924956</v>
      </c>
      <c r="BW45" s="216">
        <f t="shared" si="48"/>
        <v>75.585383609753677</v>
      </c>
      <c r="BX45" s="110">
        <f t="shared" si="45"/>
        <v>0.77479830508227909</v>
      </c>
      <c r="BY45" t="s">
        <v>40</v>
      </c>
    </row>
    <row r="46" spans="1:78" x14ac:dyDescent="0.25">
      <c r="A46" s="3">
        <v>32</v>
      </c>
      <c r="B46" s="312">
        <f t="shared" si="14"/>
        <v>17.620517943762959</v>
      </c>
      <c r="C46" s="312">
        <f t="shared" si="15"/>
        <v>16.856533658600668</v>
      </c>
      <c r="D46" s="312">
        <f t="shared" si="16"/>
        <v>15.207840572051554</v>
      </c>
      <c r="E46" s="312">
        <f t="shared" si="17"/>
        <v>19.580315439138651</v>
      </c>
      <c r="F46" s="312">
        <f t="shared" si="18"/>
        <v>12.66746978195404</v>
      </c>
      <c r="G46" s="312">
        <f t="shared" si="19"/>
        <v>19.592368559875933</v>
      </c>
      <c r="H46" s="312">
        <f t="shared" si="20"/>
        <v>19.02127509869382</v>
      </c>
      <c r="I46" s="312">
        <f t="shared" si="21"/>
        <v>22.470874836810626</v>
      </c>
      <c r="J46" s="312">
        <f t="shared" si="22"/>
        <v>16.529346999153333</v>
      </c>
      <c r="K46" s="312">
        <f t="shared" si="23"/>
        <v>11.451937926945934</v>
      </c>
      <c r="L46" s="312">
        <f t="shared" si="24"/>
        <v>18.313502892005058</v>
      </c>
      <c r="M46" s="312">
        <f t="shared" si="25"/>
        <v>12.505670412420438</v>
      </c>
      <c r="N46" s="312">
        <f t="shared" si="26"/>
        <v>17.36284079197954</v>
      </c>
      <c r="O46" s="312">
        <f t="shared" si="27"/>
        <v>8.8167028878186979</v>
      </c>
      <c r="P46" s="312">
        <f t="shared" si="28"/>
        <v>14.201364523419025</v>
      </c>
      <c r="Q46" s="268">
        <v>166</v>
      </c>
      <c r="R46" s="1">
        <v>2145</v>
      </c>
      <c r="S46" s="246">
        <v>11</v>
      </c>
      <c r="T46" s="245">
        <f t="shared" si="41"/>
        <v>1.8955774726840291E-2</v>
      </c>
      <c r="U46" s="245">
        <f t="shared" si="41"/>
        <v>0.10576907482924777</v>
      </c>
      <c r="V46" s="245">
        <f t="shared" si="41"/>
        <v>2.1862712326059693E-2</v>
      </c>
      <c r="W46" s="245">
        <f t="shared" si="41"/>
        <v>3.2275909697975065E-2</v>
      </c>
      <c r="X46" s="245">
        <f t="shared" si="41"/>
        <v>4.1319976489478952E-2</v>
      </c>
      <c r="Y46" s="245">
        <f t="shared" si="41"/>
        <v>3.1181679403912921E-2</v>
      </c>
      <c r="Z46" s="245">
        <f t="shared" si="41"/>
        <v>4.7281330808727949E-2</v>
      </c>
      <c r="AA46" s="245">
        <f t="shared" si="41"/>
        <v>1.0129601099832361E-2</v>
      </c>
      <c r="AB46" s="245">
        <f t="shared" si="41"/>
        <v>3.135884479064785E-2</v>
      </c>
      <c r="AC46" s="245">
        <f t="shared" si="41"/>
        <v>2.7663926689023691E-2</v>
      </c>
      <c r="AD46" s="245">
        <f t="shared" si="41"/>
        <v>5.2979854510381973E-2</v>
      </c>
      <c r="AE46" s="245">
        <f t="shared" si="41"/>
        <v>6.85225640986354E-2</v>
      </c>
      <c r="AF46" s="245">
        <f t="shared" si="41"/>
        <v>4.227108702966112E-2</v>
      </c>
      <c r="AG46" s="245">
        <f t="shared" si="41"/>
        <v>2.5348809068307304E-2</v>
      </c>
      <c r="AH46" s="245">
        <f t="shared" si="41"/>
        <v>2.1027580028718233E-2</v>
      </c>
      <c r="AJ46" s="5">
        <v>20</v>
      </c>
      <c r="AK46" s="298">
        <f t="shared" si="42"/>
        <v>1.4517789578024853</v>
      </c>
      <c r="AL46" s="298">
        <f t="shared" si="42"/>
        <v>-3.3844882990540004E-2</v>
      </c>
      <c r="AM46" s="298">
        <f t="shared" si="42"/>
        <v>0.18835098938674388</v>
      </c>
      <c r="AN46" s="298">
        <f t="shared" si="42"/>
        <v>0.12650808257157631</v>
      </c>
      <c r="AO46" s="298">
        <f t="shared" si="42"/>
        <v>5.7491586016468865E-2</v>
      </c>
      <c r="AP46" s="298">
        <f t="shared" si="42"/>
        <v>0.55629294519287953</v>
      </c>
      <c r="AQ46" s="298">
        <f t="shared" si="42"/>
        <v>-0.22370916016155284</v>
      </c>
      <c r="AR46" s="298">
        <f t="shared" si="42"/>
        <v>-4.870797715287889E-2</v>
      </c>
      <c r="AS46" s="298">
        <f t="shared" si="42"/>
        <v>-8.0663608934859798E-2</v>
      </c>
      <c r="AT46" s="298">
        <f t="shared" si="42"/>
        <v>4.4719803205314212E-3</v>
      </c>
      <c r="AU46" s="298">
        <f t="shared" si="42"/>
        <v>0.13203686266707515</v>
      </c>
      <c r="AV46" s="298">
        <f t="shared" si="42"/>
        <v>-4.0895614400775826E-2</v>
      </c>
      <c r="AW46" s="298">
        <f t="shared" si="42"/>
        <v>1.1549962207951125E-2</v>
      </c>
      <c r="AX46" s="298">
        <f t="shared" si="42"/>
        <v>0.2687893262047556</v>
      </c>
      <c r="AY46" s="298">
        <f t="shared" si="42"/>
        <v>0.12283256322284242</v>
      </c>
      <c r="AZ46" s="290">
        <v>2009</v>
      </c>
      <c r="BB46" t="s">
        <v>5</v>
      </c>
      <c r="BC46" s="641">
        <f t="shared" si="43"/>
        <v>0.25843699825739636</v>
      </c>
      <c r="BD46" s="216">
        <f t="shared" ref="BD46:BW46" si="49">BD65*$BC46</f>
        <v>2.6695236813147849</v>
      </c>
      <c r="BE46" s="216">
        <f t="shared" si="49"/>
        <v>2.7877219099637909</v>
      </c>
      <c r="BF46" s="216">
        <f t="shared" si="49"/>
        <v>2.9193617053291625</v>
      </c>
      <c r="BG46" s="216">
        <f t="shared" si="49"/>
        <v>3.1972817520111874</v>
      </c>
      <c r="BH46" s="216">
        <f t="shared" si="49"/>
        <v>3.4649527042163206</v>
      </c>
      <c r="BI46" s="216">
        <f t="shared" si="49"/>
        <v>3.7435658789276718</v>
      </c>
      <c r="BJ46" s="216">
        <f t="shared" si="49"/>
        <v>4.043634493234352</v>
      </c>
      <c r="BK46" s="216">
        <f t="shared" si="49"/>
        <v>4.3737205648886288</v>
      </c>
      <c r="BL46" s="216">
        <f t="shared" si="49"/>
        <v>4.718485858043926</v>
      </c>
      <c r="BM46" s="216">
        <f t="shared" si="49"/>
        <v>5.0694019517577491</v>
      </c>
      <c r="BN46" s="216">
        <f t="shared" si="49"/>
        <v>5.4350334481523488</v>
      </c>
      <c r="BO46" s="216">
        <f t="shared" si="49"/>
        <v>5.8346028911581085</v>
      </c>
      <c r="BP46" s="216">
        <f t="shared" si="49"/>
        <v>6.2591115044957082</v>
      </c>
      <c r="BQ46" s="216">
        <f t="shared" si="49"/>
        <v>6.6932985834180476</v>
      </c>
      <c r="BR46" s="216">
        <f t="shared" si="49"/>
        <v>7.1260435838901097</v>
      </c>
      <c r="BS46" s="216">
        <f t="shared" si="49"/>
        <v>7.5636549530393582</v>
      </c>
      <c r="BT46" s="216">
        <f t="shared" si="49"/>
        <v>8.0059104350472943</v>
      </c>
      <c r="BU46" s="216">
        <f t="shared" si="49"/>
        <v>8.4548103322804256</v>
      </c>
      <c r="BV46" s="216">
        <f t="shared" si="49"/>
        <v>8.911853579328648</v>
      </c>
      <c r="BW46" s="216">
        <f t="shared" si="49"/>
        <v>9.3715147931692204</v>
      </c>
      <c r="BX46" s="110">
        <f t="shared" si="45"/>
        <v>0.15488350441596599</v>
      </c>
      <c r="BY46" t="s">
        <v>5</v>
      </c>
    </row>
    <row r="47" spans="1:78" x14ac:dyDescent="0.25">
      <c r="A47" s="3">
        <v>33</v>
      </c>
      <c r="B47" s="312">
        <f t="shared" si="14"/>
        <v>17.812955140394184</v>
      </c>
      <c r="C47" s="312">
        <f t="shared" si="15"/>
        <v>17.127525539110049</v>
      </c>
      <c r="D47" s="312">
        <f t="shared" si="16"/>
        <v>15.417411233563604</v>
      </c>
      <c r="E47" s="312">
        <f t="shared" si="17"/>
        <v>19.835675461150569</v>
      </c>
      <c r="F47" s="312">
        <f t="shared" si="18"/>
        <v>12.871786031601347</v>
      </c>
      <c r="G47" s="312">
        <f t="shared" si="19"/>
        <v>19.923107325868624</v>
      </c>
      <c r="H47" s="312">
        <f t="shared" si="20"/>
        <v>19.062521074508453</v>
      </c>
      <c r="I47" s="312">
        <f t="shared" si="21"/>
        <v>23.101216912723928</v>
      </c>
      <c r="J47" s="312">
        <f t="shared" si="22"/>
        <v>16.998156258655065</v>
      </c>
      <c r="K47" s="312">
        <f t="shared" si="23"/>
        <v>11.751948300527392</v>
      </c>
      <c r="L47" s="312">
        <f t="shared" si="24"/>
        <v>18.615632731805373</v>
      </c>
      <c r="M47" s="312">
        <f t="shared" si="25"/>
        <v>12.543825663953713</v>
      </c>
      <c r="N47" s="312">
        <f t="shared" si="26"/>
        <v>17.763686987491379</v>
      </c>
      <c r="O47" s="312">
        <f t="shared" si="27"/>
        <v>9.0446719915977578</v>
      </c>
      <c r="P47" s="312">
        <f t="shared" si="28"/>
        <v>14.568521726955955</v>
      </c>
      <c r="Q47" s="268">
        <v>171</v>
      </c>
      <c r="R47" s="3">
        <v>2150</v>
      </c>
      <c r="S47" s="246">
        <v>12</v>
      </c>
      <c r="T47" s="245">
        <f t="shared" si="41"/>
        <v>-1.1265079775356459E-2</v>
      </c>
      <c r="U47" s="245">
        <f t="shared" si="41"/>
        <v>5.940881682112352E-2</v>
      </c>
      <c r="V47" s="245">
        <f t="shared" si="41"/>
        <v>1.0855018290503937E-3</v>
      </c>
      <c r="W47" s="245">
        <f t="shared" si="41"/>
        <v>-3.1967132122675368E-3</v>
      </c>
      <c r="X47" s="245">
        <f t="shared" si="41"/>
        <v>3.5454726902051772E-2</v>
      </c>
      <c r="Y47" s="245">
        <f t="shared" si="41"/>
        <v>1.2453868565930105E-2</v>
      </c>
      <c r="Z47" s="245">
        <f t="shared" si="41"/>
        <v>5.247676621074359E-2</v>
      </c>
      <c r="AA47" s="245">
        <f t="shared" si="41"/>
        <v>2.5295848018618554E-2</v>
      </c>
      <c r="AB47" s="245">
        <f t="shared" si="41"/>
        <v>-1.2001823144187033E-3</v>
      </c>
      <c r="AC47" s="245">
        <f t="shared" si="41"/>
        <v>1.2047902871322147E-2</v>
      </c>
      <c r="AD47" s="245">
        <f t="shared" si="41"/>
        <v>-6.3975570927794823E-2</v>
      </c>
      <c r="AE47" s="245">
        <f t="shared" si="41"/>
        <v>8.1743585836853289E-2</v>
      </c>
      <c r="AF47" s="245">
        <f t="shared" si="41"/>
        <v>7.7028864306846138E-3</v>
      </c>
      <c r="AG47" s="245">
        <f t="shared" si="41"/>
        <v>-3.147116148998143E-4</v>
      </c>
      <c r="AH47" s="245">
        <f t="shared" si="41"/>
        <v>-1.5191361681453009E-2</v>
      </c>
      <c r="AJ47" s="5">
        <v>21</v>
      </c>
      <c r="AK47" s="298">
        <f t="shared" si="42"/>
        <v>1.513136867159437</v>
      </c>
      <c r="AL47" s="298">
        <f t="shared" si="42"/>
        <v>-8.0137644207729952E-2</v>
      </c>
      <c r="AM47" s="298">
        <f t="shared" si="42"/>
        <v>5.4379818704859417E-3</v>
      </c>
      <c r="AN47" s="298">
        <f t="shared" si="42"/>
        <v>0.12848220784397957</v>
      </c>
      <c r="AO47" s="298">
        <f t="shared" si="42"/>
        <v>6.2828765884358484E-2</v>
      </c>
      <c r="AP47" s="298">
        <f t="shared" si="42"/>
        <v>0.48513158032365311</v>
      </c>
      <c r="AQ47" s="298">
        <f t="shared" si="42"/>
        <v>-0.21166991247310385</v>
      </c>
      <c r="AR47" s="298">
        <f t="shared" si="42"/>
        <v>-0.18833186661560397</v>
      </c>
      <c r="AS47" s="298">
        <f t="shared" si="42"/>
        <v>-0.20860150511677178</v>
      </c>
      <c r="AT47" s="298">
        <f t="shared" si="42"/>
        <v>6.1999374623242787E-3</v>
      </c>
      <c r="AU47" s="298">
        <f t="shared" si="42"/>
        <v>9.2368400043425058E-2</v>
      </c>
      <c r="AV47" s="298">
        <f t="shared" si="42"/>
        <v>-4.1969455041278247E-2</v>
      </c>
      <c r="AW47" s="298">
        <f t="shared" si="42"/>
        <v>-0.18766945709020888</v>
      </c>
      <c r="AX47" s="298">
        <f t="shared" si="42"/>
        <v>0.30374099900392793</v>
      </c>
      <c r="AY47" s="298">
        <f t="shared" si="42"/>
        <v>7.5179250855168078E-2</v>
      </c>
      <c r="AZ47" s="13">
        <v>2010</v>
      </c>
      <c r="BB47" t="s">
        <v>25</v>
      </c>
      <c r="BC47" s="641">
        <f t="shared" si="43"/>
        <v>1.780432210469973</v>
      </c>
      <c r="BD47" s="216">
        <f t="shared" ref="BD47:BW47" si="50">BD66*$BC47</f>
        <v>4.3519638650180692</v>
      </c>
      <c r="BE47" s="216">
        <f t="shared" si="50"/>
        <v>7.2955702429101805</v>
      </c>
      <c r="BF47" s="216">
        <f t="shared" si="50"/>
        <v>10.526663009826878</v>
      </c>
      <c r="BG47" s="216">
        <f t="shared" si="50"/>
        <v>14.156786243754105</v>
      </c>
      <c r="BH47" s="216">
        <f t="shared" si="50"/>
        <v>18.864747529255645</v>
      </c>
      <c r="BI47" s="216">
        <f t="shared" si="50"/>
        <v>23.210960598233896</v>
      </c>
      <c r="BJ47" s="216">
        <f t="shared" si="50"/>
        <v>26.870639006854926</v>
      </c>
      <c r="BK47" s="216">
        <f t="shared" si="50"/>
        <v>30.108889111257717</v>
      </c>
      <c r="BL47" s="216">
        <f t="shared" si="50"/>
        <v>32.954731956472919</v>
      </c>
      <c r="BM47" s="216">
        <f t="shared" si="50"/>
        <v>35.177601571244679</v>
      </c>
      <c r="BN47" s="216">
        <f t="shared" si="50"/>
        <v>36.763966670773428</v>
      </c>
      <c r="BO47" s="216">
        <f t="shared" si="50"/>
        <v>38.067955221721633</v>
      </c>
      <c r="BP47" s="216">
        <f t="shared" si="50"/>
        <v>39.09918155802584</v>
      </c>
      <c r="BQ47" s="216">
        <f t="shared" si="50"/>
        <v>39.891651934906029</v>
      </c>
      <c r="BR47" s="216">
        <f t="shared" si="50"/>
        <v>40.393733818258561</v>
      </c>
      <c r="BS47" s="216">
        <f t="shared" si="50"/>
        <v>40.753737211215594</v>
      </c>
      <c r="BT47" s="216">
        <f t="shared" si="50"/>
        <v>40.906676338094961</v>
      </c>
      <c r="BU47" s="216">
        <f t="shared" si="50"/>
        <v>40.955460180661838</v>
      </c>
      <c r="BV47" s="216">
        <f t="shared" si="50"/>
        <v>40.949406711146239</v>
      </c>
      <c r="BW47" s="216">
        <f t="shared" si="50"/>
        <v>40.920919795778715</v>
      </c>
      <c r="BX47" s="110">
        <f t="shared" si="45"/>
        <v>6.6273143857092593</v>
      </c>
      <c r="BY47" t="s">
        <v>25</v>
      </c>
    </row>
    <row r="48" spans="1:78" x14ac:dyDescent="0.25">
      <c r="A48" s="3">
        <v>34</v>
      </c>
      <c r="B48" s="312">
        <f t="shared" si="14"/>
        <v>18.004485606283609</v>
      </c>
      <c r="C48" s="312">
        <f t="shared" si="15"/>
        <v>17.390479093795243</v>
      </c>
      <c r="D48" s="312">
        <f t="shared" si="16"/>
        <v>15.624463290709022</v>
      </c>
      <c r="E48" s="312">
        <f t="shared" si="17"/>
        <v>20.084417329475649</v>
      </c>
      <c r="F48" s="312">
        <f t="shared" si="18"/>
        <v>13.074809596646675</v>
      </c>
      <c r="G48" s="312">
        <f t="shared" si="19"/>
        <v>20.248897770722358</v>
      </c>
      <c r="H48" s="312">
        <f t="shared" si="20"/>
        <v>19.097276898090655</v>
      </c>
      <c r="I48" s="312">
        <f t="shared" si="21"/>
        <v>23.706047765779196</v>
      </c>
      <c r="J48" s="312">
        <f t="shared" si="22"/>
        <v>17.465217820896619</v>
      </c>
      <c r="K48" s="312">
        <f t="shared" si="23"/>
        <v>12.052176361464374</v>
      </c>
      <c r="L48" s="312">
        <f t="shared" si="24"/>
        <v>18.903883654215285</v>
      </c>
      <c r="M48" s="312">
        <f t="shared" si="25"/>
        <v>12.577044316896172</v>
      </c>
      <c r="N48" s="312">
        <f t="shared" si="26"/>
        <v>18.150498071651985</v>
      </c>
      <c r="O48" s="312">
        <f t="shared" si="27"/>
        <v>9.2723867698849176</v>
      </c>
      <c r="P48" s="312">
        <f t="shared" si="28"/>
        <v>14.933709912436889</v>
      </c>
      <c r="Q48" s="268">
        <v>176</v>
      </c>
      <c r="R48" s="1">
        <v>2155</v>
      </c>
      <c r="S48" s="246">
        <v>13</v>
      </c>
      <c r="T48" s="245">
        <f t="shared" si="41"/>
        <v>6.3821574659463228E-4</v>
      </c>
      <c r="U48" s="245">
        <f t="shared" si="41"/>
        <v>5.574552528375204E-2</v>
      </c>
      <c r="V48" s="245">
        <f t="shared" si="41"/>
        <v>9.3701283249729515E-4</v>
      </c>
      <c r="W48" s="245">
        <f t="shared" si="41"/>
        <v>1.1079484327084685E-2</v>
      </c>
      <c r="X48" s="245">
        <f t="shared" si="41"/>
        <v>3.3421788624329936E-2</v>
      </c>
      <c r="Y48" s="245">
        <f t="shared" si="41"/>
        <v>3.3357255309943677E-3</v>
      </c>
      <c r="Z48" s="245">
        <f t="shared" si="41"/>
        <v>8.6823441417087394E-2</v>
      </c>
      <c r="AA48" s="245">
        <f t="shared" si="41"/>
        <v>1.2818353931731672E-2</v>
      </c>
      <c r="AB48" s="245">
        <f t="shared" si="41"/>
        <v>1.8102106072242129E-2</v>
      </c>
      <c r="AC48" s="245">
        <f t="shared" si="41"/>
        <v>2.1294274294961276E-2</v>
      </c>
      <c r="AD48" s="245">
        <f t="shared" si="41"/>
        <v>5.2070779000243525E-2</v>
      </c>
      <c r="AE48" s="245">
        <f t="shared" si="41"/>
        <v>6.9522044369618091E-2</v>
      </c>
      <c r="AF48" s="245">
        <f t="shared" si="41"/>
        <v>3.3566872706148602E-2</v>
      </c>
      <c r="AG48" s="245">
        <f t="shared" si="41"/>
        <v>1.3544210239190795E-2</v>
      </c>
      <c r="AH48" s="245">
        <f t="shared" si="41"/>
        <v>-2.4997682406515231E-2</v>
      </c>
      <c r="AJ48" s="5">
        <v>22</v>
      </c>
      <c r="AK48" s="298">
        <f t="shared" si="42"/>
        <v>1.6056611835503389</v>
      </c>
      <c r="AL48" s="298">
        <f t="shared" si="42"/>
        <v>-0.12659778276350142</v>
      </c>
      <c r="AM48" s="298">
        <f t="shared" si="42"/>
        <v>4.6333204313021348E-2</v>
      </c>
      <c r="AN48" s="298">
        <f t="shared" si="42"/>
        <v>0.11921181662304137</v>
      </c>
      <c r="AO48" s="298">
        <f t="shared" si="42"/>
        <v>4.5563217921486432E-2</v>
      </c>
      <c r="AP48" s="298">
        <f t="shared" si="42"/>
        <v>0.40017628671555272</v>
      </c>
      <c r="AQ48" s="298">
        <f t="shared" si="42"/>
        <v>-0.17417413647970292</v>
      </c>
      <c r="AR48" s="298">
        <f t="shared" si="42"/>
        <v>-0.18406028025460497</v>
      </c>
      <c r="AS48" s="298">
        <f t="shared" si="42"/>
        <v>-0.24697373112144705</v>
      </c>
      <c r="AT48" s="298">
        <f t="shared" si="42"/>
        <v>4.1003534516202977E-3</v>
      </c>
      <c r="AU48" s="298">
        <f t="shared" si="42"/>
        <v>4.184565709258492E-2</v>
      </c>
      <c r="AV48" s="298">
        <f t="shared" si="42"/>
        <v>-4.1024202940997179E-2</v>
      </c>
      <c r="AW48" s="298">
        <f t="shared" si="42"/>
        <v>-0.19276437937018365</v>
      </c>
      <c r="AX48" s="298">
        <f t="shared" si="42"/>
        <v>0.294940153270705</v>
      </c>
      <c r="AY48" s="298">
        <f t="shared" si="42"/>
        <v>-1.8223712166530959E-2</v>
      </c>
      <c r="AZ48" s="290">
        <v>2011</v>
      </c>
      <c r="BB48" t="s">
        <v>26</v>
      </c>
      <c r="BC48" s="641">
        <f t="shared" si="43"/>
        <v>1.7359195612846372</v>
      </c>
      <c r="BD48" s="216">
        <f t="shared" ref="BD48:BW48" si="51">BD67*$BC48</f>
        <v>1.307605712411511</v>
      </c>
      <c r="BE48" s="216">
        <f t="shared" si="51"/>
        <v>1.949402948931422</v>
      </c>
      <c r="BF48" s="216">
        <f t="shared" si="51"/>
        <v>2.6871340440861671</v>
      </c>
      <c r="BG48" s="216">
        <f t="shared" si="51"/>
        <v>3.8785303573870391</v>
      </c>
      <c r="BH48" s="216">
        <f t="shared" si="51"/>
        <v>5.2314887042566722</v>
      </c>
      <c r="BI48" s="216">
        <f t="shared" si="51"/>
        <v>6.7913686628314345</v>
      </c>
      <c r="BJ48" s="216">
        <f t="shared" si="51"/>
        <v>8.5664852878098792</v>
      </c>
      <c r="BK48" s="216">
        <f t="shared" si="51"/>
        <v>10.598344415902321</v>
      </c>
      <c r="BL48" s="216">
        <f t="shared" si="51"/>
        <v>12.858129782391435</v>
      </c>
      <c r="BM48" s="216">
        <f t="shared" si="51"/>
        <v>15.320097700183373</v>
      </c>
      <c r="BN48" s="216">
        <f t="shared" si="51"/>
        <v>17.987424902075283</v>
      </c>
      <c r="BO48" s="216">
        <f t="shared" si="51"/>
        <v>20.84978266667752</v>
      </c>
      <c r="BP48" s="216">
        <f t="shared" si="51"/>
        <v>23.869241151576016</v>
      </c>
      <c r="BQ48" s="216">
        <f t="shared" si="51"/>
        <v>26.984695988213556</v>
      </c>
      <c r="BR48" s="216">
        <f t="shared" si="51"/>
        <v>30.144590365619983</v>
      </c>
      <c r="BS48" s="216">
        <f t="shared" si="51"/>
        <v>33.3129907488767</v>
      </c>
      <c r="BT48" s="216">
        <f t="shared" si="51"/>
        <v>36.459344953705106</v>
      </c>
      <c r="BU48" s="216">
        <f t="shared" si="51"/>
        <v>39.579660365114243</v>
      </c>
      <c r="BV48" s="216">
        <f t="shared" si="51"/>
        <v>42.651022844895152</v>
      </c>
      <c r="BW48" s="216">
        <f t="shared" si="51"/>
        <v>45.614411127964161</v>
      </c>
      <c r="BX48" s="110">
        <f t="shared" si="45"/>
        <v>10.020197286635149</v>
      </c>
      <c r="BY48" t="s">
        <v>26</v>
      </c>
    </row>
    <row r="49" spans="1:77" x14ac:dyDescent="0.25">
      <c r="A49" s="3">
        <v>35</v>
      </c>
      <c r="B49" s="312">
        <f t="shared" si="14"/>
        <v>18.195082012792465</v>
      </c>
      <c r="C49" s="312">
        <f t="shared" si="15"/>
        <v>17.645455110131667</v>
      </c>
      <c r="D49" s="312">
        <f t="shared" si="16"/>
        <v>15.82895714878163</v>
      </c>
      <c r="E49" s="312">
        <f t="shared" si="17"/>
        <v>20.326594910341761</v>
      </c>
      <c r="F49" s="312">
        <f t="shared" si="18"/>
        <v>13.276478667173587</v>
      </c>
      <c r="G49" s="312">
        <f t="shared" si="19"/>
        <v>20.569649709704478</v>
      </c>
      <c r="H49" s="312">
        <f t="shared" si="20"/>
        <v>19.126554525966945</v>
      </c>
      <c r="I49" s="312">
        <f t="shared" si="21"/>
        <v>24.285379382293101</v>
      </c>
      <c r="J49" s="312">
        <f t="shared" si="22"/>
        <v>17.930143946391766</v>
      </c>
      <c r="K49" s="312">
        <f t="shared" si="23"/>
        <v>12.35243424015219</v>
      </c>
      <c r="L49" s="312">
        <f t="shared" si="24"/>
        <v>19.178627461396129</v>
      </c>
      <c r="M49" s="312">
        <f t="shared" si="25"/>
        <v>12.605954229300375</v>
      </c>
      <c r="N49" s="312">
        <f t="shared" si="26"/>
        <v>18.523300658484402</v>
      </c>
      <c r="O49" s="312">
        <f t="shared" si="27"/>
        <v>9.4996987427983495</v>
      </c>
      <c r="P49" s="312">
        <f t="shared" si="28"/>
        <v>15.296665299645426</v>
      </c>
      <c r="Q49" s="268">
        <v>181</v>
      </c>
      <c r="R49" s="3">
        <v>2160</v>
      </c>
      <c r="S49" s="246">
        <v>14</v>
      </c>
      <c r="T49" s="245">
        <f t="shared" si="41"/>
        <v>1.2466642573234717E-2</v>
      </c>
      <c r="U49" s="245">
        <f t="shared" si="41"/>
        <v>7.9268795388323557E-2</v>
      </c>
      <c r="V49" s="245">
        <f t="shared" si="41"/>
        <v>1.530759445350085E-2</v>
      </c>
      <c r="W49" s="245">
        <f t="shared" si="41"/>
        <v>-7.012326120361096E-4</v>
      </c>
      <c r="X49" s="245">
        <f t="shared" si="41"/>
        <v>3.4211334616256785E-2</v>
      </c>
      <c r="Y49" s="245">
        <f t="shared" si="41"/>
        <v>4.7926617747357141E-3</v>
      </c>
      <c r="Z49" s="245">
        <f t="shared" si="41"/>
        <v>6.4052915041421271E-2</v>
      </c>
      <c r="AA49" s="245">
        <f t="shared" si="41"/>
        <v>5.9806568273405449E-2</v>
      </c>
      <c r="AB49" s="245">
        <f t="shared" si="41"/>
        <v>-1.13084963408883E-3</v>
      </c>
      <c r="AC49" s="245">
        <f t="shared" si="41"/>
        <v>1.3490013887938909E-2</v>
      </c>
      <c r="AD49" s="245">
        <f t="shared" si="41"/>
        <v>3.866648682737938E-2</v>
      </c>
      <c r="AE49" s="245">
        <f t="shared" si="41"/>
        <v>7.6059047701938248E-2</v>
      </c>
      <c r="AF49" s="245">
        <f t="shared" si="41"/>
        <v>2.8250041970373816E-2</v>
      </c>
      <c r="AG49" s="245">
        <f t="shared" si="41"/>
        <v>2.7955326044930392E-2</v>
      </c>
      <c r="AH49" s="245">
        <f t="shared" si="41"/>
        <v>1.1798304724979832E-2</v>
      </c>
      <c r="AJ49" s="5">
        <v>23</v>
      </c>
      <c r="AK49" s="298">
        <f t="shared" si="42"/>
        <v>1.6044615047487376</v>
      </c>
      <c r="AL49" s="298">
        <f t="shared" si="42"/>
        <v>-0.14783460280770111</v>
      </c>
      <c r="AM49" s="298">
        <f t="shared" si="42"/>
        <v>-9.5681727747178869E-3</v>
      </c>
      <c r="AN49" s="298">
        <f t="shared" si="42"/>
        <v>0.12927098667946235</v>
      </c>
      <c r="AO49" s="298">
        <f t="shared" si="42"/>
        <v>3.4730724528963419E-2</v>
      </c>
      <c r="AP49" s="298">
        <f t="shared" si="42"/>
        <v>0.67645220599163025</v>
      </c>
      <c r="AQ49" s="298">
        <f t="shared" si="42"/>
        <v>-0.11120104589811142</v>
      </c>
      <c r="AR49" s="298">
        <f t="shared" si="42"/>
        <v>-8.5733557575964348E-2</v>
      </c>
      <c r="AS49" s="298">
        <f t="shared" si="42"/>
        <v>-0.22522501697878461</v>
      </c>
      <c r="AT49" s="298">
        <f t="shared" si="42"/>
        <v>8.0058254346764279E-3</v>
      </c>
      <c r="AU49" s="298">
        <f t="shared" si="42"/>
        <v>7.5949030486515134E-2</v>
      </c>
      <c r="AV49" s="298">
        <f t="shared" si="42"/>
        <v>-3.0246299535545473E-2</v>
      </c>
      <c r="AW49" s="298">
        <f t="shared" si="42"/>
        <v>-0.23046457699071965</v>
      </c>
      <c r="AX49" s="298">
        <f t="shared" si="42"/>
        <v>0.46392340081751726</v>
      </c>
      <c r="AY49" s="298">
        <f t="shared" si="42"/>
        <v>-4.1265652751816262E-2</v>
      </c>
      <c r="AZ49" s="290">
        <v>2012</v>
      </c>
      <c r="BB49" t="s">
        <v>41</v>
      </c>
      <c r="BC49" s="641">
        <f t="shared" si="43"/>
        <v>1.4769337174432193</v>
      </c>
      <c r="BD49" s="216">
        <f t="shared" ref="BD49:BW49" si="52">BD68*$BC49</f>
        <v>1.686229994542098</v>
      </c>
      <c r="BE49" s="216">
        <f t="shared" si="52"/>
        <v>2.0963449492017312</v>
      </c>
      <c r="BF49" s="216">
        <f t="shared" si="52"/>
        <v>2.2119002432544885</v>
      </c>
      <c r="BG49" s="216">
        <f t="shared" si="52"/>
        <v>2.4066191845622025</v>
      </c>
      <c r="BH49" s="216">
        <f t="shared" si="52"/>
        <v>2.8285053009498582</v>
      </c>
      <c r="BI49" s="216">
        <f t="shared" si="52"/>
        <v>3.2286361836795754</v>
      </c>
      <c r="BJ49" s="216">
        <f t="shared" si="52"/>
        <v>3.6128457209352542</v>
      </c>
      <c r="BK49" s="216">
        <f t="shared" si="52"/>
        <v>4.0082651851063273</v>
      </c>
      <c r="BL49" s="216">
        <f t="shared" si="52"/>
        <v>4.4066532860494609</v>
      </c>
      <c r="BM49" s="216">
        <f t="shared" si="52"/>
        <v>4.7995028855521831</v>
      </c>
      <c r="BN49" s="216">
        <f t="shared" si="52"/>
        <v>5.2008891619417268</v>
      </c>
      <c r="BO49" s="216">
        <f t="shared" si="52"/>
        <v>5.6091579494545556</v>
      </c>
      <c r="BP49" s="216">
        <f t="shared" si="52"/>
        <v>6.0077232824437834</v>
      </c>
      <c r="BQ49" s="216">
        <f t="shared" si="52"/>
        <v>6.403408594683996</v>
      </c>
      <c r="BR49" s="216">
        <f t="shared" si="52"/>
        <v>6.811854614242919</v>
      </c>
      <c r="BS49" s="216">
        <f t="shared" si="52"/>
        <v>7.213728278759219</v>
      </c>
      <c r="BT49" s="216">
        <f t="shared" si="52"/>
        <v>7.6095022070224783</v>
      </c>
      <c r="BU49" s="216">
        <f t="shared" si="52"/>
        <v>8.0054090593203071</v>
      </c>
      <c r="BV49" s="216">
        <f t="shared" si="52"/>
        <v>8.4082870387644686</v>
      </c>
      <c r="BW49" s="216">
        <f t="shared" si="52"/>
        <v>8.8179884519832168</v>
      </c>
      <c r="BX49" s="110">
        <f t="shared" si="45"/>
        <v>1.0725054908691343</v>
      </c>
      <c r="BY49" t="s">
        <v>41</v>
      </c>
    </row>
    <row r="50" spans="1:77" x14ac:dyDescent="0.25">
      <c r="A50" s="3">
        <v>36</v>
      </c>
      <c r="B50" s="312">
        <f t="shared" si="14"/>
        <v>18.38471795706257</v>
      </c>
      <c r="C50" s="312">
        <f t="shared" si="15"/>
        <v>17.892531158421033</v>
      </c>
      <c r="D50" s="312">
        <f t="shared" si="16"/>
        <v>16.030857182097229</v>
      </c>
      <c r="E50" s="312">
        <f t="shared" si="17"/>
        <v>20.5622713139174</v>
      </c>
      <c r="F50" s="312">
        <f t="shared" si="18"/>
        <v>13.476734305892448</v>
      </c>
      <c r="G50" s="312">
        <f t="shared" si="19"/>
        <v>20.885284487266972</v>
      </c>
      <c r="H50" s="312">
        <f t="shared" si="20"/>
        <v>19.15121085332186</v>
      </c>
      <c r="I50" s="312">
        <f t="shared" si="21"/>
        <v>24.839375164676373</v>
      </c>
      <c r="J50" s="312">
        <f t="shared" si="22"/>
        <v>18.392564343974456</v>
      </c>
      <c r="K50" s="312">
        <f t="shared" si="23"/>
        <v>12.652538615457138</v>
      </c>
      <c r="L50" s="312">
        <f t="shared" si="24"/>
        <v>19.440259441425564</v>
      </c>
      <c r="M50" s="312">
        <f t="shared" si="25"/>
        <v>12.631106087707797</v>
      </c>
      <c r="N50" s="312">
        <f t="shared" si="26"/>
        <v>18.882179771304397</v>
      </c>
      <c r="O50" s="312">
        <f t="shared" si="27"/>
        <v>9.7264640716430524</v>
      </c>
      <c r="P50" s="312">
        <f t="shared" si="28"/>
        <v>15.65713726862889</v>
      </c>
      <c r="Q50" s="268">
        <v>186</v>
      </c>
      <c r="R50" s="1">
        <v>2165</v>
      </c>
      <c r="S50" s="246">
        <v>15</v>
      </c>
      <c r="T50" s="245">
        <f t="shared" si="41"/>
        <v>2.1856131903236042E-2</v>
      </c>
      <c r="U50" s="245">
        <f t="shared" si="41"/>
        <v>7.7340567373433616E-2</v>
      </c>
      <c r="V50" s="245">
        <f t="shared" si="41"/>
        <v>2.0844887774726342E-2</v>
      </c>
      <c r="W50" s="245">
        <f t="shared" si="41"/>
        <v>1.3154452458344271E-2</v>
      </c>
      <c r="X50" s="245">
        <f t="shared" si="41"/>
        <v>4.709072583953456E-2</v>
      </c>
      <c r="Y50" s="245">
        <f t="shared" si="41"/>
        <v>1.6071171266637756E-2</v>
      </c>
      <c r="Z50" s="245">
        <f t="shared" si="41"/>
        <v>7.6505953549797029E-2</v>
      </c>
      <c r="AA50" s="245">
        <f t="shared" si="41"/>
        <v>5.5341785910434774E-2</v>
      </c>
      <c r="AB50" s="245">
        <f t="shared" si="41"/>
        <v>4.4259190117021056E-2</v>
      </c>
      <c r="AC50" s="245">
        <f t="shared" si="41"/>
        <v>2.9271362790110347E-2</v>
      </c>
      <c r="AD50" s="245">
        <f t="shared" si="41"/>
        <v>7.341322650128225E-2</v>
      </c>
      <c r="AE50" s="245">
        <f t="shared" si="41"/>
        <v>8.5977695005626978E-2</v>
      </c>
      <c r="AF50" s="245">
        <f t="shared" si="41"/>
        <v>3.9228463989877074E-2</v>
      </c>
      <c r="AG50" s="245">
        <f t="shared" si="41"/>
        <v>4.8589989558977045E-2</v>
      </c>
      <c r="AH50" s="245">
        <f t="shared" si="41"/>
        <v>5.1695751227735252E-2</v>
      </c>
      <c r="AJ50" s="5">
        <v>24</v>
      </c>
      <c r="AK50" s="298">
        <f t="shared" si="42"/>
        <v>1.6892011659448762</v>
      </c>
      <c r="AL50" s="298">
        <f t="shared" si="42"/>
        <v>-9.9556547271301365E-2</v>
      </c>
      <c r="AM50" s="298">
        <f t="shared" si="42"/>
        <v>-4.9426825339610403E-2</v>
      </c>
      <c r="AN50" s="298">
        <f t="shared" si="42"/>
        <v>0.13282418048392097</v>
      </c>
      <c r="AO50" s="298">
        <f t="shared" si="42"/>
        <v>4.6425790473560324E-2</v>
      </c>
      <c r="AP50" s="298">
        <f t="shared" si="42"/>
        <v>0.84005530455757338</v>
      </c>
      <c r="AQ50" s="298">
        <f t="shared" si="42"/>
        <v>-3.706975956815306E-2</v>
      </c>
      <c r="AR50" s="298">
        <f t="shared" si="42"/>
        <v>-8.8542803312726903E-2</v>
      </c>
      <c r="AS50" s="298">
        <f t="shared" si="42"/>
        <v>-0.22960861736145333</v>
      </c>
      <c r="AT50" s="298">
        <f t="shared" si="42"/>
        <v>1.215368369939529E-2</v>
      </c>
      <c r="AU50" s="298">
        <f t="shared" si="42"/>
        <v>7.8513616258738539E-2</v>
      </c>
      <c r="AV50" s="298">
        <f t="shared" si="42"/>
        <v>-2.8821150110942995E-2</v>
      </c>
      <c r="AW50" s="298">
        <f t="shared" si="42"/>
        <v>-0.24225073028569177</v>
      </c>
      <c r="AX50" s="298">
        <f t="shared" si="42"/>
        <v>0.65714669241662449</v>
      </c>
      <c r="AY50" s="298">
        <f t="shared" si="42"/>
        <v>-1.8830577074059995E-2</v>
      </c>
      <c r="AZ50" s="290">
        <v>2013</v>
      </c>
      <c r="BB50" t="s">
        <v>42</v>
      </c>
      <c r="BC50" s="641">
        <f t="shared" si="43"/>
        <v>79.108448002155924</v>
      </c>
      <c r="BD50" s="216">
        <f t="shared" ref="BD50:BW50" si="53">BD69*$BC50</f>
        <v>16.299821060156216</v>
      </c>
      <c r="BE50" s="216">
        <f t="shared" si="53"/>
        <v>19.121065641257104</v>
      </c>
      <c r="BF50" s="216">
        <f t="shared" si="53"/>
        <v>21.226457876386476</v>
      </c>
      <c r="BG50" s="216">
        <f t="shared" si="53"/>
        <v>23.701761214373938</v>
      </c>
      <c r="BH50" s="216">
        <f t="shared" si="53"/>
        <v>28.836057706609861</v>
      </c>
      <c r="BI50" s="216">
        <f t="shared" si="53"/>
        <v>34.231886727940918</v>
      </c>
      <c r="BJ50" s="216">
        <f t="shared" si="53"/>
        <v>39.858712417438262</v>
      </c>
      <c r="BK50" s="216">
        <f t="shared" si="53"/>
        <v>45.777843822303574</v>
      </c>
      <c r="BL50" s="216">
        <f t="shared" si="53"/>
        <v>51.854638364037179</v>
      </c>
      <c r="BM50" s="216">
        <f t="shared" si="53"/>
        <v>58.028340754573435</v>
      </c>
      <c r="BN50" s="216">
        <f t="shared" si="53"/>
        <v>64.454557311132561</v>
      </c>
      <c r="BO50" s="216">
        <f t="shared" si="53"/>
        <v>71.265240924982166</v>
      </c>
      <c r="BP50" s="216">
        <f t="shared" si="53"/>
        <v>78.231609964500024</v>
      </c>
      <c r="BQ50" s="216">
        <f t="shared" si="53"/>
        <v>85.202171751761995</v>
      </c>
      <c r="BR50" s="216">
        <f t="shared" si="53"/>
        <v>92.166879513871805</v>
      </c>
      <c r="BS50" s="216">
        <f t="shared" si="53"/>
        <v>99.001058336778058</v>
      </c>
      <c r="BT50" s="216">
        <f t="shared" si="53"/>
        <v>105.64221254655904</v>
      </c>
      <c r="BU50" s="216">
        <f t="shared" si="53"/>
        <v>112.08559563633465</v>
      </c>
      <c r="BV50" s="216">
        <f t="shared" si="53"/>
        <v>118.24893482018261</v>
      </c>
      <c r="BW50" s="216">
        <f t="shared" si="53"/>
        <v>124.03413562258028</v>
      </c>
      <c r="BX50" s="110">
        <f t="shared" si="45"/>
        <v>2.2928640605046446</v>
      </c>
      <c r="BY50" t="s">
        <v>42</v>
      </c>
    </row>
    <row r="51" spans="1:77" x14ac:dyDescent="0.25">
      <c r="A51" s="3">
        <v>37</v>
      </c>
      <c r="B51" s="312">
        <f t="shared" si="14"/>
        <v>18.573367955697996</v>
      </c>
      <c r="C51" s="312">
        <f t="shared" si="15"/>
        <v>18.131799863686293</v>
      </c>
      <c r="D51" s="312">
        <f t="shared" si="16"/>
        <v>16.230131609908977</v>
      </c>
      <c r="E51" s="312">
        <f t="shared" si="17"/>
        <v>20.791518039815838</v>
      </c>
      <c r="F51" s="312">
        <f t="shared" si="18"/>
        <v>13.675520423668596</v>
      </c>
      <c r="G51" s="312">
        <f t="shared" si="19"/>
        <v>21.195734518723913</v>
      </c>
      <c r="H51" s="312">
        <f t="shared" si="20"/>
        <v>19.17197066942558</v>
      </c>
      <c r="I51" s="312">
        <f t="shared" si="21"/>
        <v>25.368330003696389</v>
      </c>
      <c r="J51" s="312">
        <f t="shared" si="22"/>
        <v>18.852126444112731</v>
      </c>
      <c r="K51" s="312">
        <f t="shared" si="23"/>
        <v>12.952310933991225</v>
      </c>
      <c r="L51" s="312">
        <f t="shared" si="24"/>
        <v>19.689193020193741</v>
      </c>
      <c r="M51" s="312">
        <f t="shared" si="25"/>
        <v>12.652982221922366</v>
      </c>
      <c r="N51" s="312">
        <f t="shared" si="26"/>
        <v>19.227272172004124</v>
      </c>
      <c r="O51" s="312">
        <f t="shared" si="27"/>
        <v>9.9525437000287891</v>
      </c>
      <c r="P51" s="312">
        <f t="shared" si="28"/>
        <v>16.014888419583365</v>
      </c>
      <c r="Q51" s="268">
        <v>191</v>
      </c>
      <c r="R51" s="3">
        <v>2170</v>
      </c>
      <c r="S51" s="246">
        <v>16</v>
      </c>
      <c r="T51" s="245">
        <f t="shared" si="41"/>
        <v>1.6102370168654973E-2</v>
      </c>
      <c r="U51" s="245">
        <f t="shared" si="41"/>
        <v>6.6830050348525002E-2</v>
      </c>
      <c r="V51" s="245">
        <f t="shared" si="41"/>
        <v>8.7916604244334656E-3</v>
      </c>
      <c r="W51" s="245">
        <f t="shared" si="41"/>
        <v>1.3663045900709813E-2</v>
      </c>
      <c r="X51" s="245">
        <f t="shared" si="41"/>
        <v>1.5406436400132936E-2</v>
      </c>
      <c r="Y51" s="245">
        <f t="shared" si="41"/>
        <v>1.243892266709311E-2</v>
      </c>
      <c r="Z51" s="245">
        <f t="shared" si="41"/>
        <v>5.7691337608955527E-2</v>
      </c>
      <c r="AA51" s="245">
        <f t="shared" si="41"/>
        <v>6.1716602185005166E-2</v>
      </c>
      <c r="AB51" s="245">
        <f t="shared" si="41"/>
        <v>1.5561396577965132E-2</v>
      </c>
      <c r="AC51" s="245">
        <f t="shared" si="41"/>
        <v>3.4491910950153422E-2</v>
      </c>
      <c r="AD51" s="245">
        <f t="shared" si="41"/>
        <v>5.5945380694405383E-2</v>
      </c>
      <c r="AE51" s="245">
        <f t="shared" si="41"/>
        <v>9.0494963218617844E-2</v>
      </c>
      <c r="AF51" s="245">
        <f t="shared" si="41"/>
        <v>3.1459307646035307E-2</v>
      </c>
      <c r="AG51" s="245">
        <f t="shared" si="41"/>
        <v>2.1396114001022398E-2</v>
      </c>
      <c r="AH51" s="245">
        <f t="shared" si="41"/>
        <v>3.7413010921571815E-2</v>
      </c>
      <c r="AJ51" s="5">
        <v>25</v>
      </c>
      <c r="AK51" s="298">
        <f t="shared" si="42"/>
        <v>1.6647366632731249</v>
      </c>
      <c r="AL51" s="298">
        <f t="shared" si="42"/>
        <v>-2.4877171906574791E-2</v>
      </c>
      <c r="AM51" s="298">
        <f t="shared" si="42"/>
        <v>-2.7087020936510164E-2</v>
      </c>
      <c r="AN51" s="298">
        <f t="shared" si="42"/>
        <v>0.13268798941894921</v>
      </c>
      <c r="AO51" s="298">
        <f t="shared" si="42"/>
        <v>7.8683092023515089E-2</v>
      </c>
      <c r="AP51" s="298">
        <f t="shared" si="42"/>
        <v>0.77524832795928234</v>
      </c>
      <c r="AQ51" s="298">
        <f t="shared" si="42"/>
        <v>0.11353680096709695</v>
      </c>
      <c r="AR51" s="298">
        <f t="shared" si="42"/>
        <v>-0.11718866512375392</v>
      </c>
      <c r="AS51" s="298">
        <f t="shared" si="42"/>
        <v>-0.15322487859719613</v>
      </c>
      <c r="AT51" s="298">
        <f t="shared" si="42"/>
        <v>2.0947480786695949E-2</v>
      </c>
      <c r="AU51" s="298">
        <f t="shared" si="42"/>
        <v>0.10163351877203719</v>
      </c>
      <c r="AV51" s="298">
        <f t="shared" si="42"/>
        <v>-1.4837531715959695E-2</v>
      </c>
      <c r="AW51" s="298">
        <f t="shared" si="42"/>
        <v>-0.25546275714108013</v>
      </c>
      <c r="AX51" s="298">
        <f t="shared" si="42"/>
        <v>0.7835182387603794</v>
      </c>
      <c r="AY51" s="298">
        <f t="shared" si="42"/>
        <v>6.4881744414203801E-2</v>
      </c>
      <c r="AZ51" s="290">
        <v>2014</v>
      </c>
      <c r="BB51" t="s">
        <v>4</v>
      </c>
      <c r="BC51" s="641">
        <f t="shared" si="43"/>
        <v>72.787170029599395</v>
      </c>
      <c r="BD51" s="216">
        <f t="shared" ref="BD51:BW51" si="54">BD70*$BC51</f>
        <v>8.3505080816457902</v>
      </c>
      <c r="BE51" s="216">
        <f t="shared" si="54"/>
        <v>9.5026561960443203</v>
      </c>
      <c r="BF51" s="216">
        <f t="shared" si="54"/>
        <v>9.0410399637165995</v>
      </c>
      <c r="BG51" s="216">
        <f t="shared" si="54"/>
        <v>10.269687393816238</v>
      </c>
      <c r="BH51" s="216">
        <f t="shared" si="54"/>
        <v>12.214342215497046</v>
      </c>
      <c r="BI51" s="216">
        <f t="shared" si="54"/>
        <v>14.331065907127826</v>
      </c>
      <c r="BJ51" s="216">
        <f t="shared" si="54"/>
        <v>16.557188715313092</v>
      </c>
      <c r="BK51" s="216">
        <f t="shared" si="54"/>
        <v>18.823635615694759</v>
      </c>
      <c r="BL51" s="216">
        <f t="shared" si="54"/>
        <v>21.034036395153635</v>
      </c>
      <c r="BM51" s="216">
        <f t="shared" si="54"/>
        <v>23.184169397828001</v>
      </c>
      <c r="BN51" s="216">
        <f t="shared" si="54"/>
        <v>25.479731166221505</v>
      </c>
      <c r="BO51" s="216">
        <f t="shared" si="54"/>
        <v>28.090606955183233</v>
      </c>
      <c r="BP51" s="216">
        <f t="shared" si="54"/>
        <v>30.902229759086598</v>
      </c>
      <c r="BQ51" s="216">
        <f t="shared" si="54"/>
        <v>33.710140417318456</v>
      </c>
      <c r="BR51" s="216">
        <f t="shared" si="54"/>
        <v>36.34183333690865</v>
      </c>
      <c r="BS51" s="216">
        <f t="shared" si="54"/>
        <v>38.858740889362167</v>
      </c>
      <c r="BT51" s="216">
        <f t="shared" si="54"/>
        <v>41.329719737527007</v>
      </c>
      <c r="BU51" s="216">
        <f t="shared" si="54"/>
        <v>43.797568737380573</v>
      </c>
      <c r="BV51" s="216">
        <f t="shared" si="54"/>
        <v>46.247220944726749</v>
      </c>
      <c r="BW51" s="216">
        <f t="shared" si="54"/>
        <v>48.581359913235943</v>
      </c>
      <c r="BX51" s="110">
        <f t="shared" si="45"/>
        <v>-0.49702728176216404</v>
      </c>
      <c r="BY51" t="s">
        <v>4</v>
      </c>
    </row>
    <row r="52" spans="1:77" x14ac:dyDescent="0.25">
      <c r="A52" s="3">
        <v>38</v>
      </c>
      <c r="B52" s="312">
        <f t="shared" si="14"/>
        <v>18.761007437757964</v>
      </c>
      <c r="C52" s="312">
        <f t="shared" si="15"/>
        <v>18.363367264912583</v>
      </c>
      <c r="D52" s="312">
        <f t="shared" si="16"/>
        <v>16.426752370513004</v>
      </c>
      <c r="E52" s="312">
        <f t="shared" si="17"/>
        <v>21.014414161666735</v>
      </c>
      <c r="F52" s="312">
        <f t="shared" si="18"/>
        <v>13.872783750513404</v>
      </c>
      <c r="G52" s="312">
        <f t="shared" si="19"/>
        <v>21.500942825770249</v>
      </c>
      <c r="H52" s="312">
        <f t="shared" si="20"/>
        <v>19.189446455407904</v>
      </c>
      <c r="I52" s="312">
        <f t="shared" si="21"/>
        <v>25.872651549829417</v>
      </c>
      <c r="J52" s="312">
        <f t="shared" si="22"/>
        <v>19.308495578207197</v>
      </c>
      <c r="K52" s="312">
        <f t="shared" si="23"/>
        <v>13.251577604530073</v>
      </c>
      <c r="L52" s="312">
        <f t="shared" si="24"/>
        <v>19.925854971780264</v>
      </c>
      <c r="M52" s="312">
        <f t="shared" si="25"/>
        <v>12.672004584993925</v>
      </c>
      <c r="N52" s="312">
        <f t="shared" si="26"/>
        <v>19.55876003701751</v>
      </c>
      <c r="O52" s="312">
        <f t="shared" si="27"/>
        <v>10.177803472157029</v>
      </c>
      <c r="P52" s="312">
        <f t="shared" si="28"/>
        <v>16.369694576190721</v>
      </c>
      <c r="Q52" s="268">
        <v>196</v>
      </c>
      <c r="R52" s="1">
        <v>2175</v>
      </c>
      <c r="S52" s="246">
        <v>17</v>
      </c>
      <c r="T52" s="245">
        <f t="shared" si="41"/>
        <v>8.6966091375819312E-3</v>
      </c>
      <c r="U52" s="245">
        <f t="shared" si="41"/>
        <v>7.5989495693917566E-2</v>
      </c>
      <c r="V52" s="245">
        <f t="shared" si="41"/>
        <v>1.2473505538939002E-2</v>
      </c>
      <c r="W52" s="245">
        <f t="shared" si="41"/>
        <v>7.3104887806115012E-3</v>
      </c>
      <c r="X52" s="245">
        <f t="shared" si="41"/>
        <v>2.3173569214406324E-2</v>
      </c>
      <c r="Y52" s="245">
        <f t="shared" si="41"/>
        <v>2.5191583310459793E-2</v>
      </c>
      <c r="Z52" s="245">
        <f t="shared" si="41"/>
        <v>8.3573213709484104E-2</v>
      </c>
      <c r="AA52" s="245">
        <f t="shared" si="41"/>
        <v>5.7991156121693019E-2</v>
      </c>
      <c r="AB52" s="245">
        <f t="shared" si="41"/>
        <v>2.4318350611762511E-2</v>
      </c>
      <c r="AC52" s="245">
        <f t="shared" si="41"/>
        <v>3.5373592640016077E-2</v>
      </c>
      <c r="AD52" s="245">
        <f t="shared" si="41"/>
        <v>3.9849946088770058E-2</v>
      </c>
      <c r="AE52" s="245">
        <f t="shared" si="41"/>
        <v>9.5089312187921479E-2</v>
      </c>
      <c r="AF52" s="245">
        <f t="shared" si="41"/>
        <v>3.3675638052979656E-2</v>
      </c>
      <c r="AG52" s="245">
        <f t="shared" si="41"/>
        <v>2.5590956018101924E-2</v>
      </c>
      <c r="AH52" s="245">
        <f t="shared" si="41"/>
        <v>4.3828971667280094E-2</v>
      </c>
      <c r="AJ52" s="5">
        <v>26</v>
      </c>
      <c r="AK52" s="298">
        <f t="shared" si="42"/>
        <v>1.6010981774166275</v>
      </c>
      <c r="AL52" s="298">
        <f t="shared" si="42"/>
        <v>0.20570176117116779</v>
      </c>
      <c r="AM52" s="298">
        <f t="shared" si="42"/>
        <v>-3.0367634343205552E-2</v>
      </c>
      <c r="AN52" s="298">
        <f t="shared" si="42"/>
        <v>0.15368575698085629</v>
      </c>
      <c r="AO52" s="298">
        <f t="shared" si="42"/>
        <v>0.12549178355140977</v>
      </c>
      <c r="AP52" s="298">
        <f t="shared" si="42"/>
        <v>0.59800701589754723</v>
      </c>
      <c r="AQ52" s="298">
        <f t="shared" si="42"/>
        <v>0.35640543131150437</v>
      </c>
      <c r="AR52" s="298">
        <f t="shared" si="42"/>
        <v>-0.15302298780877521</v>
      </c>
      <c r="AS52" s="298">
        <f t="shared" si="42"/>
        <v>4.8202924969761973E-2</v>
      </c>
      <c r="AT52" s="298">
        <f t="shared" si="42"/>
        <v>3.1703584561634912E-2</v>
      </c>
      <c r="AU52" s="298">
        <f t="shared" si="42"/>
        <v>0.10888432738432607</v>
      </c>
      <c r="AV52" s="298">
        <f t="shared" si="42"/>
        <v>2.8982693141101246E-2</v>
      </c>
      <c r="AW52" s="298">
        <f t="shared" si="42"/>
        <v>-0.21236060161828973</v>
      </c>
      <c r="AX52" s="298">
        <f t="shared" si="42"/>
        <v>1.019286267143217</v>
      </c>
      <c r="AY52" s="298">
        <f t="shared" si="42"/>
        <v>0.16294035226547976</v>
      </c>
      <c r="AZ52" s="13">
        <v>2015</v>
      </c>
      <c r="BB52" t="s">
        <v>43</v>
      </c>
      <c r="BC52" s="641">
        <f t="shared" si="43"/>
        <v>5.9440796030482383</v>
      </c>
      <c r="BD52" s="216">
        <f t="shared" ref="BD52:BW52" si="55">BD71*$BC52</f>
        <v>3.74129880743221</v>
      </c>
      <c r="BE52" s="216">
        <f t="shared" si="55"/>
        <v>4.5852748939506167</v>
      </c>
      <c r="BF52" s="216">
        <f t="shared" si="55"/>
        <v>5.6149856358254731</v>
      </c>
      <c r="BG52" s="216">
        <f t="shared" si="55"/>
        <v>6.7374656280651024</v>
      </c>
      <c r="BH52" s="216">
        <f t="shared" si="55"/>
        <v>8.220311390319134</v>
      </c>
      <c r="BI52" s="216">
        <f t="shared" si="55"/>
        <v>9.7364558865094413</v>
      </c>
      <c r="BJ52" s="216">
        <f t="shared" si="55"/>
        <v>11.276816563002569</v>
      </c>
      <c r="BK52" s="216">
        <f t="shared" si="55"/>
        <v>12.86579981064863</v>
      </c>
      <c r="BL52" s="216">
        <f t="shared" si="55"/>
        <v>14.443477418889692</v>
      </c>
      <c r="BM52" s="216">
        <f t="shared" si="55"/>
        <v>15.969821955678832</v>
      </c>
      <c r="BN52" s="216">
        <f t="shared" si="55"/>
        <v>17.505730516549274</v>
      </c>
      <c r="BO52" s="216">
        <f t="shared" si="55"/>
        <v>19.101775330763758</v>
      </c>
      <c r="BP52" s="216">
        <f t="shared" si="55"/>
        <v>20.77289387036474</v>
      </c>
      <c r="BQ52" s="216">
        <f t="shared" si="55"/>
        <v>22.463508991063719</v>
      </c>
      <c r="BR52" s="216">
        <f t="shared" si="55"/>
        <v>24.108770784391442</v>
      </c>
      <c r="BS52" s="216">
        <f t="shared" si="55"/>
        <v>25.725203791644379</v>
      </c>
      <c r="BT52" s="216">
        <f t="shared" si="55"/>
        <v>27.333077324268928</v>
      </c>
      <c r="BU52" s="216">
        <f t="shared" si="55"/>
        <v>28.955276088736827</v>
      </c>
      <c r="BV52" s="216">
        <f t="shared" si="55"/>
        <v>30.585439919872801</v>
      </c>
      <c r="BW52" s="216">
        <f t="shared" si="55"/>
        <v>32.18695328732209</v>
      </c>
      <c r="BX52" s="110">
        <f t="shared" si="45"/>
        <v>-0.69717991422006542</v>
      </c>
      <c r="BY52" t="s">
        <v>43</v>
      </c>
    </row>
    <row r="53" spans="1:77" x14ac:dyDescent="0.25">
      <c r="A53" s="3">
        <v>39</v>
      </c>
      <c r="B53" s="312">
        <f t="shared" si="14"/>
        <v>18.947612737098016</v>
      </c>
      <c r="C53" s="312">
        <f t="shared" si="15"/>
        <v>18.587351263898061</v>
      </c>
      <c r="D53" s="312">
        <f t="shared" si="16"/>
        <v>16.620694994051401</v>
      </c>
      <c r="E53" s="312">
        <f t="shared" si="17"/>
        <v>21.231045551319792</v>
      </c>
      <c r="F53" s="312">
        <f t="shared" si="18"/>
        <v>14.068473802375689</v>
      </c>
      <c r="G53" s="312">
        <f t="shared" si="19"/>
        <v>21.800862568466098</v>
      </c>
      <c r="H53" s="312">
        <f t="shared" si="20"/>
        <v>19.204155384614022</v>
      </c>
      <c r="I53" s="312">
        <f t="shared" si="21"/>
        <v>26.352842799221268</v>
      </c>
      <c r="J53" s="312">
        <f t="shared" si="22"/>
        <v>19.761355070180628</v>
      </c>
      <c r="K53" s="312">
        <f t="shared" si="23"/>
        <v>13.550170168308636</v>
      </c>
      <c r="L53" s="312">
        <f t="shared" si="24"/>
        <v>20.150681158435052</v>
      </c>
      <c r="M53" s="312">
        <f t="shared" si="25"/>
        <v>12.688541930450034</v>
      </c>
      <c r="N53" s="312">
        <f t="shared" si="26"/>
        <v>19.876865008165282</v>
      </c>
      <c r="O53" s="312">
        <f t="shared" si="27"/>
        <v>10.402114229254996</v>
      </c>
      <c r="P53" s="312">
        <f t="shared" si="28"/>
        <v>16.721344736739393</v>
      </c>
      <c r="Q53" s="268">
        <v>201</v>
      </c>
      <c r="R53" s="3">
        <v>2180</v>
      </c>
      <c r="S53" s="246">
        <v>18</v>
      </c>
      <c r="T53" s="245">
        <f t="shared" si="41"/>
        <v>1.9132570079576913E-4</v>
      </c>
      <c r="U53" s="245">
        <f t="shared" si="41"/>
        <v>7.0849277399072624E-2</v>
      </c>
      <c r="V53" s="245">
        <f t="shared" si="41"/>
        <v>1.6767183430594329E-2</v>
      </c>
      <c r="W53" s="245">
        <f t="shared" si="41"/>
        <v>1.9025585505835639E-3</v>
      </c>
      <c r="X53" s="245">
        <f t="shared" si="41"/>
        <v>3.4274246877636999E-2</v>
      </c>
      <c r="Y53" s="245">
        <f t="shared" si="41"/>
        <v>2.0301525688275607E-2</v>
      </c>
      <c r="Z53" s="245">
        <f t="shared" si="41"/>
        <v>7.9698667960492048E-2</v>
      </c>
      <c r="AA53" s="245">
        <f t="shared" si="41"/>
        <v>6.0262650836891078E-2</v>
      </c>
      <c r="AB53" s="245">
        <f t="shared" si="41"/>
        <v>4.2318483525737791E-2</v>
      </c>
      <c r="AC53" s="245">
        <f t="shared" si="41"/>
        <v>3.0714745583380328E-2</v>
      </c>
      <c r="AD53" s="245">
        <f t="shared" si="41"/>
        <v>2.0764998048880129E-2</v>
      </c>
      <c r="AE53" s="245">
        <f t="shared" si="41"/>
        <v>7.7628357899490699E-2</v>
      </c>
      <c r="AF53" s="245">
        <f t="shared" si="41"/>
        <v>3.6433173536246137E-2</v>
      </c>
      <c r="AG53" s="245">
        <f t="shared" si="41"/>
        <v>2.1241182172126279E-2</v>
      </c>
      <c r="AH53" s="245">
        <f t="shared" si="41"/>
        <v>3.1489797210749473E-2</v>
      </c>
      <c r="AJ53" s="31"/>
      <c r="AK53" s="291" t="s">
        <v>0</v>
      </c>
      <c r="AL53" s="291" t="s">
        <v>23</v>
      </c>
      <c r="AM53" s="291" t="s">
        <v>39</v>
      </c>
      <c r="AN53" s="291" t="s">
        <v>24</v>
      </c>
      <c r="AO53" s="291" t="s">
        <v>40</v>
      </c>
      <c r="AP53" s="291" t="s">
        <v>5</v>
      </c>
      <c r="AQ53" s="291" t="s">
        <v>25</v>
      </c>
      <c r="AR53" s="291" t="s">
        <v>26</v>
      </c>
      <c r="AS53" s="291" t="s">
        <v>41</v>
      </c>
      <c r="AT53" s="291" t="s">
        <v>42</v>
      </c>
      <c r="AU53" s="291" t="s">
        <v>4</v>
      </c>
      <c r="AV53" s="291" t="s">
        <v>43</v>
      </c>
      <c r="AW53" s="291" t="s">
        <v>1</v>
      </c>
      <c r="AX53" s="291" t="s">
        <v>2</v>
      </c>
      <c r="AY53" s="291" t="s">
        <v>3</v>
      </c>
      <c r="AZ53" s="292"/>
      <c r="BB53" t="s">
        <v>1</v>
      </c>
      <c r="BC53" s="641">
        <f t="shared" si="43"/>
        <v>1.1483678655703589</v>
      </c>
      <c r="BD53" s="216">
        <f t="shared" ref="BD53:BW53" si="56">BD72*$BC53</f>
        <v>2.3257405176685748</v>
      </c>
      <c r="BE53" s="216">
        <f t="shared" si="56"/>
        <v>2.9355188014678264</v>
      </c>
      <c r="BF53" s="216">
        <f t="shared" si="56"/>
        <v>3.6086059166752529</v>
      </c>
      <c r="BG53" s="216">
        <f t="shared" si="56"/>
        <v>4.5148450112615635</v>
      </c>
      <c r="BH53" s="216">
        <f t="shared" si="56"/>
        <v>5.6167797705554516</v>
      </c>
      <c r="BI53" s="216">
        <f t="shared" si="56"/>
        <v>6.8000384969854339</v>
      </c>
      <c r="BJ53" s="216">
        <f t="shared" si="56"/>
        <v>8.0544500963661552</v>
      </c>
      <c r="BK53" s="216">
        <f t="shared" si="56"/>
        <v>9.421667019549723</v>
      </c>
      <c r="BL53" s="216">
        <f t="shared" si="56"/>
        <v>10.87961074595267</v>
      </c>
      <c r="BM53" s="216">
        <f t="shared" si="56"/>
        <v>12.410912211608256</v>
      </c>
      <c r="BN53" s="216">
        <f t="shared" si="56"/>
        <v>14.041455628206434</v>
      </c>
      <c r="BO53" s="216">
        <f t="shared" si="56"/>
        <v>15.764165901327418</v>
      </c>
      <c r="BP53" s="216">
        <f t="shared" si="56"/>
        <v>17.60849292488377</v>
      </c>
      <c r="BQ53" s="216">
        <f t="shared" si="56"/>
        <v>19.549301223033879</v>
      </c>
      <c r="BR53" s="216">
        <f t="shared" si="56"/>
        <v>21.570829446822792</v>
      </c>
      <c r="BS53" s="216">
        <f t="shared" si="56"/>
        <v>23.672039471700039</v>
      </c>
      <c r="BT53" s="216">
        <f t="shared" si="56"/>
        <v>25.837039034773991</v>
      </c>
      <c r="BU53" s="216">
        <f t="shared" si="56"/>
        <v>28.06565128739334</v>
      </c>
      <c r="BV53" s="216">
        <f t="shared" si="56"/>
        <v>30.358869567761818</v>
      </c>
      <c r="BW53" s="216">
        <f t="shared" si="56"/>
        <v>32.707787134714053</v>
      </c>
      <c r="BX53" s="110">
        <f t="shared" si="45"/>
        <v>2.3523485355911684</v>
      </c>
      <c r="BY53" t="s">
        <v>1</v>
      </c>
    </row>
    <row r="54" spans="1:77" x14ac:dyDescent="0.25">
      <c r="A54" s="3">
        <v>40</v>
      </c>
      <c r="B54" s="312">
        <f t="shared" si="14"/>
        <v>19.133161084095814</v>
      </c>
      <c r="C54" s="312">
        <f t="shared" si="15"/>
        <v>18.803880164806142</v>
      </c>
      <c r="D54" s="312">
        <f t="shared" si="16"/>
        <v>16.811938474485192</v>
      </c>
      <c r="E54" s="312">
        <f t="shared" si="17"/>
        <v>21.441504142900545</v>
      </c>
      <c r="F54" s="312">
        <f t="shared" si="18"/>
        <v>14.262542844062388</v>
      </c>
      <c r="G54" s="312">
        <f t="shared" si="19"/>
        <v>22.095456576080363</v>
      </c>
      <c r="H54" s="312">
        <f t="shared" si="20"/>
        <v>19.216533869075825</v>
      </c>
      <c r="I54" s="312">
        <f t="shared" si="21"/>
        <v>26.809486059260017</v>
      </c>
      <c r="J54" s="312">
        <f t="shared" si="22"/>
        <v>20.210406246715554</v>
      </c>
      <c r="K54" s="312">
        <f t="shared" si="23"/>
        <v>13.847925445996097</v>
      </c>
      <c r="L54" s="312">
        <f t="shared" si="24"/>
        <v>20.364112768224206</v>
      </c>
      <c r="M54" s="312">
        <f t="shared" si="25"/>
        <v>12.702916232911253</v>
      </c>
      <c r="N54" s="312">
        <f t="shared" si="26"/>
        <v>20.181842635959391</v>
      </c>
      <c r="O54" s="312">
        <f t="shared" si="27"/>
        <v>10.625351885176874</v>
      </c>
      <c r="P54" s="312">
        <f t="shared" si="28"/>
        <v>17.069640977316059</v>
      </c>
      <c r="Q54" s="268">
        <v>206</v>
      </c>
      <c r="R54" s="1">
        <v>2185</v>
      </c>
      <c r="S54" s="246">
        <v>19</v>
      </c>
      <c r="T54" s="245">
        <f t="shared" si="41"/>
        <v>-1.9090770960568253E-2</v>
      </c>
      <c r="U54" s="245">
        <f t="shared" si="41"/>
        <v>3.2419469385563476E-2</v>
      </c>
      <c r="V54" s="245">
        <f t="shared" si="41"/>
        <v>-1.6485127149522053E-2</v>
      </c>
      <c r="W54" s="245">
        <f t="shared" si="41"/>
        <v>-7.7636362370437041E-3</v>
      </c>
      <c r="X54" s="245">
        <f t="shared" si="41"/>
        <v>-9.8740196079844834E-4</v>
      </c>
      <c r="Y54" s="245">
        <f t="shared" si="41"/>
        <v>-7.4359383001639636E-3</v>
      </c>
      <c r="Z54" s="245">
        <f t="shared" si="41"/>
        <v>1.1604414428773739E-2</v>
      </c>
      <c r="AA54" s="245">
        <f t="shared" si="41"/>
        <v>2.0961321849395234E-3</v>
      </c>
      <c r="AB54" s="245">
        <f t="shared" si="41"/>
        <v>2.9414713960000081E-2</v>
      </c>
      <c r="AC54" s="245">
        <f t="shared" si="41"/>
        <v>7.9312379899729116E-3</v>
      </c>
      <c r="AD54" s="245">
        <f t="shared" si="41"/>
        <v>-1.2831079182857367E-2</v>
      </c>
      <c r="AE54" s="245">
        <f t="shared" si="41"/>
        <v>3.2439320491865903E-2</v>
      </c>
      <c r="AF54" s="245">
        <f t="shared" si="41"/>
        <v>1.1666268771755786E-2</v>
      </c>
      <c r="AG54" s="245">
        <f t="shared" si="41"/>
        <v>1.4015481165898461E-2</v>
      </c>
      <c r="AH54" s="245">
        <f t="shared" si="41"/>
        <v>6.9237577579571927E-3</v>
      </c>
      <c r="AJ54" s="5">
        <v>16</v>
      </c>
      <c r="AK54" s="293">
        <f t="shared" ref="AK54:AY64" si="57">(AK30-AK18)/AK18</f>
        <v>-5.0057531739578846E-9</v>
      </c>
      <c r="AL54" s="293">
        <f t="shared" si="57"/>
        <v>-4.6281853205237195E-11</v>
      </c>
      <c r="AM54" s="293">
        <f t="shared" si="57"/>
        <v>-1.1404228041080589E-10</v>
      </c>
      <c r="AN54" s="293">
        <f t="shared" si="57"/>
        <v>-4.9891893810103264E-11</v>
      </c>
      <c r="AO54" s="293">
        <f t="shared" si="57"/>
        <v>-2.598514311553625E-9</v>
      </c>
      <c r="AP54" s="293">
        <f t="shared" si="57"/>
        <v>-1.6143951583147052E-8</v>
      </c>
      <c r="AQ54" s="293">
        <f t="shared" si="57"/>
        <v>-1.1737759094489881E-6</v>
      </c>
      <c r="AR54" s="293">
        <f t="shared" si="57"/>
        <v>-9.4938230072485625E-9</v>
      </c>
      <c r="AS54" s="293">
        <f t="shared" si="57"/>
        <v>5.2898919705496416E-10</v>
      </c>
      <c r="AT54" s="293">
        <f t="shared" si="57"/>
        <v>-4.8731549790368294E-10</v>
      </c>
      <c r="AU54" s="293">
        <f t="shared" si="57"/>
        <v>-9.5228022136271605E-10</v>
      </c>
      <c r="AV54" s="293">
        <f t="shared" si="57"/>
        <v>-1.9807630520403957E-11</v>
      </c>
      <c r="AW54" s="293">
        <f t="shared" si="57"/>
        <v>-1.6089190993360373E-7</v>
      </c>
      <c r="AX54" s="293">
        <f t="shared" si="57"/>
        <v>-1.6170465326717419E-7</v>
      </c>
      <c r="AY54" s="293">
        <f t="shared" si="57"/>
        <v>2.7363711218162217E-10</v>
      </c>
      <c r="AZ54" s="13">
        <v>2005</v>
      </c>
      <c r="BB54" t="s">
        <v>2</v>
      </c>
      <c r="BC54" s="641">
        <f t="shared" si="43"/>
        <v>0.28505712873142158</v>
      </c>
      <c r="BD54" s="216">
        <f t="shared" ref="BD54:BW54" si="58">BD73*$BC54</f>
        <v>0.51432720909588603</v>
      </c>
      <c r="BE54" s="216">
        <f t="shared" si="58"/>
        <v>0.65924820093161396</v>
      </c>
      <c r="BF54" s="216">
        <f t="shared" si="58"/>
        <v>0.78134985650955979</v>
      </c>
      <c r="BG54" s="216">
        <f t="shared" si="58"/>
        <v>0.963044130134453</v>
      </c>
      <c r="BH54" s="216">
        <f t="shared" si="58"/>
        <v>1.2195020472545086</v>
      </c>
      <c r="BI54" s="216">
        <f t="shared" si="58"/>
        <v>1.5285347609692723</v>
      </c>
      <c r="BJ54" s="216">
        <f t="shared" si="58"/>
        <v>1.8855066722513147</v>
      </c>
      <c r="BK54" s="216">
        <f t="shared" si="58"/>
        <v>2.310716129123342</v>
      </c>
      <c r="BL54" s="216">
        <f t="shared" si="58"/>
        <v>2.8141521034903607</v>
      </c>
      <c r="BM54" s="216">
        <f t="shared" si="58"/>
        <v>3.4095552041286115</v>
      </c>
      <c r="BN54" s="216">
        <f t="shared" si="58"/>
        <v>4.1242464464842303</v>
      </c>
      <c r="BO54" s="216">
        <f t="shared" si="58"/>
        <v>4.9821002202598574</v>
      </c>
      <c r="BP54" s="216">
        <f t="shared" si="58"/>
        <v>6.0017524203034389</v>
      </c>
      <c r="BQ54" s="216">
        <f t="shared" si="58"/>
        <v>7.1911732439343075</v>
      </c>
      <c r="BR54" s="216">
        <f t="shared" si="58"/>
        <v>8.5577399696440306</v>
      </c>
      <c r="BS54" s="216">
        <f t="shared" si="58"/>
        <v>10.111113183525314</v>
      </c>
      <c r="BT54" s="216">
        <f t="shared" si="58"/>
        <v>11.855768282499247</v>
      </c>
      <c r="BU54" s="216">
        <f t="shared" si="58"/>
        <v>13.796214870342352</v>
      </c>
      <c r="BV54" s="216">
        <f t="shared" si="58"/>
        <v>15.925685690818552</v>
      </c>
      <c r="BW54" s="216">
        <f t="shared" si="58"/>
        <v>18.228263153859487</v>
      </c>
      <c r="BX54" s="110">
        <f t="shared" si="45"/>
        <v>5.9189591071400525</v>
      </c>
      <c r="BY54" t="s">
        <v>2</v>
      </c>
    </row>
    <row r="55" spans="1:77" x14ac:dyDescent="0.25">
      <c r="A55" s="3">
        <v>41</v>
      </c>
      <c r="B55" s="312">
        <f t="shared" si="14"/>
        <v>19.317630596797287</v>
      </c>
      <c r="C55" s="312">
        <f t="shared" si="15"/>
        <v>19.013091304501987</v>
      </c>
      <c r="D55" s="312">
        <f t="shared" si="16"/>
        <v>17.000465141175994</v>
      </c>
      <c r="E55" s="312">
        <f t="shared" si="17"/>
        <v>21.645887236636757</v>
      </c>
      <c r="F55" s="312">
        <f t="shared" si="18"/>
        <v>14.454945848608149</v>
      </c>
      <c r="G55" s="312">
        <f t="shared" si="19"/>
        <v>22.384696878965133</v>
      </c>
      <c r="H55" s="312">
        <f t="shared" si="20"/>
        <v>19.226949970092644</v>
      </c>
      <c r="I55" s="312">
        <f t="shared" si="21"/>
        <v>27.243228317501302</v>
      </c>
      <c r="J55" s="312">
        <f t="shared" si="22"/>
        <v>20.655368372486063</v>
      </c>
      <c r="K55" s="312">
        <f t="shared" si="23"/>
        <v>14.144685662207781</v>
      </c>
      <c r="L55" s="312">
        <f t="shared" si="24"/>
        <v>20.566593016546836</v>
      </c>
      <c r="M55" s="312">
        <f t="shared" si="25"/>
        <v>12.71540840625689</v>
      </c>
      <c r="N55" s="312">
        <f t="shared" si="26"/>
        <v>20.473977223981901</v>
      </c>
      <c r="O55" s="312">
        <f t="shared" si="27"/>
        <v>10.84739748222373</v>
      </c>
      <c r="P55" s="312">
        <f t="shared" si="28"/>
        <v>17.414398311280671</v>
      </c>
      <c r="Q55" s="268">
        <v>211</v>
      </c>
      <c r="R55" s="3">
        <v>2190</v>
      </c>
      <c r="S55" s="246">
        <v>20</v>
      </c>
      <c r="T55" s="245">
        <f t="shared" si="41"/>
        <v>-4.0684875332309849E-2</v>
      </c>
      <c r="U55" s="245">
        <f t="shared" si="41"/>
        <v>-0.10175314476980729</v>
      </c>
      <c r="V55" s="245">
        <f t="shared" si="41"/>
        <v>-6.0012275518535822E-2</v>
      </c>
      <c r="W55" s="245">
        <f t="shared" si="41"/>
        <v>-4.5615335168565044E-2</v>
      </c>
      <c r="X55" s="245">
        <f t="shared" si="41"/>
        <v>-5.2036186007756564E-2</v>
      </c>
      <c r="Y55" s="245">
        <f t="shared" si="41"/>
        <v>-5.4700752735678849E-2</v>
      </c>
      <c r="Z55" s="245">
        <f t="shared" si="41"/>
        <v>4.883924728921054E-2</v>
      </c>
      <c r="AA55" s="245">
        <f t="shared" si="41"/>
        <v>5.268909888163735E-2</v>
      </c>
      <c r="AB55" s="245">
        <f t="shared" si="41"/>
        <v>-2.3052682293166354E-2</v>
      </c>
      <c r="AC55" s="245">
        <f t="shared" si="41"/>
        <v>-3.8370802827319153E-2</v>
      </c>
      <c r="AD55" s="245">
        <f t="shared" si="41"/>
        <v>-6.6560615055020617E-2</v>
      </c>
      <c r="AE55" s="245">
        <f t="shared" si="41"/>
        <v>-6.7544160020567151E-3</v>
      </c>
      <c r="AF55" s="245">
        <f t="shared" si="41"/>
        <v>-4.2602915773871661E-3</v>
      </c>
      <c r="AG55" s="245">
        <f t="shared" si="41"/>
        <v>-1.0688286156346559E-2</v>
      </c>
      <c r="AH55" s="245">
        <f t="shared" si="41"/>
        <v>-4.314302252192561E-2</v>
      </c>
      <c r="AJ55" s="5">
        <v>17</v>
      </c>
      <c r="AK55" s="293">
        <f t="shared" si="57"/>
        <v>1.5394643454608224E-4</v>
      </c>
      <c r="AL55" s="293">
        <f t="shared" si="57"/>
        <v>-4.7514529982597982E-2</v>
      </c>
      <c r="AM55" s="293">
        <f t="shared" si="57"/>
        <v>-1.301990921793527E-2</v>
      </c>
      <c r="AN55" s="293">
        <f t="shared" si="57"/>
        <v>3.2049689368811767E-3</v>
      </c>
      <c r="AO55" s="293">
        <f t="shared" si="57"/>
        <v>-1.2342611537598953E-2</v>
      </c>
      <c r="AP55" s="293">
        <f t="shared" si="57"/>
        <v>-1.9769259309625965E-2</v>
      </c>
      <c r="AQ55" s="293">
        <f t="shared" si="57"/>
        <v>-2.8080572012356801E-2</v>
      </c>
      <c r="AR55" s="293">
        <f t="shared" si="57"/>
        <v>-1.5478162142813159E-2</v>
      </c>
      <c r="AS55" s="293">
        <f t="shared" si="57"/>
        <v>-1.0790845714790233E-2</v>
      </c>
      <c r="AT55" s="293">
        <f t="shared" si="57"/>
        <v>-2.170548402697272E-2</v>
      </c>
      <c r="AU55" s="293">
        <f t="shared" si="57"/>
        <v>-2.0140476413465197E-2</v>
      </c>
      <c r="AV55" s="293">
        <f t="shared" si="57"/>
        <v>-4.5334355292550768E-2</v>
      </c>
      <c r="AW55" s="293">
        <f t="shared" si="57"/>
        <v>-1.292429512697681E-2</v>
      </c>
      <c r="AX55" s="293">
        <f t="shared" si="57"/>
        <v>-3.5866669888103978E-3</v>
      </c>
      <c r="AY55" s="293">
        <f t="shared" si="57"/>
        <v>-2.377125567603346E-2</v>
      </c>
      <c r="AZ55" s="290">
        <v>2006</v>
      </c>
      <c r="BB55" t="s">
        <v>3</v>
      </c>
      <c r="BC55" s="641">
        <f t="shared" si="43"/>
        <v>0.70306242390488038</v>
      </c>
      <c r="BD55" s="216">
        <f t="shared" ref="BD55:BW55" si="59">BD74*$BC55</f>
        <v>1.1877592834442963</v>
      </c>
      <c r="BE55" s="216">
        <f t="shared" si="59"/>
        <v>1.4189416757975468</v>
      </c>
      <c r="BF55" s="216">
        <f t="shared" si="59"/>
        <v>1.6270165154643157</v>
      </c>
      <c r="BG55" s="216">
        <f t="shared" si="59"/>
        <v>1.8096271371996739</v>
      </c>
      <c r="BH55" s="216">
        <f t="shared" si="59"/>
        <v>2.1467364296505531</v>
      </c>
      <c r="BI55" s="216">
        <f t="shared" si="59"/>
        <v>2.5159285696914835</v>
      </c>
      <c r="BJ55" s="216">
        <f t="shared" si="59"/>
        <v>2.9128656621669728</v>
      </c>
      <c r="BK55" s="216">
        <f t="shared" si="59"/>
        <v>3.34167257431807</v>
      </c>
      <c r="BL55" s="216">
        <f t="shared" si="59"/>
        <v>3.8056600270989436</v>
      </c>
      <c r="BM55" s="216">
        <f t="shared" si="59"/>
        <v>4.3078701716178305</v>
      </c>
      <c r="BN55" s="216">
        <f t="shared" si="59"/>
        <v>4.8465010588822608</v>
      </c>
      <c r="BO55" s="216">
        <f t="shared" si="59"/>
        <v>5.4163134677092968</v>
      </c>
      <c r="BP55" s="216">
        <f t="shared" si="59"/>
        <v>6.0219356580355052</v>
      </c>
      <c r="BQ55" s="216">
        <f t="shared" si="59"/>
        <v>6.6573733196346705</v>
      </c>
      <c r="BR55" s="216">
        <f t="shared" si="59"/>
        <v>7.3203759496878735</v>
      </c>
      <c r="BS55" s="216">
        <f t="shared" si="59"/>
        <v>8.0112423497252774</v>
      </c>
      <c r="BT55" s="216">
        <f t="shared" si="59"/>
        <v>8.7259819374287932</v>
      </c>
      <c r="BU55" s="216">
        <f t="shared" si="59"/>
        <v>9.4632905320020804</v>
      </c>
      <c r="BV55" s="216">
        <f t="shared" si="59"/>
        <v>10.2216347542986</v>
      </c>
      <c r="BW55" s="216">
        <f t="shared" si="59"/>
        <v>10.996845444144601</v>
      </c>
      <c r="BX55" s="110">
        <f t="shared" si="45"/>
        <v>0.5860178654258057</v>
      </c>
      <c r="BY55" t="s">
        <v>3</v>
      </c>
    </row>
    <row r="56" spans="1:77" x14ac:dyDescent="0.25">
      <c r="A56" s="3">
        <v>42</v>
      </c>
      <c r="B56" s="312">
        <f t="shared" si="14"/>
        <v>19.501000271517981</v>
      </c>
      <c r="C56" s="312">
        <f t="shared" si="15"/>
        <v>19.215129772898468</v>
      </c>
      <c r="D56" s="312">
        <f t="shared" si="16"/>
        <v>17.186260530482265</v>
      </c>
      <c r="E56" s="312">
        <f t="shared" si="17"/>
        <v>21.844296842111969</v>
      </c>
      <c r="F56" s="312">
        <f t="shared" si="18"/>
        <v>14.645640453403674</v>
      </c>
      <c r="G56" s="312">
        <f t="shared" si="19"/>
        <v>22.668564243418874</v>
      </c>
      <c r="H56" s="312">
        <f t="shared" si="20"/>
        <v>19.235713961152321</v>
      </c>
      <c r="I56" s="312">
        <f t="shared" si="21"/>
        <v>27.654768004734219</v>
      </c>
      <c r="J56" s="312">
        <f t="shared" si="22"/>
        <v>21.095978516666136</v>
      </c>
      <c r="K56" s="312">
        <f t="shared" si="23"/>
        <v>14.440298548458523</v>
      </c>
      <c r="L56" s="312">
        <f t="shared" si="24"/>
        <v>20.758564276860859</v>
      </c>
      <c r="M56" s="312">
        <f t="shared" si="25"/>
        <v>12.726263377206713</v>
      </c>
      <c r="N56" s="312">
        <f t="shared" si="26"/>
        <v>20.753577075503404</v>
      </c>
      <c r="O56" s="312">
        <f t="shared" si="27"/>
        <v>11.068137228255862</v>
      </c>
      <c r="P56" s="312">
        <f t="shared" si="28"/>
        <v>17.755444509136993</v>
      </c>
      <c r="Q56" s="268">
        <v>216</v>
      </c>
      <c r="R56" s="1">
        <v>2195</v>
      </c>
      <c r="S56" s="246">
        <v>21</v>
      </c>
      <c r="T56" s="245">
        <f t="shared" si="41"/>
        <v>1.846885167544474E-2</v>
      </c>
      <c r="U56" s="245">
        <f t="shared" si="41"/>
        <v>4.0687542744239323E-2</v>
      </c>
      <c r="V56" s="245">
        <f t="shared" si="41"/>
        <v>5.0479417167525686E-2</v>
      </c>
      <c r="W56" s="245">
        <f t="shared" si="41"/>
        <v>2.1125437094365932E-2</v>
      </c>
      <c r="X56" s="245">
        <f t="shared" si="41"/>
        <v>1.5879784589794239E-2</v>
      </c>
      <c r="Y56" s="245">
        <f t="shared" si="41"/>
        <v>1.7667918891547993E-2</v>
      </c>
      <c r="Z56" s="245">
        <f t="shared" si="41"/>
        <v>5.2489709277075081E-2</v>
      </c>
      <c r="AA56" s="245">
        <f t="shared" si="41"/>
        <v>6.7227628509792428E-2</v>
      </c>
      <c r="AB56" s="245">
        <f t="shared" si="41"/>
        <v>5.7323034033605419E-2</v>
      </c>
      <c r="AC56" s="245">
        <f t="shared" si="41"/>
        <v>1.3011557366328709E-2</v>
      </c>
      <c r="AD56" s="245">
        <f t="shared" si="41"/>
        <v>6.7873322975849734E-2</v>
      </c>
      <c r="AE56" s="245">
        <f t="shared" si="41"/>
        <v>3.7990324962221753E-2</v>
      </c>
      <c r="AF56" s="245">
        <f t="shared" si="41"/>
        <v>4.7504492450177016E-2</v>
      </c>
      <c r="AG56" s="245">
        <f t="shared" si="41"/>
        <v>2.1306707818250954E-2</v>
      </c>
      <c r="AH56" s="245">
        <f t="shared" si="41"/>
        <v>3.3874295278836106E-2</v>
      </c>
      <c r="AJ56" s="5">
        <v>18</v>
      </c>
      <c r="AK56" s="293">
        <f t="shared" si="57"/>
        <v>9.0320768676370941E-3</v>
      </c>
      <c r="AL56" s="293">
        <f t="shared" si="57"/>
        <v>-9.5961622478374975E-2</v>
      </c>
      <c r="AM56" s="293">
        <f t="shared" si="57"/>
        <v>-3.0629216128492578E-2</v>
      </c>
      <c r="AN56" s="293">
        <f t="shared" si="57"/>
        <v>1.1948517922385386E-2</v>
      </c>
      <c r="AO56" s="293">
        <f t="shared" si="57"/>
        <v>-3.6690862910821222E-2</v>
      </c>
      <c r="AP56" s="293">
        <f t="shared" si="57"/>
        <v>-3.6182011047830288E-2</v>
      </c>
      <c r="AQ56" s="293">
        <f t="shared" si="57"/>
        <v>-5.6717766533786955E-2</v>
      </c>
      <c r="AR56" s="293">
        <f t="shared" si="57"/>
        <v>-3.5460610046658167E-2</v>
      </c>
      <c r="AS56" s="293">
        <f t="shared" si="57"/>
        <v>-3.9928083876099883E-2</v>
      </c>
      <c r="AT56" s="293">
        <f t="shared" si="57"/>
        <v>-4.0730730143556153E-2</v>
      </c>
      <c r="AU56" s="293">
        <f t="shared" si="57"/>
        <v>-2.3134406532360464E-2</v>
      </c>
      <c r="AV56" s="293">
        <f t="shared" si="57"/>
        <v>-8.193343686760382E-2</v>
      </c>
      <c r="AW56" s="293">
        <f t="shared" si="57"/>
        <v>-2.9298290557006501E-2</v>
      </c>
      <c r="AX56" s="293">
        <f t="shared" si="57"/>
        <v>-4.2865690075004313E-3</v>
      </c>
      <c r="AY56" s="293">
        <f t="shared" si="57"/>
        <v>-3.8909719188651389E-2</v>
      </c>
      <c r="AZ56" s="290">
        <v>2007</v>
      </c>
      <c r="BD56" s="640">
        <v>75.615100795993243</v>
      </c>
      <c r="BE56" s="640">
        <v>91.901071778748374</v>
      </c>
      <c r="BF56" s="640">
        <v>110.73753794022471</v>
      </c>
      <c r="BG56" s="640">
        <v>132.2814659991495</v>
      </c>
      <c r="BH56" s="640">
        <v>156.63743975941389</v>
      </c>
      <c r="BI56" s="640">
        <v>183.42285597189047</v>
      </c>
      <c r="BJ56" s="640">
        <v>212.1861082725809</v>
      </c>
      <c r="BK56" s="640">
        <v>242.33630277893786</v>
      </c>
      <c r="BL56" s="640">
        <v>273.2507038186443</v>
      </c>
      <c r="BM56" s="640">
        <v>304.26552162616235</v>
      </c>
      <c r="BN56" s="640">
        <v>334.76488132562775</v>
      </c>
      <c r="BO56" s="640">
        <v>364.31546322166849</v>
      </c>
      <c r="BP56" s="640">
        <v>392.69522114261002</v>
      </c>
      <c r="BQ56" s="640">
        <v>419.75445918268508</v>
      </c>
      <c r="BR56" s="640">
        <v>445.32093612516769</v>
      </c>
      <c r="BS56" s="640">
        <v>469.24989628869218</v>
      </c>
      <c r="BT56" s="640">
        <v>491.53275867420973</v>
      </c>
      <c r="BU56" s="640">
        <v>512.23094882294606</v>
      </c>
      <c r="BV56" s="640">
        <v>531.34380238268284</v>
      </c>
      <c r="BW56" s="640">
        <v>548.76573141246593</v>
      </c>
    </row>
    <row r="57" spans="1:77" x14ac:dyDescent="0.25">
      <c r="A57" s="3">
        <v>43</v>
      </c>
      <c r="B57" s="312">
        <f t="shared" si="14"/>
        <v>19.68324997293378</v>
      </c>
      <c r="C57" s="312">
        <f t="shared" si="15"/>
        <v>19.410147221816729</v>
      </c>
      <c r="D57" s="312">
        <f t="shared" si="16"/>
        <v>17.369313257744214</v>
      </c>
      <c r="E57" s="312">
        <f t="shared" si="17"/>
        <v>22.036839060377915</v>
      </c>
      <c r="F57" s="312">
        <f t="shared" si="18"/>
        <v>14.834586913382331</v>
      </c>
      <c r="G57" s="312">
        <f t="shared" si="19"/>
        <v>22.947047711292694</v>
      </c>
      <c r="H57" s="312">
        <f t="shared" si="20"/>
        <v>19.243087300440607</v>
      </c>
      <c r="I57" s="312">
        <f t="shared" si="21"/>
        <v>28.044843117342172</v>
      </c>
      <c r="J57" s="312">
        <f t="shared" si="22"/>
        <v>21.531991356886536</v>
      </c>
      <c r="K57" s="312">
        <f t="shared" si="23"/>
        <v>14.734617425499378</v>
      </c>
      <c r="L57" s="312">
        <f t="shared" si="24"/>
        <v>20.940465605880217</v>
      </c>
      <c r="M57" s="312">
        <f t="shared" si="25"/>
        <v>12.735694572858222</v>
      </c>
      <c r="N57" s="312">
        <f t="shared" si="26"/>
        <v>21.020970137424076</v>
      </c>
      <c r="O57" s="312">
        <f t="shared" si="27"/>
        <v>11.287462516184412</v>
      </c>
      <c r="P57" s="312">
        <f t="shared" si="28"/>
        <v>18.092619882788277</v>
      </c>
      <c r="Q57" s="268">
        <v>221</v>
      </c>
      <c r="R57" s="3">
        <v>2200</v>
      </c>
      <c r="S57" s="246">
        <v>22</v>
      </c>
      <c r="T57" s="245">
        <f t="shared" ref="T57:AH61" si="60">LN(T29/T28)</f>
        <v>8.2434899688941972E-3</v>
      </c>
      <c r="U57" s="245">
        <f t="shared" si="60"/>
        <v>3.4759602832700985E-2</v>
      </c>
      <c r="V57" s="245">
        <f t="shared" si="60"/>
        <v>-5.332014777780756E-3</v>
      </c>
      <c r="W57" s="245">
        <f t="shared" si="60"/>
        <v>2.010932295381182E-2</v>
      </c>
      <c r="X57" s="245">
        <f t="shared" si="60"/>
        <v>2.0867292762765898E-2</v>
      </c>
      <c r="Y57" s="245">
        <f t="shared" si="60"/>
        <v>1.3491092116662939E-2</v>
      </c>
      <c r="Z57" s="245">
        <f t="shared" si="60"/>
        <v>4.6483496380054078E-2</v>
      </c>
      <c r="AA57" s="245">
        <f t="shared" si="60"/>
        <v>2.9710766055938486E-2</v>
      </c>
      <c r="AB57" s="245">
        <f t="shared" si="60"/>
        <v>1.66480113256222E-2</v>
      </c>
      <c r="AC57" s="245">
        <f t="shared" si="60"/>
        <v>1.3563406379374551E-2</v>
      </c>
      <c r="AD57" s="245">
        <f t="shared" si="60"/>
        <v>5.8018873314469047E-2</v>
      </c>
      <c r="AE57" s="245">
        <f t="shared" si="60"/>
        <v>2.533561474767489E-2</v>
      </c>
      <c r="AF57" s="245">
        <f t="shared" si="60"/>
        <v>2.0950504730782787E-2</v>
      </c>
      <c r="AG57" s="245">
        <f t="shared" si="60"/>
        <v>1.5546419129255059E-2</v>
      </c>
      <c r="AH57" s="245">
        <f t="shared" si="60"/>
        <v>3.3966291793840017E-2</v>
      </c>
      <c r="AJ57" s="5">
        <v>19</v>
      </c>
      <c r="AK57" s="293">
        <f t="shared" si="57"/>
        <v>3.9127214809373409E-2</v>
      </c>
      <c r="AL57" s="293">
        <f t="shared" si="57"/>
        <v>-0.11514552944424616</v>
      </c>
      <c r="AM57" s="293">
        <f t="shared" si="57"/>
        <v>-1.6812137019060043E-2</v>
      </c>
      <c r="AN57" s="293">
        <f t="shared" si="57"/>
        <v>3.150555782530514E-2</v>
      </c>
      <c r="AO57" s="293">
        <f t="shared" si="57"/>
        <v>-2.9377817203394517E-2</v>
      </c>
      <c r="AP57" s="293">
        <f t="shared" si="57"/>
        <v>-2.666787688118372E-2</v>
      </c>
      <c r="AQ57" s="293">
        <f t="shared" si="57"/>
        <v>-2.4263254861038343E-2</v>
      </c>
      <c r="AR57" s="293">
        <f t="shared" si="57"/>
        <v>-1.2781454856313577E-3</v>
      </c>
      <c r="AS57" s="293">
        <f t="shared" si="57"/>
        <v>-5.9332896991884716E-2</v>
      </c>
      <c r="AT57" s="293">
        <f t="shared" si="57"/>
        <v>-3.9611275872078043E-2</v>
      </c>
      <c r="AU57" s="293">
        <f t="shared" si="57"/>
        <v>7.8813938232237986E-3</v>
      </c>
      <c r="AV57" s="293">
        <f t="shared" si="57"/>
        <v>-8.2634583991346419E-2</v>
      </c>
      <c r="AW57" s="293">
        <f t="shared" si="57"/>
        <v>-2.2886591922089351E-2</v>
      </c>
      <c r="AX57" s="293">
        <f t="shared" si="57"/>
        <v>1.4816752405983774E-3</v>
      </c>
      <c r="AY57" s="293">
        <f t="shared" si="57"/>
        <v>-3.2221683581012475E-2</v>
      </c>
      <c r="AZ57" s="290">
        <v>2008</v>
      </c>
    </row>
    <row r="58" spans="1:77" x14ac:dyDescent="0.25">
      <c r="A58" s="3">
        <v>44</v>
      </c>
      <c r="B58" s="312">
        <f t="shared" si="14"/>
        <v>19.864360423694279</v>
      </c>
      <c r="C58" s="312">
        <f t="shared" si="15"/>
        <v>19.598300760271247</v>
      </c>
      <c r="D58" s="312">
        <f t="shared" si="16"/>
        <v>17.549614890000594</v>
      </c>
      <c r="E58" s="312">
        <f t="shared" si="17"/>
        <v>22.223623504166113</v>
      </c>
      <c r="F58" s="312">
        <f t="shared" si="18"/>
        <v>15.021748051553795</v>
      </c>
      <c r="G58" s="312">
        <f t="shared" si="19"/>
        <v>23.220144145900303</v>
      </c>
      <c r="H58" s="312">
        <f t="shared" si="20"/>
        <v>19.249290239865431</v>
      </c>
      <c r="I58" s="312">
        <f t="shared" si="21"/>
        <v>28.41422064481073</v>
      </c>
      <c r="J58" s="312">
        <f t="shared" si="22"/>
        <v>21.96317892666185</v>
      </c>
      <c r="K58" s="312">
        <f t="shared" si="23"/>
        <v>15.027501266008372</v>
      </c>
      <c r="L58" s="312">
        <f t="shared" si="24"/>
        <v>21.112730629054614</v>
      </c>
      <c r="M58" s="312">
        <f t="shared" si="25"/>
        <v>12.743887879347049</v>
      </c>
      <c r="N58" s="312">
        <f t="shared" si="26"/>
        <v>21.276500031757198</v>
      </c>
      <c r="O58" s="312">
        <f t="shared" si="27"/>
        <v>11.505269926934385</v>
      </c>
      <c r="P58" s="312">
        <f t="shared" si="28"/>
        <v>18.42577703802726</v>
      </c>
      <c r="Q58" s="268">
        <v>226</v>
      </c>
      <c r="R58" s="1">
        <v>2205</v>
      </c>
      <c r="S58" s="246">
        <v>23</v>
      </c>
      <c r="T58" s="245">
        <f t="shared" si="60"/>
        <v>1.4465685851985847E-2</v>
      </c>
      <c r="U58" s="245">
        <f t="shared" si="60"/>
        <v>2.3799593118828368E-2</v>
      </c>
      <c r="V58" s="245">
        <f t="shared" si="60"/>
        <v>1.7888496660689868E-2</v>
      </c>
      <c r="W58" s="245">
        <f t="shared" si="60"/>
        <v>5.0927383034421016E-3</v>
      </c>
      <c r="X58" s="245">
        <f t="shared" si="60"/>
        <v>1.6212706994464459E-2</v>
      </c>
      <c r="Y58" s="245">
        <f t="shared" si="60"/>
        <v>-7.6637508484458548E-3</v>
      </c>
      <c r="Z58" s="245">
        <f t="shared" si="60"/>
        <v>4.6185134859215778E-2</v>
      </c>
      <c r="AA58" s="245">
        <f t="shared" si="60"/>
        <v>1.754252033002468E-2</v>
      </c>
      <c r="AB58" s="245">
        <f t="shared" si="60"/>
        <v>-3.8678747940475971E-3</v>
      </c>
      <c r="AC58" s="245">
        <f t="shared" si="60"/>
        <v>2.8677616512169132E-3</v>
      </c>
      <c r="AD58" s="245">
        <f t="shared" si="60"/>
        <v>-5.7087868404714663E-3</v>
      </c>
      <c r="AE58" s="245">
        <f t="shared" si="60"/>
        <v>1.7378186041429929E-2</v>
      </c>
      <c r="AF58" s="245">
        <f t="shared" si="60"/>
        <v>2.4741199808160558E-2</v>
      </c>
      <c r="AG58" s="245">
        <f t="shared" si="60"/>
        <v>-3.5681278877863383E-3</v>
      </c>
      <c r="AH58" s="245">
        <f t="shared" si="60"/>
        <v>1.7147359454489322E-2</v>
      </c>
      <c r="AJ58" s="5">
        <v>20</v>
      </c>
      <c r="AK58" s="293">
        <f t="shared" si="57"/>
        <v>9.745986249415764E-2</v>
      </c>
      <c r="AL58" s="293">
        <f t="shared" si="57"/>
        <v>-1.113275425492947E-2</v>
      </c>
      <c r="AM58" s="293">
        <f t="shared" si="57"/>
        <v>4.4546539124431621E-2</v>
      </c>
      <c r="AN58" s="293">
        <f t="shared" si="57"/>
        <v>9.4233945507600336E-2</v>
      </c>
      <c r="AO58" s="293">
        <f t="shared" si="57"/>
        <v>3.173176155744515E-2</v>
      </c>
      <c r="AP58" s="293">
        <f t="shared" si="57"/>
        <v>3.3156697297683647E-2</v>
      </c>
      <c r="AQ58" s="293">
        <f t="shared" si="57"/>
        <v>-1.8988075414244729E-2</v>
      </c>
      <c r="AR58" s="293">
        <f t="shared" si="57"/>
        <v>-9.628672912276837E-3</v>
      </c>
      <c r="AS58" s="293">
        <f t="shared" si="57"/>
        <v>-3.0323457124573551E-2</v>
      </c>
      <c r="AT58" s="293">
        <f t="shared" si="57"/>
        <v>7.691187983346272E-3</v>
      </c>
      <c r="AU58" s="293">
        <f t="shared" si="57"/>
        <v>0.10262043912098895</v>
      </c>
      <c r="AV58" s="293">
        <f t="shared" si="57"/>
        <v>-4.5647732671033045E-2</v>
      </c>
      <c r="AW58" s="293">
        <f t="shared" si="57"/>
        <v>1.4161586705910591E-3</v>
      </c>
      <c r="AX58" s="293">
        <f t="shared" si="57"/>
        <v>3.279130260162029E-2</v>
      </c>
      <c r="AY58" s="293">
        <f t="shared" si="57"/>
        <v>2.6057440801466873E-2</v>
      </c>
      <c r="AZ58" s="290">
        <v>2009</v>
      </c>
    </row>
    <row r="59" spans="1:77" x14ac:dyDescent="0.25">
      <c r="A59" s="3">
        <v>45</v>
      </c>
      <c r="B59" s="312">
        <f t="shared" si="14"/>
        <v>20.044313193591375</v>
      </c>
      <c r="C59" s="312">
        <f t="shared" si="15"/>
        <v>19.779751933605805</v>
      </c>
      <c r="D59" s="312">
        <f t="shared" si="16"/>
        <v>17.727159819751165</v>
      </c>
      <c r="E59" s="312">
        <f t="shared" si="17"/>
        <v>22.404762755278686</v>
      </c>
      <c r="F59" s="312">
        <f t="shared" si="18"/>
        <v>15.20708920716244</v>
      </c>
      <c r="G59" s="312">
        <f t="shared" si="19"/>
        <v>23.487857785609069</v>
      </c>
      <c r="H59" s="312">
        <f t="shared" si="20"/>
        <v>19.254508268972476</v>
      </c>
      <c r="I59" s="312">
        <f t="shared" si="21"/>
        <v>28.763687234316979</v>
      </c>
      <c r="J59" s="312">
        <f t="shared" si="22"/>
        <v>22.38933031212553</v>
      </c>
      <c r="K59" s="312">
        <f t="shared" si="23"/>
        <v>15.318814738626864</v>
      </c>
      <c r="L59" s="312">
        <f t="shared" si="24"/>
        <v>21.275785753170346</v>
      </c>
      <c r="M59" s="312">
        <f t="shared" si="25"/>
        <v>12.751005126101498</v>
      </c>
      <c r="N59" s="312">
        <f t="shared" si="26"/>
        <v>21.520522461083718</v>
      </c>
      <c r="O59" s="312">
        <f t="shared" si="27"/>
        <v>11.721461216969145</v>
      </c>
      <c r="P59" s="312">
        <f t="shared" si="28"/>
        <v>18.754780598954213</v>
      </c>
      <c r="Q59" s="268">
        <v>231</v>
      </c>
      <c r="R59" s="3">
        <v>2210</v>
      </c>
      <c r="S59" s="246">
        <v>24</v>
      </c>
      <c r="T59" s="245">
        <f t="shared" si="60"/>
        <v>8.4254981087734035E-3</v>
      </c>
      <c r="U59" s="245">
        <f t="shared" si="60"/>
        <v>2.6654725930392101E-3</v>
      </c>
      <c r="V59" s="245">
        <f t="shared" si="60"/>
        <v>1.2772947474176531E-2</v>
      </c>
      <c r="W59" s="245">
        <f t="shared" si="60"/>
        <v>1.0190838078447935E-2</v>
      </c>
      <c r="X59" s="245">
        <f t="shared" si="60"/>
        <v>4.3627951569219356E-3</v>
      </c>
      <c r="Y59" s="245">
        <f t="shared" si="60"/>
        <v>1.021868735333685E-3</v>
      </c>
      <c r="Z59" s="245">
        <f t="shared" si="60"/>
        <v>4.706046147402744E-2</v>
      </c>
      <c r="AA59" s="245">
        <f t="shared" si="60"/>
        <v>3.8941281285109715E-2</v>
      </c>
      <c r="AB59" s="245">
        <f t="shared" si="60"/>
        <v>7.3832677531624506E-3</v>
      </c>
      <c r="AC59" s="245">
        <f t="shared" si="60"/>
        <v>3.3930544686469168E-3</v>
      </c>
      <c r="AD59" s="245">
        <f t="shared" si="60"/>
        <v>1.9047711831192696E-2</v>
      </c>
      <c r="AE59" s="245">
        <f t="shared" si="60"/>
        <v>2.9324507542014974E-2</v>
      </c>
      <c r="AF59" s="245">
        <f t="shared" si="60"/>
        <v>2.1718279744737095E-2</v>
      </c>
      <c r="AG59" s="245">
        <f t="shared" si="60"/>
        <v>-2.4391740341860599E-3</v>
      </c>
      <c r="AH59" s="245">
        <f t="shared" si="60"/>
        <v>8.6786101446875361E-3</v>
      </c>
      <c r="AJ59" s="5">
        <v>21</v>
      </c>
      <c r="AK59" s="293">
        <f>(AK35-AK23)/AK23</f>
        <v>9.9070660500498009E-2</v>
      </c>
      <c r="AL59" s="293">
        <f t="shared" si="57"/>
        <v>-2.5224022812850418E-2</v>
      </c>
      <c r="AM59" s="293">
        <f t="shared" si="57"/>
        <v>1.2282591554608473E-3</v>
      </c>
      <c r="AN59" s="293">
        <f t="shared" si="57"/>
        <v>9.2841703564219294E-2</v>
      </c>
      <c r="AO59" s="293">
        <f t="shared" si="57"/>
        <v>3.3865350703701495E-2</v>
      </c>
      <c r="AP59" s="293">
        <f t="shared" si="57"/>
        <v>2.8341277471535774E-2</v>
      </c>
      <c r="AQ59" s="293">
        <f t="shared" si="57"/>
        <v>-1.6563676918834872E-2</v>
      </c>
      <c r="AR59" s="293">
        <f t="shared" si="57"/>
        <v>-3.3765433648730331E-2</v>
      </c>
      <c r="AS59" s="293">
        <f t="shared" si="57"/>
        <v>-7.287964413113765E-2</v>
      </c>
      <c r="AT59" s="293">
        <f t="shared" si="57"/>
        <v>1.0348465889282477E-2</v>
      </c>
      <c r="AU59" s="293">
        <f t="shared" si="57"/>
        <v>6.6416042032188885E-2</v>
      </c>
      <c r="AV59" s="293">
        <f t="shared" si="57"/>
        <v>-4.3867158100115426E-2</v>
      </c>
      <c r="AW59" s="293">
        <f t="shared" si="57"/>
        <v>-2.1516823632377908E-2</v>
      </c>
      <c r="AX59" s="293">
        <f t="shared" si="57"/>
        <v>3.513887106978697E-2</v>
      </c>
      <c r="AY59" s="293">
        <f t="shared" si="57"/>
        <v>1.5177269266364002E-2</v>
      </c>
      <c r="AZ59" s="13">
        <v>2010</v>
      </c>
      <c r="BB59" s="622" t="s">
        <v>525</v>
      </c>
      <c r="BC59" s="622" t="s">
        <v>753</v>
      </c>
      <c r="BD59" s="622">
        <v>2005</v>
      </c>
      <c r="BE59" s="622">
        <v>2010</v>
      </c>
      <c r="BF59" s="622">
        <v>2015</v>
      </c>
      <c r="BG59" s="622">
        <v>2020</v>
      </c>
      <c r="BH59" s="622">
        <v>2025</v>
      </c>
      <c r="BI59" s="622">
        <v>2030</v>
      </c>
      <c r="BJ59" s="622">
        <v>2035</v>
      </c>
      <c r="BK59" s="622">
        <v>2040</v>
      </c>
      <c r="BL59" s="622">
        <v>2045</v>
      </c>
      <c r="BM59" s="622">
        <v>2050</v>
      </c>
      <c r="BN59" s="622">
        <v>2055</v>
      </c>
      <c r="BO59" s="622">
        <v>2060</v>
      </c>
      <c r="BP59" s="622">
        <v>2065</v>
      </c>
      <c r="BQ59" s="622">
        <v>2070</v>
      </c>
      <c r="BR59" s="622">
        <v>2075</v>
      </c>
      <c r="BS59" s="622">
        <v>2080</v>
      </c>
      <c r="BT59" s="622">
        <v>2085</v>
      </c>
      <c r="BU59" s="622">
        <v>2090</v>
      </c>
      <c r="BV59" s="622">
        <v>2095</v>
      </c>
      <c r="BW59" s="622">
        <v>2100</v>
      </c>
    </row>
    <row r="60" spans="1:77" x14ac:dyDescent="0.25">
      <c r="A60" s="3">
        <v>46</v>
      </c>
      <c r="B60" s="312">
        <f t="shared" si="14"/>
        <v>20.22309068831466</v>
      </c>
      <c r="C60" s="312">
        <f t="shared" si="15"/>
        <v>19.954665783523382</v>
      </c>
      <c r="D60" s="312">
        <f t="shared" si="16"/>
        <v>17.901945140050149</v>
      </c>
      <c r="E60" s="312">
        <f t="shared" si="17"/>
        <v>22.580371858106009</v>
      </c>
      <c r="F60" s="312">
        <f t="shared" si="18"/>
        <v>15.390578181736945</v>
      </c>
      <c r="G60" s="312">
        <f t="shared" si="19"/>
        <v>23.750199806317088</v>
      </c>
      <c r="H60" s="312">
        <f t="shared" si="20"/>
        <v>19.258897565941371</v>
      </c>
      <c r="I60" s="312">
        <f t="shared" si="21"/>
        <v>29.094041014921313</v>
      </c>
      <c r="J60" s="312">
        <f t="shared" si="22"/>
        <v>22.810251303698838</v>
      </c>
      <c r="K60" s="312">
        <f t="shared" si="23"/>
        <v>15.608428234346439</v>
      </c>
      <c r="L60" s="312">
        <f t="shared" si="24"/>
        <v>21.430048674294369</v>
      </c>
      <c r="M60" s="312">
        <f t="shared" si="25"/>
        <v>12.757187146666922</v>
      </c>
      <c r="N60" s="312">
        <f t="shared" si="26"/>
        <v>21.753401971547383</v>
      </c>
      <c r="O60" s="312">
        <f t="shared" si="27"/>
        <v>11.935943291457956</v>
      </c>
      <c r="P60" s="312">
        <f t="shared" si="28"/>
        <v>19.07950690784978</v>
      </c>
      <c r="Q60" s="268">
        <v>236</v>
      </c>
      <c r="R60" s="1">
        <v>2215</v>
      </c>
      <c r="S60" s="246">
        <v>25</v>
      </c>
      <c r="T60" s="245">
        <f t="shared" si="60"/>
        <v>1.5185875499890799E-2</v>
      </c>
      <c r="U60" s="245">
        <f t="shared" si="60"/>
        <v>-2.1831625727726537E-3</v>
      </c>
      <c r="V60" s="245">
        <f t="shared" si="60"/>
        <v>-1.6279032379007785E-3</v>
      </c>
      <c r="W60" s="245">
        <f t="shared" si="60"/>
        <v>1.2506351534398158E-2</v>
      </c>
      <c r="X60" s="245">
        <f t="shared" si="60"/>
        <v>-4.579760191627663E-3</v>
      </c>
      <c r="Y60" s="245">
        <f t="shared" si="60"/>
        <v>1.496977387722595E-2</v>
      </c>
      <c r="Z60" s="245">
        <f t="shared" si="60"/>
        <v>4.3998064830061391E-2</v>
      </c>
      <c r="AA60" s="245">
        <f t="shared" si="60"/>
        <v>4.281332709000174E-2</v>
      </c>
      <c r="AB60" s="245">
        <f t="shared" si="60"/>
        <v>-1.747760741459365E-2</v>
      </c>
      <c r="AC60" s="245">
        <f t="shared" si="60"/>
        <v>-2.4658766185844468E-3</v>
      </c>
      <c r="AD60" s="245">
        <f t="shared" si="60"/>
        <v>6.5056033673999347E-3</v>
      </c>
      <c r="AE60" s="245">
        <f t="shared" si="60"/>
        <v>1.9448959285820331E-2</v>
      </c>
      <c r="AF60" s="245">
        <f t="shared" si="60"/>
        <v>2.2233739900531672E-2</v>
      </c>
      <c r="AG60" s="245">
        <f t="shared" si="60"/>
        <v>7.7830350255597676E-3</v>
      </c>
      <c r="AH60" s="245">
        <f t="shared" si="60"/>
        <v>-7.468472588016222E-4</v>
      </c>
      <c r="AJ60" s="5">
        <v>22</v>
      </c>
      <c r="AK60" s="293">
        <f t="shared" si="57"/>
        <v>0.1034713857529015</v>
      </c>
      <c r="AL60" s="293">
        <f t="shared" si="57"/>
        <v>-3.8218074631781986E-2</v>
      </c>
      <c r="AM60" s="293">
        <f t="shared" si="57"/>
        <v>1.0512884841586457E-2</v>
      </c>
      <c r="AN60" s="293">
        <f t="shared" si="57"/>
        <v>8.3519353824458964E-2</v>
      </c>
      <c r="AO60" s="293">
        <f t="shared" si="57"/>
        <v>2.3857915479666304E-2</v>
      </c>
      <c r="AP60" s="293">
        <f t="shared" si="57"/>
        <v>2.298878439421128E-2</v>
      </c>
      <c r="AQ60" s="293">
        <f t="shared" si="57"/>
        <v>-1.2639707788877538E-2</v>
      </c>
      <c r="AR60" s="293">
        <f t="shared" si="57"/>
        <v>-3.0945331850854688E-2</v>
      </c>
      <c r="AS60" s="293">
        <f t="shared" si="57"/>
        <v>-8.3047007609444265E-2</v>
      </c>
      <c r="AT60" s="293">
        <f t="shared" si="57"/>
        <v>6.6309834586498421E-3</v>
      </c>
      <c r="AU60" s="293">
        <f t="shared" si="57"/>
        <v>2.7899480841553966E-2</v>
      </c>
      <c r="AV60" s="293">
        <f t="shared" si="57"/>
        <v>-4.062115914418872E-2</v>
      </c>
      <c r="AW60" s="293">
        <f t="shared" si="57"/>
        <v>-2.1144215210087584E-2</v>
      </c>
      <c r="AX60" s="293">
        <f t="shared" si="57"/>
        <v>3.2514275356402514E-2</v>
      </c>
      <c r="AY60" s="293">
        <f t="shared" si="57"/>
        <v>-3.4921014827725195E-3</v>
      </c>
      <c r="AZ60" s="290">
        <v>2011</v>
      </c>
      <c r="BB60" t="s">
        <v>0</v>
      </c>
      <c r="BC60" t="s">
        <v>783</v>
      </c>
      <c r="BD60" s="216">
        <v>9.6107600000000009</v>
      </c>
      <c r="BE60" s="216">
        <v>9.9745699999999999</v>
      </c>
      <c r="BF60" s="216">
        <v>11.0388</v>
      </c>
      <c r="BG60" s="216">
        <v>12.4811</v>
      </c>
      <c r="BH60" s="216">
        <v>13.9847</v>
      </c>
      <c r="BI60" s="216">
        <v>15.360300000000001</v>
      </c>
      <c r="BJ60" s="216">
        <v>16.621300000000002</v>
      </c>
      <c r="BK60" s="216">
        <v>17.815200000000001</v>
      </c>
      <c r="BL60" s="216">
        <v>18.943100000000001</v>
      </c>
      <c r="BM60" s="216">
        <v>19.982199999999999</v>
      </c>
      <c r="BN60" s="216">
        <v>21.026499999999999</v>
      </c>
      <c r="BO60" s="216">
        <v>22.1236</v>
      </c>
      <c r="BP60" s="216">
        <v>23.270700000000001</v>
      </c>
      <c r="BQ60" s="216">
        <v>24.371700000000001</v>
      </c>
      <c r="BR60" s="216">
        <v>25.418399999999998</v>
      </c>
      <c r="BS60" s="216">
        <v>26.470500000000001</v>
      </c>
      <c r="BT60" s="216">
        <v>27.4725</v>
      </c>
      <c r="BU60" s="216">
        <v>28.434000000000001</v>
      </c>
      <c r="BV60" s="216">
        <v>29.363</v>
      </c>
      <c r="BW60" s="216">
        <v>30.255099999999999</v>
      </c>
    </row>
    <row r="61" spans="1:77" x14ac:dyDescent="0.25">
      <c r="A61" s="3">
        <v>47</v>
      </c>
      <c r="B61" s="312">
        <f t="shared" si="14"/>
        <v>20.400676137824462</v>
      </c>
      <c r="C61" s="312">
        <f t="shared" si="15"/>
        <v>20.123209985757939</v>
      </c>
      <c r="D61" s="312">
        <f t="shared" si="16"/>
        <v>18.073970521188865</v>
      </c>
      <c r="E61" s="312">
        <f t="shared" si="17"/>
        <v>22.750567848111661</v>
      </c>
      <c r="F61" s="312">
        <f t="shared" si="18"/>
        <v>15.572185183286086</v>
      </c>
      <c r="G61" s="312">
        <f t="shared" si="19"/>
        <v>24.007187893859513</v>
      </c>
      <c r="H61" s="312">
        <f t="shared" si="20"/>
        <v>19.262589604277395</v>
      </c>
      <c r="I61" s="312">
        <f t="shared" si="21"/>
        <v>29.406084498173147</v>
      </c>
      <c r="J61" s="312">
        <f t="shared" si="22"/>
        <v>23.225764008085328</v>
      </c>
      <c r="K61" s="312">
        <f t="shared" si="23"/>
        <v>15.896217876258021</v>
      </c>
      <c r="L61" s="312">
        <f t="shared" si="24"/>
        <v>21.575927150920247</v>
      </c>
      <c r="M61" s="312">
        <f t="shared" si="25"/>
        <v>12.762556463158024</v>
      </c>
      <c r="N61" s="312">
        <f t="shared" si="26"/>
        <v>21.975509054900876</v>
      </c>
      <c r="O61" s="312">
        <f t="shared" si="27"/>
        <v>12.148628164153797</v>
      </c>
      <c r="P61" s="312">
        <f t="shared" si="28"/>
        <v>19.399843703853293</v>
      </c>
      <c r="Q61" s="268">
        <v>241</v>
      </c>
      <c r="R61" s="3">
        <v>2220</v>
      </c>
      <c r="S61" s="246">
        <v>26</v>
      </c>
      <c r="T61" s="245">
        <f t="shared" si="60"/>
        <v>1.6470045601358146E-2</v>
      </c>
      <c r="U61" s="245">
        <f t="shared" si="60"/>
        <v>-4.4035364272427963E-2</v>
      </c>
      <c r="V61" s="245">
        <f t="shared" si="60"/>
        <v>5.1085165997755205E-3</v>
      </c>
      <c r="W61" s="245">
        <f t="shared" si="60"/>
        <v>-1.647840768342906E-3</v>
      </c>
      <c r="X61" s="245">
        <f t="shared" si="60"/>
        <v>-9.3566679928322998E-3</v>
      </c>
      <c r="Y61" s="245">
        <f t="shared" si="60"/>
        <v>2.0132981900587824E-2</v>
      </c>
      <c r="Z61" s="245">
        <f t="shared" si="60"/>
        <v>4.1447470834638268E-2</v>
      </c>
      <c r="AA61" s="245">
        <f t="shared" si="60"/>
        <v>4.2835814587233532E-2</v>
      </c>
      <c r="AB61" s="245">
        <f t="shared" si="60"/>
        <v>-5.3999016485517977E-2</v>
      </c>
      <c r="AC61" s="245">
        <f t="shared" si="60"/>
        <v>-2.9913611368878202E-3</v>
      </c>
      <c r="AD61" s="245">
        <f t="shared" si="60"/>
        <v>1.8664480756541649E-2</v>
      </c>
      <c r="AE61" s="245">
        <f t="shared" si="60"/>
        <v>-1.6444000540612148E-3</v>
      </c>
      <c r="AF61" s="245">
        <f t="shared" si="60"/>
        <v>1.7417273185779996E-2</v>
      </c>
      <c r="AG61" s="245">
        <f t="shared" si="60"/>
        <v>-1.2173376959410749E-3</v>
      </c>
      <c r="AH61" s="245">
        <f t="shared" si="60"/>
        <v>-2.7277853255181422E-4</v>
      </c>
      <c r="AJ61" s="5">
        <v>23</v>
      </c>
      <c r="AK61" s="293">
        <f t="shared" si="57"/>
        <v>0.10114467306822954</v>
      </c>
      <c r="AL61" s="293">
        <f t="shared" si="57"/>
        <v>-4.3159354412829927E-2</v>
      </c>
      <c r="AM61" s="293">
        <f t="shared" si="57"/>
        <v>-2.1338190500772574E-3</v>
      </c>
      <c r="AN61" s="293">
        <f t="shared" si="57"/>
        <v>8.9013029494089693E-2</v>
      </c>
      <c r="AO61" s="293">
        <f t="shared" si="57"/>
        <v>1.773255319045668E-2</v>
      </c>
      <c r="AP61" s="293">
        <f t="shared" si="57"/>
        <v>3.9014280017274895E-2</v>
      </c>
      <c r="AQ61" s="293">
        <f t="shared" si="57"/>
        <v>-7.4928418175973007E-3</v>
      </c>
      <c r="AR61" s="293">
        <f t="shared" si="57"/>
        <v>-1.3717027358113105E-2</v>
      </c>
      <c r="AS61" s="293">
        <f t="shared" si="57"/>
        <v>-7.4394712990334455E-2</v>
      </c>
      <c r="AT61" s="293">
        <f t="shared" si="57"/>
        <v>1.2665648456443699E-2</v>
      </c>
      <c r="AU61" s="293">
        <f t="shared" si="57"/>
        <v>4.9747871447618677E-2</v>
      </c>
      <c r="AV61" s="293">
        <f t="shared" si="57"/>
        <v>-2.8629468631408368E-2</v>
      </c>
      <c r="AW61" s="293">
        <f t="shared" si="57"/>
        <v>-2.4102892440229808E-2</v>
      </c>
      <c r="AX61" s="293">
        <f t="shared" si="57"/>
        <v>4.9670883586715009E-2</v>
      </c>
      <c r="AY61" s="293">
        <f t="shared" si="57"/>
        <v>-7.6147175779449619E-3</v>
      </c>
      <c r="AZ61" s="290">
        <v>2012</v>
      </c>
      <c r="BB61" t="s">
        <v>121</v>
      </c>
      <c r="BC61" t="s">
        <v>783</v>
      </c>
      <c r="BD61" s="216">
        <v>0.84854200000000002</v>
      </c>
      <c r="BE61" s="216">
        <v>1.0098499999999999</v>
      </c>
      <c r="BF61" s="216">
        <v>1.0674399999999999</v>
      </c>
      <c r="BG61" s="216">
        <v>1.1203000000000001</v>
      </c>
      <c r="BH61" s="216">
        <v>1.3172600000000001</v>
      </c>
      <c r="BI61" s="216">
        <v>1.52338</v>
      </c>
      <c r="BJ61" s="216">
        <v>1.72041</v>
      </c>
      <c r="BK61" s="216">
        <v>1.89845</v>
      </c>
      <c r="BL61" s="216">
        <v>2.04338</v>
      </c>
      <c r="BM61" s="216">
        <v>2.1611199999999999</v>
      </c>
      <c r="BN61" s="216">
        <v>2.2830599999999999</v>
      </c>
      <c r="BO61" s="216">
        <v>2.4423499999999998</v>
      </c>
      <c r="BP61" s="216">
        <v>2.6106500000000001</v>
      </c>
      <c r="BQ61" s="216">
        <v>2.77536</v>
      </c>
      <c r="BR61" s="216">
        <v>2.92238</v>
      </c>
      <c r="BS61" s="216">
        <v>3.0544600000000002</v>
      </c>
      <c r="BT61" s="216">
        <v>3.18161</v>
      </c>
      <c r="BU61" s="216">
        <v>3.3105899999999999</v>
      </c>
      <c r="BV61" s="216">
        <v>3.4402400000000002</v>
      </c>
      <c r="BW61" s="216">
        <v>3.55985</v>
      </c>
    </row>
    <row r="62" spans="1:77" x14ac:dyDescent="0.25">
      <c r="A62" s="3">
        <v>48</v>
      </c>
      <c r="B62" s="312">
        <f t="shared" si="14"/>
        <v>20.577053584372411</v>
      </c>
      <c r="C62" s="312">
        <f t="shared" si="15"/>
        <v>20.285554061918646</v>
      </c>
      <c r="D62" s="312">
        <f t="shared" si="16"/>
        <v>18.243238089199927</v>
      </c>
      <c r="E62" s="312">
        <f t="shared" si="17"/>
        <v>22.915469314040763</v>
      </c>
      <c r="F62" s="312">
        <f t="shared" si="18"/>
        <v>15.751882768884178</v>
      </c>
      <c r="G62" s="312">
        <f t="shared" si="19"/>
        <v>24.2588458272363</v>
      </c>
      <c r="H62" s="312">
        <f t="shared" si="20"/>
        <v>19.26569504288355</v>
      </c>
      <c r="I62" s="312">
        <f t="shared" si="21"/>
        <v>29.700618469223965</v>
      </c>
      <c r="J62" s="312">
        <f t="shared" si="22"/>
        <v>23.635706425730465</v>
      </c>
      <c r="K62" s="312">
        <f t="shared" si="23"/>
        <v>16.182065513675255</v>
      </c>
      <c r="L62" s="312">
        <f t="shared" si="24"/>
        <v>21.713818013978788</v>
      </c>
      <c r="M62" s="312">
        <f t="shared" si="25"/>
        <v>12.767219637322043</v>
      </c>
      <c r="N62" s="312">
        <f t="shared" si="26"/>
        <v>22.187217569733725</v>
      </c>
      <c r="O62" s="312">
        <f t="shared" si="27"/>
        <v>12.359432905029227</v>
      </c>
      <c r="P62" s="312">
        <f t="shared" si="28"/>
        <v>19.715689783615225</v>
      </c>
      <c r="Q62" s="268">
        <v>246</v>
      </c>
      <c r="R62" s="1">
        <v>2225</v>
      </c>
      <c r="S62" s="260" t="s">
        <v>451</v>
      </c>
      <c r="T62" s="261"/>
      <c r="U62" s="266"/>
      <c r="V62" s="265"/>
      <c r="W62" s="261"/>
      <c r="X62" s="261"/>
      <c r="Y62" s="261"/>
      <c r="Z62" s="261"/>
      <c r="AA62" s="261"/>
      <c r="AB62" s="261"/>
      <c r="AC62" s="261"/>
      <c r="AD62" s="261"/>
      <c r="AE62" s="261"/>
      <c r="AF62" s="261"/>
      <c r="AG62" s="261"/>
      <c r="AH62" s="261"/>
      <c r="AJ62" s="5">
        <v>24</v>
      </c>
      <c r="AK62" s="293">
        <f t="shared" si="57"/>
        <v>0.10472994618424329</v>
      </c>
      <c r="AL62" s="293">
        <f t="shared" si="57"/>
        <v>-2.868034434276473E-2</v>
      </c>
      <c r="AM62" s="293">
        <f t="shared" si="57"/>
        <v>-1.0875234428152504E-2</v>
      </c>
      <c r="AN62" s="293">
        <f t="shared" si="57"/>
        <v>8.9475100070848551E-2</v>
      </c>
      <c r="AO62" s="293">
        <f t="shared" si="57"/>
        <v>2.33811478520747E-2</v>
      </c>
      <c r="AP62" s="293">
        <f t="shared" si="57"/>
        <v>4.8321278966875422E-2</v>
      </c>
      <c r="AQ62" s="293">
        <f t="shared" si="57"/>
        <v>-2.3192189686218763E-3</v>
      </c>
      <c r="AR62" s="293">
        <f t="shared" si="57"/>
        <v>-1.3252197395703661E-2</v>
      </c>
      <c r="AS62" s="293">
        <f t="shared" si="57"/>
        <v>-7.3848755346020575E-2</v>
      </c>
      <c r="AT62" s="293">
        <f t="shared" si="57"/>
        <v>1.8811608370017243E-2</v>
      </c>
      <c r="AU62" s="293">
        <f t="shared" si="57"/>
        <v>4.9459546853818592E-2</v>
      </c>
      <c r="AV62" s="293">
        <f t="shared" si="57"/>
        <v>-2.5830687022656437E-2</v>
      </c>
      <c r="AW62" s="293">
        <f t="shared" si="57"/>
        <v>-2.4226459844928015E-2</v>
      </c>
      <c r="AX62" s="293">
        <f t="shared" si="57"/>
        <v>6.8416981035756816E-2</v>
      </c>
      <c r="AY62" s="293">
        <f t="shared" si="57"/>
        <v>-3.3743951586642463E-3</v>
      </c>
      <c r="AZ62" s="290">
        <v>2013</v>
      </c>
      <c r="BB62" t="s">
        <v>122</v>
      </c>
      <c r="BC62" t="s">
        <v>783</v>
      </c>
      <c r="BD62" s="216">
        <v>3.5772699999999999</v>
      </c>
      <c r="BE62" s="216">
        <v>3.6371699999999998</v>
      </c>
      <c r="BF62" s="216">
        <v>3.7605300000000002</v>
      </c>
      <c r="BG62" s="216">
        <v>3.9033500000000001</v>
      </c>
      <c r="BH62" s="216">
        <v>4.1114300000000004</v>
      </c>
      <c r="BI62" s="216">
        <v>4.3041200000000002</v>
      </c>
      <c r="BJ62" s="216">
        <v>4.4477200000000003</v>
      </c>
      <c r="BK62" s="216">
        <v>4.5614600000000003</v>
      </c>
      <c r="BL62" s="216">
        <v>4.6853999999999996</v>
      </c>
      <c r="BM62" s="216">
        <v>4.8053600000000003</v>
      </c>
      <c r="BN62" s="216">
        <v>4.9396100000000001</v>
      </c>
      <c r="BO62" s="216">
        <v>5.0867500000000003</v>
      </c>
      <c r="BP62" s="216">
        <v>5.2305299999999999</v>
      </c>
      <c r="BQ62" s="216">
        <v>5.3696900000000003</v>
      </c>
      <c r="BR62" s="216">
        <v>5.49939</v>
      </c>
      <c r="BS62" s="216">
        <v>5.6232300000000004</v>
      </c>
      <c r="BT62" s="216">
        <v>5.7487899999999996</v>
      </c>
      <c r="BU62" s="216">
        <v>5.87812</v>
      </c>
      <c r="BV62" s="216">
        <v>6.0094000000000003</v>
      </c>
      <c r="BW62" s="216">
        <v>6.1383900000000002</v>
      </c>
    </row>
    <row r="63" spans="1:77" x14ac:dyDescent="0.25">
      <c r="A63" s="3">
        <v>49</v>
      </c>
      <c r="B63" s="312">
        <f t="shared" si="14"/>
        <v>20.752207870198603</v>
      </c>
      <c r="C63" s="312">
        <f t="shared" si="15"/>
        <v>20.44186866188738</v>
      </c>
      <c r="D63" s="312">
        <f t="shared" si="16"/>
        <v>18.409752306390732</v>
      </c>
      <c r="E63" s="312">
        <f t="shared" si="17"/>
        <v>23.075195992543726</v>
      </c>
      <c r="F63" s="312">
        <f t="shared" si="18"/>
        <v>15.929645785878021</v>
      </c>
      <c r="G63" s="312">
        <f t="shared" si="19"/>
        <v>24.50520307341321</v>
      </c>
      <c r="H63" s="312">
        <f t="shared" si="20"/>
        <v>19.26830700881089</v>
      </c>
      <c r="I63" s="312">
        <f t="shared" si="21"/>
        <v>29.978436782190975</v>
      </c>
      <c r="J63" s="312">
        <f t="shared" si="22"/>
        <v>24.039931998620808</v>
      </c>
      <c r="K63" s="312">
        <f t="shared" si="23"/>
        <v>16.465858701639114</v>
      </c>
      <c r="L63" s="312">
        <f t="shared" si="24"/>
        <v>21.844106387278551</v>
      </c>
      <c r="M63" s="312">
        <f t="shared" si="25"/>
        <v>12.771269327144111</v>
      </c>
      <c r="N63" s="312">
        <f t="shared" si="26"/>
        <v>22.388902461201528</v>
      </c>
      <c r="O63" s="312">
        <f t="shared" si="27"/>
        <v>12.56827957669417</v>
      </c>
      <c r="P63" s="312">
        <f t="shared" si="28"/>
        <v>20.026954646906226</v>
      </c>
      <c r="Q63" s="268">
        <v>251</v>
      </c>
      <c r="R63" s="3">
        <v>2230</v>
      </c>
      <c r="S63" s="68"/>
      <c r="T63" s="246" t="s">
        <v>0</v>
      </c>
      <c r="U63" s="246" t="s">
        <v>23</v>
      </c>
      <c r="V63" s="246" t="s">
        <v>39</v>
      </c>
      <c r="W63" s="246" t="s">
        <v>24</v>
      </c>
      <c r="X63" s="246" t="s">
        <v>40</v>
      </c>
      <c r="Y63" s="246" t="s">
        <v>5</v>
      </c>
      <c r="Z63" s="246" t="s">
        <v>25</v>
      </c>
      <c r="AA63" s="246" t="s">
        <v>26</v>
      </c>
      <c r="AB63" s="246" t="s">
        <v>41</v>
      </c>
      <c r="AC63" s="246" t="s">
        <v>42</v>
      </c>
      <c r="AD63" s="246" t="s">
        <v>4</v>
      </c>
      <c r="AE63" s="246" t="s">
        <v>43</v>
      </c>
      <c r="AF63" s="246" t="s">
        <v>1</v>
      </c>
      <c r="AG63" s="246" t="s">
        <v>2</v>
      </c>
      <c r="AH63" s="246" t="s">
        <v>3</v>
      </c>
      <c r="AJ63" s="5">
        <v>25</v>
      </c>
      <c r="AK63" s="293">
        <f t="shared" si="57"/>
        <v>0.10082321841647209</v>
      </c>
      <c r="AL63" s="293">
        <f t="shared" si="57"/>
        <v>-7.1210298964707926E-3</v>
      </c>
      <c r="AM63" s="293">
        <f t="shared" si="57"/>
        <v>-5.9615313144088531E-3</v>
      </c>
      <c r="AN63" s="293">
        <f t="shared" si="57"/>
        <v>8.7226332125465711E-2</v>
      </c>
      <c r="AO63" s="293">
        <f t="shared" si="57"/>
        <v>3.9483294962735685E-2</v>
      </c>
      <c r="AP63" s="293">
        <f t="shared" si="57"/>
        <v>4.3893936615739003E-2</v>
      </c>
      <c r="AQ63" s="293">
        <f t="shared" si="57"/>
        <v>6.6200143029359884E-3</v>
      </c>
      <c r="AR63" s="293">
        <f t="shared" si="57"/>
        <v>-1.6348435243704929E-2</v>
      </c>
      <c r="AS63" s="293">
        <f t="shared" si="57"/>
        <v>-4.9232313589766118E-2</v>
      </c>
      <c r="AT63" s="293">
        <f t="shared" si="57"/>
        <v>3.1935775248262875E-2</v>
      </c>
      <c r="AU63" s="293">
        <f t="shared" si="57"/>
        <v>6.2346912963398733E-2</v>
      </c>
      <c r="AV63" s="293">
        <f t="shared" si="57"/>
        <v>-1.2724025311050092E-2</v>
      </c>
      <c r="AW63" s="293">
        <f t="shared" si="57"/>
        <v>-2.442743535145939E-2</v>
      </c>
      <c r="AX63" s="293">
        <f t="shared" si="57"/>
        <v>7.8679321257090276E-2</v>
      </c>
      <c r="AY63" s="293">
        <f t="shared" si="57"/>
        <v>1.1409465611982824E-2</v>
      </c>
      <c r="AZ63" s="290">
        <v>2014</v>
      </c>
      <c r="BB63" t="s">
        <v>123</v>
      </c>
      <c r="BC63" t="s">
        <v>783</v>
      </c>
      <c r="BD63" s="216">
        <v>1.0035400000000001</v>
      </c>
      <c r="BE63" s="216">
        <v>1.0689599999999999</v>
      </c>
      <c r="BF63" s="216">
        <v>1.18435</v>
      </c>
      <c r="BG63" s="216">
        <v>1.3147</v>
      </c>
      <c r="BH63" s="216">
        <v>1.45411</v>
      </c>
      <c r="BI63" s="216">
        <v>1.59785</v>
      </c>
      <c r="BJ63" s="216">
        <v>1.7567299999999999</v>
      </c>
      <c r="BK63" s="216">
        <v>1.92736</v>
      </c>
      <c r="BL63" s="216">
        <v>2.1011899999999999</v>
      </c>
      <c r="BM63" s="216">
        <v>2.2722899999999999</v>
      </c>
      <c r="BN63" s="216">
        <v>2.4448699999999999</v>
      </c>
      <c r="BO63" s="216">
        <v>2.6330900000000002</v>
      </c>
      <c r="BP63" s="216">
        <v>2.8427199999999999</v>
      </c>
      <c r="BQ63" s="216">
        <v>3.0689199999999999</v>
      </c>
      <c r="BR63" s="216">
        <v>3.3017099999999999</v>
      </c>
      <c r="BS63" s="216">
        <v>3.5394399999999999</v>
      </c>
      <c r="BT63" s="216">
        <v>3.7760199999999999</v>
      </c>
      <c r="BU63" s="216">
        <v>4.0127100000000002</v>
      </c>
      <c r="BV63" s="216">
        <v>4.2521699999999996</v>
      </c>
      <c r="BW63" s="216">
        <v>4.4943999999999997</v>
      </c>
    </row>
    <row r="64" spans="1:77" x14ac:dyDescent="0.25">
      <c r="A64" s="3">
        <v>50</v>
      </c>
      <c r="B64" s="312">
        <f t="shared" si="14"/>
        <v>20.926124624933475</v>
      </c>
      <c r="C64" s="312">
        <f t="shared" si="15"/>
        <v>20.592324913059155</v>
      </c>
      <c r="D64" s="312">
        <f t="shared" si="16"/>
        <v>18.573519854090694</v>
      </c>
      <c r="E64" s="312">
        <f t="shared" si="17"/>
        <v>23.229868393861185</v>
      </c>
      <c r="F64" s="312">
        <f t="shared" si="18"/>
        <v>16.105451311935678</v>
      </c>
      <c r="G64" s="312">
        <f t="shared" si="19"/>
        <v>24.746294394317825</v>
      </c>
      <c r="H64" s="312">
        <f t="shared" si="20"/>
        <v>19.27050386596401</v>
      </c>
      <c r="I64" s="312">
        <f t="shared" si="21"/>
        <v>30.240321974995545</v>
      </c>
      <c r="J64" s="312">
        <f t="shared" si="22"/>
        <v>24.438309133022912</v>
      </c>
      <c r="K64" s="312">
        <f t="shared" si="23"/>
        <v>16.747490666800495</v>
      </c>
      <c r="L64" s="312">
        <f t="shared" si="24"/>
        <v>21.967165093886035</v>
      </c>
      <c r="M64" s="312">
        <f t="shared" si="25"/>
        <v>12.774786084017745</v>
      </c>
      <c r="N64" s="312">
        <f t="shared" si="26"/>
        <v>22.580937758234629</v>
      </c>
      <c r="O64" s="312">
        <f t="shared" si="27"/>
        <v>12.7750951605918</v>
      </c>
      <c r="P64" s="312">
        <f t="shared" si="28"/>
        <v>20.333558129977288</v>
      </c>
      <c r="Q64" s="268">
        <v>256</v>
      </c>
      <c r="R64" s="1">
        <v>2235</v>
      </c>
      <c r="S64" s="246">
        <v>1</v>
      </c>
      <c r="T64" s="245"/>
      <c r="U64" s="245"/>
      <c r="V64" s="245"/>
      <c r="W64" s="245"/>
      <c r="X64" s="245"/>
      <c r="Y64" s="245"/>
      <c r="Z64" s="245"/>
      <c r="AA64" s="245"/>
      <c r="AB64" s="245"/>
      <c r="AC64" s="245"/>
      <c r="AD64" s="245"/>
      <c r="AE64" s="245"/>
      <c r="AF64" s="245"/>
      <c r="AG64" s="245"/>
      <c r="AH64" s="245"/>
      <c r="AJ64" s="5">
        <v>26</v>
      </c>
      <c r="AK64" s="293">
        <f t="shared" si="57"/>
        <v>9.4515100899031632E-2</v>
      </c>
      <c r="AL64" s="293">
        <f t="shared" si="57"/>
        <v>6.1173454987710797E-2</v>
      </c>
      <c r="AM64" s="293">
        <f t="shared" si="57"/>
        <v>-6.6477730613826074E-3</v>
      </c>
      <c r="AN64" s="293">
        <f t="shared" si="57"/>
        <v>9.9952049863791803E-2</v>
      </c>
      <c r="AO64" s="293">
        <f t="shared" si="57"/>
        <v>6.3180351288776193E-2</v>
      </c>
      <c r="AP64" s="293">
        <f t="shared" si="57"/>
        <v>3.3123562737382116E-2</v>
      </c>
      <c r="AQ64" s="293">
        <f t="shared" si="57"/>
        <v>1.9439670124775127E-2</v>
      </c>
      <c r="AR64" s="293">
        <f t="shared" si="57"/>
        <v>-1.9888511946162896E-2</v>
      </c>
      <c r="AS64" s="293">
        <f t="shared" si="57"/>
        <v>1.6107685404449887E-2</v>
      </c>
      <c r="AT64" s="293">
        <f t="shared" si="57"/>
        <v>4.7721731524668805E-2</v>
      </c>
      <c r="AU64" s="293">
        <f t="shared" si="57"/>
        <v>6.4379198663626763E-2</v>
      </c>
      <c r="AV64" s="293">
        <f t="shared" si="57"/>
        <v>2.4346929288130502E-2</v>
      </c>
      <c r="AW64" s="293">
        <f t="shared" si="57"/>
        <v>-1.9517287594737434E-2</v>
      </c>
      <c r="AX64" s="293">
        <f t="shared" si="57"/>
        <v>9.9688065574778287E-2</v>
      </c>
      <c r="AY64" s="293">
        <f t="shared" si="57"/>
        <v>2.8165865918071006E-2</v>
      </c>
      <c r="AZ64" s="13">
        <v>2015</v>
      </c>
      <c r="BB64" s="625" t="s">
        <v>789</v>
      </c>
      <c r="BC64" s="625" t="s">
        <v>783</v>
      </c>
      <c r="BD64" s="626">
        <v>1.3517239999999999</v>
      </c>
      <c r="BE64" s="626">
        <v>1.5019119999999999</v>
      </c>
      <c r="BF64" s="626">
        <v>1.6732070000000001</v>
      </c>
      <c r="BG64" s="626">
        <v>1.885</v>
      </c>
      <c r="BH64" s="626">
        <v>2.112584</v>
      </c>
      <c r="BI64" s="626">
        <v>2.338257</v>
      </c>
      <c r="BJ64" s="626">
        <v>2.569855</v>
      </c>
      <c r="BK64" s="626">
        <v>2.82016</v>
      </c>
      <c r="BL64" s="626">
        <v>3.0930800000000001</v>
      </c>
      <c r="BM64" s="626">
        <v>3.3790500000000003</v>
      </c>
      <c r="BN64" s="626">
        <v>3.6812800000000001</v>
      </c>
      <c r="BO64" s="626">
        <v>4.0115100000000004</v>
      </c>
      <c r="BP64" s="626">
        <v>4.3655299999999997</v>
      </c>
      <c r="BQ64" s="626">
        <v>4.7362599999999997</v>
      </c>
      <c r="BR64" s="626">
        <v>5.1091899999999999</v>
      </c>
      <c r="BS64" s="626">
        <v>5.4843599999999997</v>
      </c>
      <c r="BT64" s="626">
        <v>5.8548100000000005</v>
      </c>
      <c r="BU64" s="626">
        <v>6.2209300000000001</v>
      </c>
      <c r="BV64" s="626">
        <v>6.5852500000000003</v>
      </c>
      <c r="BW64" s="626">
        <v>6.947750000000001</v>
      </c>
    </row>
    <row r="65" spans="1:75" x14ac:dyDescent="0.25">
      <c r="A65" s="3">
        <v>51</v>
      </c>
      <c r="B65" s="312">
        <f t="shared" si="14"/>
        <v>21.098790252731636</v>
      </c>
      <c r="C65" s="312">
        <f t="shared" si="15"/>
        <v>20.737093832673985</v>
      </c>
      <c r="D65" s="312">
        <f t="shared" si="16"/>
        <v>18.734549517774617</v>
      </c>
      <c r="E65" s="312">
        <f t="shared" si="17"/>
        <v>23.379607457185791</v>
      </c>
      <c r="F65" s="312">
        <f t="shared" si="18"/>
        <v>16.279278594145875</v>
      </c>
      <c r="G65" s="312">
        <f t="shared" si="19"/>
        <v>24.982159466532575</v>
      </c>
      <c r="H65" s="312">
        <f t="shared" si="20"/>
        <v>19.272351549169368</v>
      </c>
      <c r="I65" s="312">
        <f t="shared" si="21"/>
        <v>30.487041621756294</v>
      </c>
      <c r="J65" s="312">
        <f t="shared" si="22"/>
        <v>24.8307207014821</v>
      </c>
      <c r="K65" s="312">
        <f t="shared" si="23"/>
        <v>17.026860260662886</v>
      </c>
      <c r="L65" s="312">
        <f t="shared" si="24"/>
        <v>22.083354225897864</v>
      </c>
      <c r="M65" s="312">
        <f t="shared" si="25"/>
        <v>12.77783992181338</v>
      </c>
      <c r="N65" s="312">
        <f t="shared" si="26"/>
        <v>22.763694827245196</v>
      </c>
      <c r="O65" s="312">
        <f t="shared" si="27"/>
        <v>12.979811473937575</v>
      </c>
      <c r="P65" s="312">
        <f t="shared" si="28"/>
        <v>20.635430029277455</v>
      </c>
      <c r="Q65" s="268">
        <v>261</v>
      </c>
      <c r="R65" s="3">
        <v>2240</v>
      </c>
      <c r="S65" s="246">
        <v>2</v>
      </c>
      <c r="T65" s="245">
        <f t="shared" ref="T65:AH65" si="61">T$1/T8</f>
        <v>3.5948456730247198</v>
      </c>
      <c r="U65" s="245">
        <f t="shared" si="61"/>
        <v>3.7556687277480432</v>
      </c>
      <c r="V65" s="245">
        <f t="shared" si="61"/>
        <v>3.3114907713615027</v>
      </c>
      <c r="W65" s="245">
        <f t="shared" si="61"/>
        <v>3.1101813747590223</v>
      </c>
      <c r="X65" s="245">
        <f t="shared" si="61"/>
        <v>4.364645218535034</v>
      </c>
      <c r="Y65" s="245">
        <f t="shared" si="61"/>
        <v>4.6861658511803252</v>
      </c>
      <c r="Z65" s="245">
        <f t="shared" si="61"/>
        <v>12.692079234981868</v>
      </c>
      <c r="AA65" s="245">
        <f t="shared" si="61"/>
        <v>26.017898042574807</v>
      </c>
      <c r="AB65" s="245">
        <f t="shared" si="61"/>
        <v>10.967256445772014</v>
      </c>
      <c r="AC65" s="245">
        <f t="shared" si="61"/>
        <v>8.7729323365795757</v>
      </c>
      <c r="AD65" s="245">
        <f t="shared" si="61"/>
        <v>5.3242770705546727</v>
      </c>
      <c r="AE65" s="245">
        <f t="shared" si="61"/>
        <v>3.2556852475044233</v>
      </c>
      <c r="AF65" s="245">
        <f t="shared" si="61"/>
        <v>11.464532117191345</v>
      </c>
      <c r="AG65" s="245">
        <f t="shared" si="61"/>
        <v>9.2286791901862948</v>
      </c>
      <c r="AH65" s="245">
        <f t="shared" si="61"/>
        <v>8.9102820269566614</v>
      </c>
      <c r="AJ65" t="s">
        <v>467</v>
      </c>
      <c r="AK65" t="s">
        <v>468</v>
      </c>
      <c r="BB65" s="630" t="s">
        <v>787</v>
      </c>
      <c r="BC65" s="630" t="s">
        <v>784</v>
      </c>
      <c r="BD65" s="631">
        <v>10.329495000000001</v>
      </c>
      <c r="BE65" s="631">
        <v>10.786853000000001</v>
      </c>
      <c r="BF65" s="631">
        <v>11.296222</v>
      </c>
      <c r="BG65" s="631">
        <v>12.37161</v>
      </c>
      <c r="BH65" s="631">
        <v>13.407340000000001</v>
      </c>
      <c r="BI65" s="631">
        <v>14.48541</v>
      </c>
      <c r="BJ65" s="631">
        <v>15.6465</v>
      </c>
      <c r="BK65" s="631">
        <v>16.923739999999999</v>
      </c>
      <c r="BL65" s="631">
        <v>18.25778</v>
      </c>
      <c r="BM65" s="631">
        <v>19.61562</v>
      </c>
      <c r="BN65" s="631">
        <v>21.0304</v>
      </c>
      <c r="BO65" s="631">
        <v>22.576499999999999</v>
      </c>
      <c r="BP65" s="631">
        <v>24.219100000000001</v>
      </c>
      <c r="BQ65" s="631">
        <v>25.899150000000002</v>
      </c>
      <c r="BR65" s="631">
        <v>27.573620000000002</v>
      </c>
      <c r="BS65" s="631">
        <v>29.266919999999999</v>
      </c>
      <c r="BT65" s="631">
        <v>30.978190000000001</v>
      </c>
      <c r="BU65" s="631">
        <v>32.715170000000001</v>
      </c>
      <c r="BV65" s="631">
        <v>34.48366</v>
      </c>
      <c r="BW65" s="631">
        <v>36.262280000000004</v>
      </c>
    </row>
    <row r="66" spans="1:75" x14ac:dyDescent="0.25">
      <c r="A66" s="3">
        <v>52</v>
      </c>
      <c r="B66" s="312">
        <f t="shared" si="14"/>
        <v>21.270191919164024</v>
      </c>
      <c r="C66" s="312">
        <f t="shared" si="15"/>
        <v>20.876345799489979</v>
      </c>
      <c r="D66" s="312">
        <f t="shared" si="16"/>
        <v>18.892852074703846</v>
      </c>
      <c r="E66" s="312">
        <f t="shared" si="17"/>
        <v>23.524534234300162</v>
      </c>
      <c r="F66" s="312">
        <f t="shared" si="18"/>
        <v>16.451108987365487</v>
      </c>
      <c r="G66" s="312">
        <f t="shared" si="19"/>
        <v>25.212842514076556</v>
      </c>
      <c r="H66" s="312">
        <f t="shared" si="20"/>
        <v>19.273905531069339</v>
      </c>
      <c r="I66" s="312">
        <f t="shared" si="21"/>
        <v>30.71934534466665</v>
      </c>
      <c r="J66" s="312">
        <f t="shared" si="22"/>
        <v>25.217063528119123</v>
      </c>
      <c r="K66" s="312">
        <f t="shared" si="23"/>
        <v>17.303871901148497</v>
      </c>
      <c r="L66" s="312">
        <f t="shared" si="24"/>
        <v>22.193020856963852</v>
      </c>
      <c r="M66" s="312">
        <f t="shared" si="25"/>
        <v>12.780491685748785</v>
      </c>
      <c r="N66" s="312">
        <f t="shared" si="26"/>
        <v>22.937540861697453</v>
      </c>
      <c r="O66" s="312">
        <f t="shared" si="27"/>
        <v>13.182365078332882</v>
      </c>
      <c r="P66" s="312">
        <f t="shared" si="28"/>
        <v>20.932509717949035</v>
      </c>
      <c r="Q66" s="268">
        <v>266</v>
      </c>
      <c r="R66" s="1">
        <v>2245</v>
      </c>
      <c r="S66" s="246">
        <v>3</v>
      </c>
      <c r="T66" s="245">
        <f t="shared" ref="T66:AH66" si="62">T$1/T9</f>
        <v>3.6533570975377865</v>
      </c>
      <c r="U66" s="245">
        <f t="shared" si="62"/>
        <v>4.04767609241601</v>
      </c>
      <c r="V66" s="245">
        <f t="shared" si="62"/>
        <v>3.1927007219315073</v>
      </c>
      <c r="W66" s="245">
        <f t="shared" si="62"/>
        <v>3.2362501579854852</v>
      </c>
      <c r="X66" s="245">
        <f t="shared" si="62"/>
        <v>4.6610258324349658</v>
      </c>
      <c r="Y66" s="245">
        <f t="shared" si="62"/>
        <v>4.6473083398738035</v>
      </c>
      <c r="Z66" s="245">
        <f t="shared" si="62"/>
        <v>12.109429087248309</v>
      </c>
      <c r="AA66" s="245">
        <f t="shared" si="62"/>
        <v>26.944957784738904</v>
      </c>
      <c r="AB66" s="245">
        <f t="shared" si="62"/>
        <v>10.921330208568369</v>
      </c>
      <c r="AC66" s="245">
        <f t="shared" si="62"/>
        <v>9.1123081349992567</v>
      </c>
      <c r="AD66" s="245">
        <f t="shared" si="62"/>
        <v>5.7135837048687659</v>
      </c>
      <c r="AE66" s="245">
        <f t="shared" si="62"/>
        <v>3.8097681718692664</v>
      </c>
      <c r="AF66" s="245">
        <f t="shared" si="62"/>
        <v>10.948587641066903</v>
      </c>
      <c r="AG66" s="245">
        <f t="shared" si="62"/>
        <v>9.3123892434015776</v>
      </c>
      <c r="AH66" s="245">
        <f t="shared" si="62"/>
        <v>8.6324506616704042</v>
      </c>
      <c r="AJ66" s="305" t="s">
        <v>485</v>
      </c>
      <c r="AK66" s="306" t="s">
        <v>0</v>
      </c>
      <c r="AL66" s="306" t="s">
        <v>23</v>
      </c>
      <c r="AM66" s="306" t="s">
        <v>39</v>
      </c>
      <c r="AN66" s="306" t="s">
        <v>24</v>
      </c>
      <c r="AO66" s="306" t="s">
        <v>40</v>
      </c>
      <c r="AP66" s="306" t="s">
        <v>5</v>
      </c>
      <c r="AQ66" s="306" t="s">
        <v>25</v>
      </c>
      <c r="AR66" s="306" t="s">
        <v>26</v>
      </c>
      <c r="AS66" s="306" t="s">
        <v>41</v>
      </c>
      <c r="AT66" s="306" t="s">
        <v>42</v>
      </c>
      <c r="AU66" s="306" t="s">
        <v>4</v>
      </c>
      <c r="AV66" s="306" t="s">
        <v>43</v>
      </c>
      <c r="AW66" s="306" t="s">
        <v>1</v>
      </c>
      <c r="AX66" s="306" t="s">
        <v>2</v>
      </c>
      <c r="AY66" s="306" t="s">
        <v>3</v>
      </c>
      <c r="AZ66" s="307"/>
      <c r="BB66" t="s">
        <v>124</v>
      </c>
      <c r="BC66" t="s">
        <v>783</v>
      </c>
      <c r="BD66" s="216">
        <v>2.4443299999999999</v>
      </c>
      <c r="BE66" s="216">
        <v>4.0976400000000002</v>
      </c>
      <c r="BF66" s="216">
        <v>5.91242</v>
      </c>
      <c r="BG66" s="216">
        <v>7.9513199999999999</v>
      </c>
      <c r="BH66" s="216">
        <v>10.595599999999999</v>
      </c>
      <c r="BI66" s="216">
        <v>13.0367</v>
      </c>
      <c r="BJ66" s="216">
        <v>15.0922</v>
      </c>
      <c r="BK66" s="216">
        <v>16.911000000000001</v>
      </c>
      <c r="BL66" s="216">
        <v>18.509399999999999</v>
      </c>
      <c r="BM66" s="216">
        <v>19.757899999999999</v>
      </c>
      <c r="BN66" s="216">
        <v>20.648900000000001</v>
      </c>
      <c r="BO66" s="216">
        <v>21.3813</v>
      </c>
      <c r="BP66" s="216">
        <v>21.9605</v>
      </c>
      <c r="BQ66" s="216">
        <v>22.4056</v>
      </c>
      <c r="BR66" s="216">
        <v>22.6876</v>
      </c>
      <c r="BS66" s="216">
        <v>22.889800000000001</v>
      </c>
      <c r="BT66" s="216">
        <v>22.9757</v>
      </c>
      <c r="BU66" s="216">
        <v>23.0031</v>
      </c>
      <c r="BV66" s="216">
        <v>22.999700000000001</v>
      </c>
      <c r="BW66" s="216">
        <v>22.983699999999999</v>
      </c>
    </row>
    <row r="67" spans="1:75" x14ac:dyDescent="0.25">
      <c r="A67" s="3">
        <v>53</v>
      </c>
      <c r="B67" s="312">
        <f t="shared" si="14"/>
        <v>21.440317537893836</v>
      </c>
      <c r="C67" s="312">
        <f t="shared" si="15"/>
        <v>21.010250081084507</v>
      </c>
      <c r="D67" s="312">
        <f t="shared" si="16"/>
        <v>19.048440184207259</v>
      </c>
      <c r="E67" s="312">
        <f t="shared" si="17"/>
        <v>23.664769600086139</v>
      </c>
      <c r="F67" s="312">
        <f t="shared" si="18"/>
        <v>16.620925892001324</v>
      </c>
      <c r="G67" s="312">
        <f t="shared" si="19"/>
        <v>25.438391954567496</v>
      </c>
      <c r="H67" s="312">
        <f t="shared" si="20"/>
        <v>19.275212479060361</v>
      </c>
      <c r="I67" s="312">
        <f t="shared" si="21"/>
        <v>30.937962411815811</v>
      </c>
      <c r="J67" s="312">
        <f t="shared" si="22"/>
        <v>25.597247860980705</v>
      </c>
      <c r="K67" s="312">
        <f t="shared" si="23"/>
        <v>17.578435503429127</v>
      </c>
      <c r="L67" s="312">
        <f t="shared" si="24"/>
        <v>22.296498878764211</v>
      </c>
      <c r="M67" s="312">
        <f t="shared" si="25"/>
        <v>12.782794245817351</v>
      </c>
      <c r="N67" s="312">
        <f t="shared" si="26"/>
        <v>23.102837587490132</v>
      </c>
      <c r="O67" s="312">
        <f t="shared" si="27"/>
        <v>13.382697180948691</v>
      </c>
      <c r="P67" s="312">
        <f t="shared" si="28"/>
        <v>21.224745757336635</v>
      </c>
      <c r="Q67" s="268">
        <v>271</v>
      </c>
      <c r="R67" s="3">
        <v>2250</v>
      </c>
      <c r="S67" s="246">
        <v>4</v>
      </c>
      <c r="T67" s="245">
        <f t="shared" ref="T67:AH67" si="63">T$1/T10</f>
        <v>3.5698964263445432</v>
      </c>
      <c r="U67" s="245">
        <f t="shared" si="63"/>
        <v>4.7952554789402964</v>
      </c>
      <c r="V67" s="245">
        <f t="shared" si="63"/>
        <v>3.166655121064148</v>
      </c>
      <c r="W67" s="245">
        <f t="shared" si="63"/>
        <v>3.2457161132383323</v>
      </c>
      <c r="X67" s="245">
        <f t="shared" si="63"/>
        <v>4.8552507617869969</v>
      </c>
      <c r="Y67" s="245">
        <f t="shared" si="63"/>
        <v>4.6012413597152735</v>
      </c>
      <c r="Z67" s="245">
        <f t="shared" si="63"/>
        <v>11.212669656426433</v>
      </c>
      <c r="AA67" s="245">
        <f t="shared" si="63"/>
        <v>26.302008786417971</v>
      </c>
      <c r="AB67" s="245">
        <f t="shared" si="63"/>
        <v>11.041696704553909</v>
      </c>
      <c r="AC67" s="245">
        <f t="shared" si="63"/>
        <v>9.5283079279384797</v>
      </c>
      <c r="AD67" s="245">
        <f t="shared" si="63"/>
        <v>5.8864236998846371</v>
      </c>
      <c r="AE67" s="245">
        <f t="shared" si="63"/>
        <v>4.6776420094191975</v>
      </c>
      <c r="AF67" s="245">
        <f t="shared" si="63"/>
        <v>10.526404317310995</v>
      </c>
      <c r="AG67" s="245">
        <f t="shared" si="63"/>
        <v>9.1721073845668606</v>
      </c>
      <c r="AH67" s="245">
        <f t="shared" si="63"/>
        <v>8.3919410031034545</v>
      </c>
      <c r="AJ67" s="313">
        <v>2005</v>
      </c>
      <c r="AK67" s="314">
        <v>14.705563476562499</v>
      </c>
      <c r="AL67" s="314">
        <v>2.6695236816406251</v>
      </c>
      <c r="AM67" s="314">
        <v>4.3519638671875001</v>
      </c>
      <c r="AN67" s="314">
        <v>1.3076057128906251</v>
      </c>
      <c r="AO67" s="314">
        <v>1.6862299995422363</v>
      </c>
      <c r="AP67" s="314">
        <v>16.299821559906007</v>
      </c>
      <c r="AQ67" s="314">
        <v>8.2678300781249998</v>
      </c>
      <c r="AR67" s="314">
        <v>3.7412988281250001</v>
      </c>
      <c r="AS67" s="314">
        <v>2.3027133789062502</v>
      </c>
      <c r="AT67" s="314">
        <v>0.5143272094726562</v>
      </c>
      <c r="AU67" s="314">
        <v>1.1877592844963074</v>
      </c>
      <c r="AV67" s="314">
        <v>0.65250360488891601</v>
      </c>
      <c r="AW67" s="314">
        <v>6.8507966909408573</v>
      </c>
      <c r="AX67" s="314">
        <v>6.7837956838011744</v>
      </c>
      <c r="AY67" s="314">
        <v>4.1398269444704052</v>
      </c>
      <c r="AZ67" s="315">
        <v>2005</v>
      </c>
      <c r="BB67" t="s">
        <v>125</v>
      </c>
      <c r="BC67" t="s">
        <v>783</v>
      </c>
      <c r="BD67" s="216">
        <v>0.75326400000000004</v>
      </c>
      <c r="BE67" s="216">
        <v>1.1229800000000001</v>
      </c>
      <c r="BF67" s="216">
        <v>1.54796</v>
      </c>
      <c r="BG67" s="216">
        <v>2.23428</v>
      </c>
      <c r="BH67" s="216">
        <v>3.0136699999999998</v>
      </c>
      <c r="BI67" s="216">
        <v>3.9122599999999998</v>
      </c>
      <c r="BJ67" s="216">
        <v>4.9348400000000003</v>
      </c>
      <c r="BK67" s="216">
        <v>6.1053199999999999</v>
      </c>
      <c r="BL67" s="216">
        <v>7.4070999999999998</v>
      </c>
      <c r="BM67" s="216">
        <v>8.8253500000000003</v>
      </c>
      <c r="BN67" s="216">
        <v>10.3619</v>
      </c>
      <c r="BO67" s="216">
        <v>12.0108</v>
      </c>
      <c r="BP67" s="216">
        <v>13.7502</v>
      </c>
      <c r="BQ67" s="216">
        <v>15.5449</v>
      </c>
      <c r="BR67" s="216">
        <v>17.365200000000002</v>
      </c>
      <c r="BS67" s="216">
        <v>19.1904</v>
      </c>
      <c r="BT67" s="216">
        <v>21.0029</v>
      </c>
      <c r="BU67" s="216">
        <v>22.8004</v>
      </c>
      <c r="BV67" s="216">
        <v>24.569700000000001</v>
      </c>
      <c r="BW67" s="216">
        <v>26.276800000000001</v>
      </c>
    </row>
    <row r="68" spans="1:75" x14ac:dyDescent="0.25">
      <c r="A68" s="3">
        <v>54</v>
      </c>
      <c r="B68" s="312">
        <f t="shared" si="14"/>
        <v>21.609155757160757</v>
      </c>
      <c r="C68" s="312">
        <f t="shared" si="15"/>
        <v>21.138974413136577</v>
      </c>
      <c r="D68" s="312">
        <f t="shared" si="16"/>
        <v>19.201328280705873</v>
      </c>
      <c r="E68" s="312">
        <f t="shared" si="17"/>
        <v>23.800433988506761</v>
      </c>
      <c r="F68" s="312">
        <f t="shared" si="18"/>
        <v>16.788714691401385</v>
      </c>
      <c r="G68" s="312">
        <f t="shared" si="19"/>
        <v>25.658860058963533</v>
      </c>
      <c r="H68" s="312">
        <f t="shared" si="20"/>
        <v>19.276311650737078</v>
      </c>
      <c r="I68" s="312">
        <f t="shared" si="21"/>
        <v>31.143599852365689</v>
      </c>
      <c r="J68" s="312">
        <f t="shared" si="22"/>
        <v>25.971196834921109</v>
      </c>
      <c r="K68" s="312">
        <f t="shared" si="23"/>
        <v>17.85046640093789</v>
      </c>
      <c r="L68" s="312">
        <f t="shared" si="24"/>
        <v>22.394108944408003</v>
      </c>
      <c r="M68" s="312">
        <f t="shared" si="25"/>
        <v>12.784793536667744</v>
      </c>
      <c r="N68" s="312">
        <f t="shared" si="26"/>
        <v>23.25994016486576</v>
      </c>
      <c r="O68" s="312">
        <f t="shared" si="27"/>
        <v>13.58075352913696</v>
      </c>
      <c r="P68" s="312">
        <f t="shared" si="28"/>
        <v>21.51209550556667</v>
      </c>
      <c r="Q68" s="268">
        <v>276</v>
      </c>
      <c r="R68" s="1">
        <v>2255</v>
      </c>
      <c r="S68" s="246">
        <v>5</v>
      </c>
      <c r="T68" s="245">
        <f t="shared" ref="T68:AH68" si="64">T$1/T11</f>
        <v>3.5216632837751609</v>
      </c>
      <c r="U68" s="245">
        <f t="shared" si="64"/>
        <v>5.2238324903389906</v>
      </c>
      <c r="V68" s="245">
        <f t="shared" si="64"/>
        <v>3.1629843255895493</v>
      </c>
      <c r="W68" s="245">
        <f t="shared" si="64"/>
        <v>3.1933207977888887</v>
      </c>
      <c r="X68" s="245">
        <f t="shared" si="64"/>
        <v>5.0633905899757616</v>
      </c>
      <c r="Y68" s="245">
        <f t="shared" si="64"/>
        <v>4.6028606324004757</v>
      </c>
      <c r="Z68" s="245">
        <f t="shared" si="64"/>
        <v>10.31629469321301</v>
      </c>
      <c r="AA68" s="245">
        <f t="shared" si="64"/>
        <v>25.767827202416505</v>
      </c>
      <c r="AB68" s="245">
        <f t="shared" si="64"/>
        <v>10.57332235170111</v>
      </c>
      <c r="AC68" s="245">
        <f t="shared" si="64"/>
        <v>9.5783534075382342</v>
      </c>
      <c r="AD68" s="245">
        <f t="shared" si="64"/>
        <v>5.8210512317397036</v>
      </c>
      <c r="AE68" s="245">
        <f t="shared" si="64"/>
        <v>5.2672514920343918</v>
      </c>
      <c r="AF68" s="245">
        <f t="shared" si="64"/>
        <v>10.172101645580598</v>
      </c>
      <c r="AG68" s="245">
        <f t="shared" si="64"/>
        <v>9.2995472935569072</v>
      </c>
      <c r="AH68" s="245">
        <f t="shared" si="64"/>
        <v>8.3278085582949934</v>
      </c>
      <c r="AJ68" s="313">
        <v>2050</v>
      </c>
      <c r="AK68" s="319">
        <v>0</v>
      </c>
      <c r="AL68" s="319" t="s">
        <v>885</v>
      </c>
      <c r="AM68" s="319">
        <v>37.472801938594252</v>
      </c>
      <c r="AN68" s="319">
        <v>6.9978533741888134</v>
      </c>
      <c r="AO68" s="319">
        <v>5.2997693000904604</v>
      </c>
      <c r="AP68" s="319">
        <v>3.6233772693757214</v>
      </c>
      <c r="AQ68" s="319">
        <v>3.7650148139704052</v>
      </c>
      <c r="AR68" s="319">
        <v>33.872505201631746</v>
      </c>
      <c r="AS68" s="319">
        <v>96.465587763243505</v>
      </c>
      <c r="AT68" s="319">
        <v>79.676948850014355</v>
      </c>
      <c r="AU68" s="319">
        <v>8.7327889462540629</v>
      </c>
      <c r="AV68" s="319">
        <v>2.2132660265126054</v>
      </c>
      <c r="AW68" s="319">
        <v>6.2141181255405611</v>
      </c>
      <c r="AX68" s="319">
        <v>5.5151325439327676</v>
      </c>
      <c r="AY68" s="319">
        <v>62.691800362373144</v>
      </c>
      <c r="AZ68" s="315">
        <v>2050</v>
      </c>
      <c r="BB68" t="s">
        <v>126</v>
      </c>
      <c r="BC68" t="s">
        <v>783</v>
      </c>
      <c r="BD68" s="216">
        <v>1.14171</v>
      </c>
      <c r="BE68" s="216">
        <v>1.4193899999999999</v>
      </c>
      <c r="BF68" s="216">
        <v>1.49763</v>
      </c>
      <c r="BG68" s="216">
        <v>1.62947</v>
      </c>
      <c r="BH68" s="216">
        <v>1.9151199999999999</v>
      </c>
      <c r="BI68" s="216">
        <v>2.1860400000000002</v>
      </c>
      <c r="BJ68" s="216">
        <v>2.44618</v>
      </c>
      <c r="BK68" s="216">
        <v>2.7139099999999998</v>
      </c>
      <c r="BL68" s="216">
        <v>2.9836499999999999</v>
      </c>
      <c r="BM68" s="216">
        <v>3.2496399999999999</v>
      </c>
      <c r="BN68" s="216">
        <v>3.5214099999999999</v>
      </c>
      <c r="BO68" s="216">
        <v>3.7978399999999999</v>
      </c>
      <c r="BP68" s="216">
        <v>4.0677000000000003</v>
      </c>
      <c r="BQ68" s="216">
        <v>4.33561</v>
      </c>
      <c r="BR68" s="216">
        <v>4.6121600000000003</v>
      </c>
      <c r="BS68" s="216">
        <v>4.8842600000000003</v>
      </c>
      <c r="BT68" s="216">
        <v>5.1522300000000003</v>
      </c>
      <c r="BU68" s="216">
        <v>5.4202899999999996</v>
      </c>
      <c r="BV68" s="216">
        <v>5.6930699999999996</v>
      </c>
      <c r="BW68" s="216">
        <v>5.9704699999999997</v>
      </c>
    </row>
    <row r="69" spans="1:75" x14ac:dyDescent="0.25">
      <c r="A69" s="3">
        <v>55</v>
      </c>
      <c r="B69" s="312">
        <f t="shared" si="14"/>
        <v>21.77669594609716</v>
      </c>
      <c r="C69" s="312">
        <f t="shared" si="15"/>
        <v>21.262684627134007</v>
      </c>
      <c r="D69" s="312">
        <f t="shared" si="16"/>
        <v>19.351532469567736</v>
      </c>
      <c r="E69" s="312">
        <f t="shared" si="17"/>
        <v>23.931647152677652</v>
      </c>
      <c r="F69" s="312">
        <f t="shared" si="18"/>
        <v>16.954462689019994</v>
      </c>
      <c r="G69" s="312">
        <f t="shared" si="19"/>
        <v>25.874302625001491</v>
      </c>
      <c r="H69" s="312">
        <f t="shared" si="20"/>
        <v>19.277236068840153</v>
      </c>
      <c r="I69" s="312">
        <f t="shared" si="21"/>
        <v>31.336941025670313</v>
      </c>
      <c r="J69" s="312">
        <f t="shared" si="22"/>
        <v>26.338845928217523</v>
      </c>
      <c r="K69" s="312">
        <f t="shared" si="23"/>
        <v>18.119885257450154</v>
      </c>
      <c r="L69" s="312">
        <f t="shared" si="24"/>
        <v>22.486158503389948</v>
      </c>
      <c r="M69" s="312">
        <f t="shared" si="25"/>
        <v>12.786529463245406</v>
      </c>
      <c r="N69" s="312">
        <f t="shared" si="26"/>
        <v>23.409196268459272</v>
      </c>
      <c r="O69" s="312">
        <f t="shared" si="27"/>
        <v>13.776484299288521</v>
      </c>
      <c r="P69" s="312">
        <f t="shared" si="28"/>
        <v>21.794524725079611</v>
      </c>
      <c r="Q69" s="268">
        <v>281</v>
      </c>
      <c r="R69" s="3">
        <v>2260</v>
      </c>
      <c r="S69" s="246">
        <v>6</v>
      </c>
      <c r="T69" s="245">
        <f t="shared" ref="T69:AH69" si="65">T$1/T12</f>
        <v>3.4327626678631371</v>
      </c>
      <c r="U69" s="245">
        <f t="shared" si="65"/>
        <v>5.9136735517868395</v>
      </c>
      <c r="V69" s="245">
        <f t="shared" si="65"/>
        <v>3.1366959107607264</v>
      </c>
      <c r="W69" s="245">
        <f t="shared" si="65"/>
        <v>3.0881511803514745</v>
      </c>
      <c r="X69" s="245">
        <f t="shared" si="65"/>
        <v>5.3442946076407134</v>
      </c>
      <c r="Y69" s="245">
        <f t="shared" si="65"/>
        <v>4.4621889107981199</v>
      </c>
      <c r="Z69" s="245">
        <f t="shared" si="65"/>
        <v>9.765212064366116</v>
      </c>
      <c r="AA69" s="245">
        <f t="shared" si="65"/>
        <v>24.621097488972161</v>
      </c>
      <c r="AB69" s="245">
        <f t="shared" si="65"/>
        <v>10.072686870495733</v>
      </c>
      <c r="AC69" s="245">
        <f t="shared" si="65"/>
        <v>9.4262031762337575</v>
      </c>
      <c r="AD69" s="245">
        <f t="shared" si="65"/>
        <v>6.2334902654596887</v>
      </c>
      <c r="AE69" s="245">
        <f t="shared" si="65"/>
        <v>6.0042428194547508</v>
      </c>
      <c r="AF69" s="245">
        <f t="shared" si="65"/>
        <v>9.7624046470176964</v>
      </c>
      <c r="AG69" s="245">
        <f t="shared" si="65"/>
        <v>9.3734891447536821</v>
      </c>
      <c r="AH69" s="245">
        <f t="shared" si="65"/>
        <v>8.1945845919166409</v>
      </c>
      <c r="AJ69" s="313">
        <v>2100</v>
      </c>
      <c r="AK69" s="319">
        <v>0</v>
      </c>
      <c r="AL69" s="319" t="s">
        <v>889</v>
      </c>
      <c r="AM69" s="319">
        <v>42.588154041678308</v>
      </c>
      <c r="AN69" s="319">
        <v>8.1146840848752717</v>
      </c>
      <c r="AO69" s="319">
        <v>5.3650495739954351</v>
      </c>
      <c r="AP69" s="319">
        <v>4.1391646575405217</v>
      </c>
      <c r="AQ69" s="319">
        <v>4.2547479323132071</v>
      </c>
      <c r="AR69" s="319">
        <v>37.667554245640964</v>
      </c>
      <c r="AS69" s="319">
        <v>96.588459277554165</v>
      </c>
      <c r="AT69" s="319">
        <v>106.29068149301364</v>
      </c>
      <c r="AU69" s="319">
        <v>9.7566785754710352</v>
      </c>
      <c r="AV69" s="319">
        <v>2.6345383563618325</v>
      </c>
      <c r="AW69" s="319">
        <v>6.9336201589332198</v>
      </c>
      <c r="AX69" s="319">
        <v>5.9670588836665051</v>
      </c>
      <c r="AY69" s="319">
        <v>77.96650615819641</v>
      </c>
      <c r="AZ69" s="315">
        <v>2100</v>
      </c>
      <c r="BB69" t="s">
        <v>127</v>
      </c>
      <c r="BC69" t="s">
        <v>783</v>
      </c>
      <c r="BD69" s="216">
        <v>0.206044</v>
      </c>
      <c r="BE69" s="216">
        <v>0.24170700000000001</v>
      </c>
      <c r="BF69" s="216">
        <v>0.26832099999999998</v>
      </c>
      <c r="BG69" s="216">
        <v>0.29961100000000002</v>
      </c>
      <c r="BH69" s="216">
        <v>0.36451299999999998</v>
      </c>
      <c r="BI69" s="216">
        <v>0.43272100000000002</v>
      </c>
      <c r="BJ69" s="216">
        <v>0.50384899999999999</v>
      </c>
      <c r="BK69" s="216">
        <v>0.57867199999999996</v>
      </c>
      <c r="BL69" s="216">
        <v>0.65548799999999996</v>
      </c>
      <c r="BM69" s="216">
        <v>0.73352899999999999</v>
      </c>
      <c r="BN69" s="216">
        <v>0.81476199999999999</v>
      </c>
      <c r="BO69" s="216">
        <v>0.90085499999999996</v>
      </c>
      <c r="BP69" s="216">
        <v>0.98891600000000002</v>
      </c>
      <c r="BQ69" s="216">
        <v>1.0770299999999999</v>
      </c>
      <c r="BR69" s="216">
        <v>1.1650700000000001</v>
      </c>
      <c r="BS69" s="216">
        <v>1.25146</v>
      </c>
      <c r="BT69" s="216">
        <v>1.33541</v>
      </c>
      <c r="BU69" s="216">
        <v>1.41686</v>
      </c>
      <c r="BV69" s="216">
        <v>1.4947699999999999</v>
      </c>
      <c r="BW69" s="216">
        <v>1.5679000000000001</v>
      </c>
    </row>
    <row r="70" spans="1:75" x14ac:dyDescent="0.25">
      <c r="A70" s="3">
        <v>56</v>
      </c>
      <c r="B70" s="312">
        <f t="shared" si="14"/>
        <v>21.942928180899059</v>
      </c>
      <c r="C70" s="312">
        <f t="shared" si="15"/>
        <v>21.381544323058566</v>
      </c>
      <c r="D70" s="312">
        <f t="shared" si="16"/>
        <v>19.499070425863735</v>
      </c>
      <c r="E70" s="312">
        <f t="shared" si="17"/>
        <v>24.058527947667304</v>
      </c>
      <c r="F70" s="312">
        <f t="shared" si="18"/>
        <v>17.118159045510652</v>
      </c>
      <c r="G70" s="312">
        <f t="shared" si="19"/>
        <v>26.084778664373722</v>
      </c>
      <c r="H70" s="312">
        <f t="shared" si="20"/>
        <v>19.2780135103574</v>
      </c>
      <c r="I70" s="312">
        <f t="shared" si="21"/>
        <v>31.518644586158402</v>
      </c>
      <c r="J70" s="312">
        <f t="shared" si="22"/>
        <v>26.700142415854842</v>
      </c>
      <c r="K70" s="312">
        <f t="shared" si="23"/>
        <v>18.3866179710922</v>
      </c>
      <c r="L70" s="312">
        <f t="shared" si="24"/>
        <v>22.57294191431059</v>
      </c>
      <c r="M70" s="312">
        <f t="shared" si="25"/>
        <v>12.788036689189584</v>
      </c>
      <c r="N70" s="312">
        <f t="shared" si="26"/>
        <v>23.550945328087955</v>
      </c>
      <c r="O70" s="312">
        <f t="shared" si="27"/>
        <v>13.969843980716201</v>
      </c>
      <c r="P70" s="312">
        <f t="shared" si="28"/>
        <v>22.072007190828373</v>
      </c>
      <c r="Q70" s="268">
        <v>286</v>
      </c>
      <c r="R70" s="1">
        <v>2265</v>
      </c>
      <c r="S70" s="246">
        <v>7</v>
      </c>
      <c r="T70" s="245">
        <f t="shared" ref="T70:AH84" si="66">T$1/T13</f>
        <v>3.3962857512500326</v>
      </c>
      <c r="U70" s="245">
        <f t="shared" si="66"/>
        <v>6.095914695603021</v>
      </c>
      <c r="V70" s="245">
        <f t="shared" si="66"/>
        <v>3.0790739703071024</v>
      </c>
      <c r="W70" s="245">
        <f t="shared" si="66"/>
        <v>3.0472046455600652</v>
      </c>
      <c r="X70" s="245">
        <f t="shared" si="66"/>
        <v>5.3546209011368466</v>
      </c>
      <c r="Y70" s="245">
        <f t="shared" si="66"/>
        <v>4.3365909007869687</v>
      </c>
      <c r="Z70" s="245">
        <f t="shared" si="66"/>
        <v>8.8371697616121079</v>
      </c>
      <c r="AA70" s="245">
        <f t="shared" si="66"/>
        <v>23.541790397463952</v>
      </c>
      <c r="AB70" s="245">
        <f t="shared" si="66"/>
        <v>9.8010985513006244</v>
      </c>
      <c r="AC70" s="245">
        <f t="shared" si="66"/>
        <v>9.2887585436298536</v>
      </c>
      <c r="AD70" s="245">
        <f t="shared" si="66"/>
        <v>5.8772787966605913</v>
      </c>
      <c r="AE70" s="245">
        <f t="shared" si="66"/>
        <v>6.393444655297877</v>
      </c>
      <c r="AF70" s="245">
        <f t="shared" si="66"/>
        <v>9.3650481789585331</v>
      </c>
      <c r="AG70" s="245">
        <f t="shared" si="66"/>
        <v>9.3573229060322287</v>
      </c>
      <c r="AH70" s="245">
        <f t="shared" si="66"/>
        <v>8.4367395875021352</v>
      </c>
      <c r="AJ70" s="308" t="s">
        <v>486</v>
      </c>
      <c r="AK70" s="303" t="s">
        <v>0</v>
      </c>
      <c r="AL70" s="303" t="s">
        <v>23</v>
      </c>
      <c r="AM70" s="303" t="s">
        <v>39</v>
      </c>
      <c r="AN70" s="303" t="s">
        <v>24</v>
      </c>
      <c r="AO70" s="303" t="s">
        <v>40</v>
      </c>
      <c r="AP70" s="303" t="s">
        <v>5</v>
      </c>
      <c r="AQ70" s="303" t="s">
        <v>25</v>
      </c>
      <c r="AR70" s="303" t="s">
        <v>26</v>
      </c>
      <c r="AS70" s="303" t="s">
        <v>41</v>
      </c>
      <c r="AT70" s="303" t="s">
        <v>42</v>
      </c>
      <c r="AU70" s="303" t="s">
        <v>4</v>
      </c>
      <c r="AV70" s="303" t="s">
        <v>43</v>
      </c>
      <c r="AW70" s="303" t="s">
        <v>1</v>
      </c>
      <c r="AX70" s="303" t="s">
        <v>2</v>
      </c>
      <c r="AY70" s="303" t="s">
        <v>3</v>
      </c>
      <c r="AZ70" s="304"/>
      <c r="BB70" s="48" t="s">
        <v>766</v>
      </c>
      <c r="BC70" s="48" t="s">
        <v>783</v>
      </c>
      <c r="BD70" s="624">
        <v>0.11472499999999999</v>
      </c>
      <c r="BE70" s="624">
        <v>0.130554</v>
      </c>
      <c r="BF70" s="624">
        <v>0.124212</v>
      </c>
      <c r="BG70" s="624">
        <v>0.141092</v>
      </c>
      <c r="BH70" s="624">
        <v>0.16780900000000001</v>
      </c>
      <c r="BI70" s="624">
        <v>0.19689000000000001</v>
      </c>
      <c r="BJ70" s="624">
        <v>0.22747400000000001</v>
      </c>
      <c r="BK70" s="624">
        <v>0.25861200000000001</v>
      </c>
      <c r="BL70" s="624">
        <v>0.28898000000000001</v>
      </c>
      <c r="BM70" s="624">
        <v>0.31852000000000003</v>
      </c>
      <c r="BN70" s="624">
        <v>0.35005799999999998</v>
      </c>
      <c r="BO70" s="624">
        <v>0.38592799999999999</v>
      </c>
      <c r="BP70" s="624">
        <v>0.42455599999999999</v>
      </c>
      <c r="BQ70" s="624">
        <v>0.46313300000000002</v>
      </c>
      <c r="BR70" s="624">
        <v>0.49928899999999998</v>
      </c>
      <c r="BS70" s="624">
        <v>0.53386800000000001</v>
      </c>
      <c r="BT70" s="624">
        <v>0.56781599999999999</v>
      </c>
      <c r="BU70" s="624">
        <v>0.60172099999999995</v>
      </c>
      <c r="BV70" s="624">
        <v>0.63537600000000005</v>
      </c>
      <c r="BW70" s="624">
        <v>0.66744400000000004</v>
      </c>
    </row>
    <row r="71" spans="1:75" x14ac:dyDescent="0.25">
      <c r="A71" s="3">
        <v>57</v>
      </c>
      <c r="B71" s="312">
        <f t="shared" si="14"/>
        <v>22.107843230873701</v>
      </c>
      <c r="C71" s="312">
        <f t="shared" si="15"/>
        <v>21.49571458372667</v>
      </c>
      <c r="D71" s="312">
        <f t="shared" si="16"/>
        <v>19.643961296080132</v>
      </c>
      <c r="E71" s="312">
        <f t="shared" si="17"/>
        <v>24.181194134694962</v>
      </c>
      <c r="F71" s="312">
        <f t="shared" si="18"/>
        <v>17.279794715890091</v>
      </c>
      <c r="G71" s="312">
        <f t="shared" si="19"/>
        <v>26.290350103618433</v>
      </c>
      <c r="H71" s="312">
        <f t="shared" si="20"/>
        <v>19.278667339039259</v>
      </c>
      <c r="I71" s="312">
        <f t="shared" si="21"/>
        <v>31.689343790971609</v>
      </c>
      <c r="J71" s="312">
        <f t="shared" si="22"/>
        <v>27.055044822155914</v>
      </c>
      <c r="K71" s="312">
        <f t="shared" si="23"/>
        <v>18.650595571104486</v>
      </c>
      <c r="L71" s="312">
        <f t="shared" si="24"/>
        <v>22.654740623026363</v>
      </c>
      <c r="M71" s="312">
        <f t="shared" si="25"/>
        <v>12.789345322912148</v>
      </c>
      <c r="N71" s="312">
        <f t="shared" si="26"/>
        <v>23.685517913931875</v>
      </c>
      <c r="O71" s="312">
        <f t="shared" si="27"/>
        <v>14.160791255301373</v>
      </c>
      <c r="P71" s="312">
        <f t="shared" si="28"/>
        <v>22.344524300694129</v>
      </c>
      <c r="Q71" s="268">
        <v>291</v>
      </c>
      <c r="R71" s="3">
        <v>2270</v>
      </c>
      <c r="S71" s="246">
        <v>8</v>
      </c>
      <c r="T71" s="245">
        <f t="shared" si="66"/>
        <v>3.3258809219994552</v>
      </c>
      <c r="U71" s="245">
        <f t="shared" si="66"/>
        <v>6.2535619411168302</v>
      </c>
      <c r="V71" s="245">
        <f t="shared" si="66"/>
        <v>3.0074764374481151</v>
      </c>
      <c r="W71" s="245">
        <f t="shared" si="66"/>
        <v>3.0381724849763883</v>
      </c>
      <c r="X71" s="245">
        <f t="shared" si="66"/>
        <v>5.2817863521081456</v>
      </c>
      <c r="Y71" s="245">
        <f t="shared" si="66"/>
        <v>4.2578493947322258</v>
      </c>
      <c r="Z71" s="245">
        <f t="shared" si="66"/>
        <v>8.831014250089531</v>
      </c>
      <c r="AA71" s="245">
        <f t="shared" si="66"/>
        <v>22.609674853126464</v>
      </c>
      <c r="AB71" s="245">
        <f t="shared" si="66"/>
        <v>9.7473721181478368</v>
      </c>
      <c r="AC71" s="245">
        <f t="shared" si="66"/>
        <v>9.0470152263604771</v>
      </c>
      <c r="AD71" s="245">
        <f t="shared" si="66"/>
        <v>5.5706303798903498</v>
      </c>
      <c r="AE71" s="245">
        <f t="shared" si="66"/>
        <v>6.2955206671226369</v>
      </c>
      <c r="AF71" s="245">
        <f t="shared" si="66"/>
        <v>9.0606066575239286</v>
      </c>
      <c r="AG71" s="245">
        <f t="shared" si="66"/>
        <v>9.0313975726771272</v>
      </c>
      <c r="AH71" s="245">
        <f t="shared" si="66"/>
        <v>8.2649343600295655</v>
      </c>
      <c r="AJ71" s="316">
        <v>2005</v>
      </c>
      <c r="AK71" s="317">
        <f>AK67/AK75</f>
        <v>1.1610093554657042</v>
      </c>
      <c r="AL71" s="317">
        <f t="shared" ref="AL71:AY71" si="67">AL67/AL75</f>
        <v>1.530704337534984</v>
      </c>
      <c r="AM71" s="317">
        <f t="shared" si="67"/>
        <v>1.0874235050277363</v>
      </c>
      <c r="AN71" s="317">
        <f t="shared" si="67"/>
        <v>1.1015247882366748</v>
      </c>
      <c r="AO71" s="317">
        <f t="shared" si="67"/>
        <v>1.9012087565840496</v>
      </c>
      <c r="AP71" s="317">
        <f t="shared" si="67"/>
        <v>1.1995323287716604</v>
      </c>
      <c r="AQ71" s="317">
        <f t="shared" si="67"/>
        <v>1.2770848920193998</v>
      </c>
      <c r="AR71" s="317">
        <f t="shared" si="67"/>
        <v>1.3763941310164414</v>
      </c>
      <c r="AS71" s="317">
        <f t="shared" si="67"/>
        <v>1.6842730421381875</v>
      </c>
      <c r="AT71" s="317">
        <f t="shared" si="67"/>
        <v>1.6007159492619958</v>
      </c>
      <c r="AU71" s="317">
        <f t="shared" si="67"/>
        <v>0.8613868830807887</v>
      </c>
      <c r="AV71" s="317">
        <f t="shared" si="67"/>
        <v>1.7377810605797854</v>
      </c>
      <c r="AW71" s="317">
        <f t="shared" si="67"/>
        <v>1.6447466443569549</v>
      </c>
      <c r="AX71" s="317">
        <f t="shared" si="67"/>
        <v>1.9196786223521882</v>
      </c>
      <c r="AY71" s="317">
        <f t="shared" si="67"/>
        <v>1.3470173160234229</v>
      </c>
      <c r="AZ71" s="316">
        <v>2005</v>
      </c>
      <c r="BB71" s="632" t="s">
        <v>788</v>
      </c>
      <c r="BC71" s="619" t="s">
        <v>784</v>
      </c>
      <c r="BD71" s="620">
        <v>0.62941599999999998</v>
      </c>
      <c r="BE71" s="620">
        <v>0.77140199999999992</v>
      </c>
      <c r="BF71" s="620">
        <v>0.94463500000000011</v>
      </c>
      <c r="BG71" s="620">
        <v>1.133475</v>
      </c>
      <c r="BH71" s="620">
        <v>1.382941</v>
      </c>
      <c r="BI71" s="620">
        <v>1.6380089999999998</v>
      </c>
      <c r="BJ71" s="620">
        <v>1.897151</v>
      </c>
      <c r="BK71" s="620">
        <v>2.1644730000000001</v>
      </c>
      <c r="BL71" s="620">
        <v>2.4298929999999999</v>
      </c>
      <c r="BM71" s="620">
        <v>2.686677</v>
      </c>
      <c r="BN71" s="620">
        <v>2.9450699999999999</v>
      </c>
      <c r="BO71" s="620">
        <v>3.2135799999999999</v>
      </c>
      <c r="BP71" s="620">
        <v>3.49472</v>
      </c>
      <c r="BQ71" s="620">
        <v>3.7791399999999999</v>
      </c>
      <c r="BR71" s="620">
        <v>4.05593</v>
      </c>
      <c r="BS71" s="620">
        <v>4.3278699999999999</v>
      </c>
      <c r="BT71" s="620">
        <v>4.5983700000000001</v>
      </c>
      <c r="BU71" s="620">
        <v>4.8712800000000005</v>
      </c>
      <c r="BV71" s="620">
        <v>5.1455299999999999</v>
      </c>
      <c r="BW71" s="620">
        <v>5.4149600000000007</v>
      </c>
    </row>
    <row r="72" spans="1:75" x14ac:dyDescent="0.25">
      <c r="A72" s="3">
        <v>58</v>
      </c>
      <c r="B72" s="312">
        <f t="shared" si="14"/>
        <v>22.271432544384794</v>
      </c>
      <c r="C72" s="312">
        <f t="shared" si="15"/>
        <v>21.605353727598988</v>
      </c>
      <c r="D72" s="312">
        <f t="shared" si="16"/>
        <v>19.786225602829923</v>
      </c>
      <c r="E72" s="312">
        <f t="shared" si="17"/>
        <v>24.299762205429225</v>
      </c>
      <c r="F72" s="312">
        <f t="shared" si="18"/>
        <v>17.439362386907181</v>
      </c>
      <c r="G72" s="312">
        <f t="shared" si="19"/>
        <v>26.491081498638692</v>
      </c>
      <c r="H72" s="312">
        <f t="shared" si="20"/>
        <v>19.279217206022224</v>
      </c>
      <c r="I72" s="312">
        <f t="shared" si="21"/>
        <v>31.849646102368599</v>
      </c>
      <c r="J72" s="312">
        <f t="shared" si="22"/>
        <v>27.403522375183446</v>
      </c>
      <c r="K72" s="312">
        <f t="shared" si="23"/>
        <v>18.91175410815325</v>
      </c>
      <c r="L72" s="312">
        <f t="shared" si="24"/>
        <v>22.731823395249112</v>
      </c>
      <c r="M72" s="312">
        <f t="shared" si="25"/>
        <v>12.790481514447244</v>
      </c>
      <c r="N72" s="312">
        <f t="shared" si="26"/>
        <v>23.813235250830584</v>
      </c>
      <c r="O72" s="312">
        <f t="shared" si="27"/>
        <v>14.349288873601378</v>
      </c>
      <c r="P72" s="312">
        <f t="shared" si="28"/>
        <v>22.612064689515559</v>
      </c>
      <c r="Q72" s="268">
        <v>296</v>
      </c>
      <c r="R72" s="1">
        <v>2275</v>
      </c>
      <c r="S72" s="246">
        <v>9</v>
      </c>
      <c r="T72" s="245">
        <f t="shared" si="66"/>
        <v>3.2398656494094888</v>
      </c>
      <c r="U72" s="245">
        <f t="shared" si="66"/>
        <v>6.10128736080061</v>
      </c>
      <c r="V72" s="245">
        <f t="shared" si="66"/>
        <v>2.9730403724980987</v>
      </c>
      <c r="W72" s="245">
        <f t="shared" si="66"/>
        <v>2.9475393915127133</v>
      </c>
      <c r="X72" s="245">
        <f t="shared" si="66"/>
        <v>5.1064730220739269</v>
      </c>
      <c r="Y72" s="245">
        <f t="shared" si="66"/>
        <v>4.1523026134499315</v>
      </c>
      <c r="Z72" s="245">
        <f t="shared" si="66"/>
        <v>8.4734009617044102</v>
      </c>
      <c r="AA72" s="245">
        <f t="shared" si="66"/>
        <v>22.347972875380687</v>
      </c>
      <c r="AB72" s="245">
        <f t="shared" si="66"/>
        <v>9.5785361028857672</v>
      </c>
      <c r="AC72" s="245">
        <f t="shared" si="66"/>
        <v>8.9652843782139904</v>
      </c>
      <c r="AD72" s="245">
        <f t="shared" si="66"/>
        <v>5.2907211515615025</v>
      </c>
      <c r="AE72" s="245">
        <f t="shared" si="66"/>
        <v>5.9680553307606123</v>
      </c>
      <c r="AF72" s="245">
        <f t="shared" si="66"/>
        <v>8.9901402068004224</v>
      </c>
      <c r="AG72" s="245">
        <f t="shared" si="66"/>
        <v>8.9351771905234294</v>
      </c>
      <c r="AH72" s="245">
        <f t="shared" si="66"/>
        <v>7.9320562106617132</v>
      </c>
      <c r="AJ72" s="316">
        <v>2050</v>
      </c>
      <c r="AK72" s="320">
        <f>AK67/AK75*AK76</f>
        <v>30.517903279483075</v>
      </c>
      <c r="AL72" s="320">
        <f t="shared" ref="AL72:AY72" si="68">AL67/AL75*AL76</f>
        <v>6.2797637267907263</v>
      </c>
      <c r="AM72" s="320">
        <f t="shared" si="68"/>
        <v>6.1760835399546945</v>
      </c>
      <c r="AN72" s="320">
        <f t="shared" si="68"/>
        <v>3.1540783680996953</v>
      </c>
      <c r="AO72" s="320">
        <f t="shared" si="68"/>
        <v>5.0775673809787571</v>
      </c>
      <c r="AP72" s="320">
        <f t="shared" si="68"/>
        <v>33.018819695093484</v>
      </c>
      <c r="AQ72" s="320">
        <f t="shared" si="68"/>
        <v>68.534978903065124</v>
      </c>
      <c r="AR72" s="320">
        <f t="shared" si="68"/>
        <v>61.702388431307263</v>
      </c>
      <c r="AS72" s="320">
        <f t="shared" si="68"/>
        <v>10.056561252087871</v>
      </c>
      <c r="AT72" s="320">
        <f t="shared" si="68"/>
        <v>2.2553089726597952</v>
      </c>
      <c r="AU72" s="320">
        <f t="shared" si="68"/>
        <v>4.1736453947847867</v>
      </c>
      <c r="AV72" s="320">
        <f t="shared" si="68"/>
        <v>2.1280115761670859</v>
      </c>
      <c r="AW72" s="320">
        <f t="shared" si="68"/>
        <v>42.767739619689792</v>
      </c>
      <c r="AX72" s="320">
        <f t="shared" si="68"/>
        <v>56.840237628449081</v>
      </c>
      <c r="AY72" s="320">
        <f t="shared" si="68"/>
        <v>19.378259383687524</v>
      </c>
      <c r="AZ72" s="316">
        <v>2050</v>
      </c>
      <c r="BB72" s="346" t="s">
        <v>791</v>
      </c>
      <c r="BC72" s="634" t="s">
        <v>783</v>
      </c>
      <c r="BD72" s="635">
        <v>2.0252574000000001</v>
      </c>
      <c r="BE72" s="635">
        <v>2.5562529999999999</v>
      </c>
      <c r="BF72" s="635">
        <v>3.1423779999999999</v>
      </c>
      <c r="BG72" s="635">
        <v>3.9315319999999998</v>
      </c>
      <c r="BH72" s="635">
        <v>4.8910980000000004</v>
      </c>
      <c r="BI72" s="635">
        <v>5.921481</v>
      </c>
      <c r="BJ72" s="635">
        <v>7.0138239999999987</v>
      </c>
      <c r="BK72" s="635">
        <v>8.2043980000000012</v>
      </c>
      <c r="BL72" s="635">
        <v>9.4739769999999979</v>
      </c>
      <c r="BM72" s="635">
        <v>10.807435999999999</v>
      </c>
      <c r="BN72" s="635">
        <v>12.227315000000001</v>
      </c>
      <c r="BO72" s="635">
        <v>13.727452999999999</v>
      </c>
      <c r="BP72" s="635">
        <v>15.333494999999999</v>
      </c>
      <c r="BQ72" s="635">
        <v>17.023553</v>
      </c>
      <c r="BR72" s="635">
        <v>18.783901999999998</v>
      </c>
      <c r="BS72" s="635">
        <v>20.613637999999998</v>
      </c>
      <c r="BT72" s="635">
        <v>22.498922</v>
      </c>
      <c r="BU72" s="635">
        <v>24.439599999999999</v>
      </c>
      <c r="BV72" s="635">
        <v>26.436537000000001</v>
      </c>
      <c r="BW72" s="635">
        <v>28.481976999999997</v>
      </c>
    </row>
    <row r="73" spans="1:75" x14ac:dyDescent="0.25">
      <c r="A73" s="3">
        <v>59</v>
      </c>
      <c r="B73" s="312">
        <f t="shared" si="14"/>
        <v>22.433688234715532</v>
      </c>
      <c r="C73" s="312">
        <f t="shared" si="15"/>
        <v>21.710617097016065</v>
      </c>
      <c r="D73" s="312">
        <f t="shared" si="16"/>
        <v>19.925885152592301</v>
      </c>
      <c r="E73" s="312">
        <f t="shared" si="17"/>
        <v>24.414347225129166</v>
      </c>
      <c r="F73" s="312">
        <f t="shared" si="18"/>
        <v>17.596856414740461</v>
      </c>
      <c r="G73" s="312">
        <f t="shared" si="19"/>
        <v>26.687039762712459</v>
      </c>
      <c r="H73" s="312">
        <f t="shared" si="20"/>
        <v>19.279679639387805</v>
      </c>
      <c r="I73" s="312">
        <f t="shared" si="21"/>
        <v>32.000133041702405</v>
      </c>
      <c r="J73" s="312">
        <f t="shared" si="22"/>
        <v>27.745554465099936</v>
      </c>
      <c r="K73" s="312">
        <f t="shared" si="23"/>
        <v>19.170034538950155</v>
      </c>
      <c r="L73" s="312">
        <f t="shared" si="24"/>
        <v>22.804446593860746</v>
      </c>
      <c r="M73" s="312">
        <f t="shared" si="25"/>
        <v>12.791467974533663</v>
      </c>
      <c r="N73" s="312">
        <f t="shared" si="26"/>
        <v>23.934408847505658</v>
      </c>
      <c r="O73" s="312">
        <f t="shared" si="27"/>
        <v>14.535303528074447</v>
      </c>
      <c r="P73" s="312">
        <f t="shared" si="28"/>
        <v>22.874623847979699</v>
      </c>
      <c r="Q73" s="268">
        <v>301</v>
      </c>
      <c r="R73" s="3">
        <v>2280</v>
      </c>
      <c r="S73" s="246">
        <v>10</v>
      </c>
      <c r="T73" s="245">
        <f t="shared" si="66"/>
        <v>3.1625505148659063</v>
      </c>
      <c r="U73" s="245">
        <f t="shared" si="66"/>
        <v>6.377540809577086</v>
      </c>
      <c r="V73" s="245">
        <f t="shared" si="66"/>
        <v>3.0488566948626104</v>
      </c>
      <c r="W73" s="245">
        <f t="shared" si="66"/>
        <v>2.8768954678437844</v>
      </c>
      <c r="X73" s="245">
        <f t="shared" si="66"/>
        <v>4.938796420839803</v>
      </c>
      <c r="Y73" s="245">
        <f t="shared" si="66"/>
        <v>4.0523655858577659</v>
      </c>
      <c r="Z73" s="245">
        <f t="shared" si="66"/>
        <v>8.6600107781047662</v>
      </c>
      <c r="AA73" s="245">
        <f t="shared" si="66"/>
        <v>21.700736370988718</v>
      </c>
      <c r="AB73" s="245">
        <f t="shared" si="66"/>
        <v>9.7036145555692528</v>
      </c>
      <c r="AC73" s="245">
        <f t="shared" si="66"/>
        <v>9.0655605014025475</v>
      </c>
      <c r="AD73" s="245">
        <f t="shared" si="66"/>
        <v>5.2491903048262456</v>
      </c>
      <c r="AE73" s="245">
        <f t="shared" si="66"/>
        <v>5.7832418221229984</v>
      </c>
      <c r="AF73" s="245">
        <f t="shared" si="66"/>
        <v>9.7212228888636609</v>
      </c>
      <c r="AG73" s="245">
        <f t="shared" si="66"/>
        <v>8.7730119249521739</v>
      </c>
      <c r="AH73" s="245">
        <f t="shared" si="66"/>
        <v>7.8497319275963147</v>
      </c>
      <c r="AJ73" s="316">
        <v>2100</v>
      </c>
      <c r="AK73" s="320">
        <f>AK67/AK75*AK77</f>
        <v>51.111568609641829</v>
      </c>
      <c r="AL73" s="320">
        <f t="shared" ref="AL73:AY73" si="69">AL67/AL75*AL77</f>
        <v>11.605550479269512</v>
      </c>
      <c r="AM73" s="320">
        <f t="shared" si="69"/>
        <v>7.0988376266390461</v>
      </c>
      <c r="AN73" s="320">
        <f t="shared" si="69"/>
        <v>5.3572224139003382</v>
      </c>
      <c r="AO73" s="320">
        <f t="shared" si="69"/>
        <v>8.4008354936923961</v>
      </c>
      <c r="AP73" s="320">
        <f t="shared" si="69"/>
        <v>51.209506125538951</v>
      </c>
      <c r="AQ73" s="320">
        <f t="shared" si="69"/>
        <v>86.647751754560261</v>
      </c>
      <c r="AR73" s="320">
        <f t="shared" si="69"/>
        <v>165.45173047036306</v>
      </c>
      <c r="AS73" s="320">
        <f t="shared" si="69"/>
        <v>22.041498693958562</v>
      </c>
      <c r="AT73" s="320">
        <f t="shared" si="69"/>
        <v>6.7664589717359389</v>
      </c>
      <c r="AU73" s="320">
        <f t="shared" si="69"/>
        <v>7.949968286399657</v>
      </c>
      <c r="AV73" s="320">
        <f t="shared" si="69"/>
        <v>4.3088119015994391</v>
      </c>
      <c r="AW73" s="320">
        <f t="shared" si="69"/>
        <v>119.27635268306854</v>
      </c>
      <c r="AX73" s="320">
        <f t="shared" si="69"/>
        <v>262.03113501410076</v>
      </c>
      <c r="AY73" s="320">
        <f t="shared" si="69"/>
        <v>45.204018936348824</v>
      </c>
      <c r="AZ73" s="316">
        <v>2100</v>
      </c>
      <c r="BB73" s="628" t="s">
        <v>790</v>
      </c>
      <c r="BC73" s="241" t="s">
        <v>783</v>
      </c>
      <c r="BD73" s="629">
        <v>1.8042951999999999</v>
      </c>
      <c r="BE73" s="629">
        <v>2.3126880000000001</v>
      </c>
      <c r="BF73" s="629">
        <v>2.7410290000000002</v>
      </c>
      <c r="BG73" s="629">
        <v>3.378425</v>
      </c>
      <c r="BH73" s="629">
        <v>4.2780970000000007</v>
      </c>
      <c r="BI73" s="629">
        <v>5.3622049999999994</v>
      </c>
      <c r="BJ73" s="629">
        <v>6.6144870000000004</v>
      </c>
      <c r="BK73" s="629">
        <v>8.1061510000000006</v>
      </c>
      <c r="BL73" s="629">
        <v>9.8722390000000004</v>
      </c>
      <c r="BM73" s="629">
        <v>11.960953999999999</v>
      </c>
      <c r="BN73" s="629">
        <v>14.468140000000002</v>
      </c>
      <c r="BO73" s="629">
        <v>17.477550000000001</v>
      </c>
      <c r="BP73" s="629">
        <v>21.054559999999999</v>
      </c>
      <c r="BQ73" s="629">
        <v>25.227129999999999</v>
      </c>
      <c r="BR73" s="629">
        <v>30.021140000000003</v>
      </c>
      <c r="BS73" s="629">
        <v>35.470479999999995</v>
      </c>
      <c r="BT73" s="629">
        <v>41.590850000000003</v>
      </c>
      <c r="BU73" s="629">
        <v>48.398069999999997</v>
      </c>
      <c r="BV73" s="629">
        <v>55.868399999999994</v>
      </c>
      <c r="BW73" s="629">
        <v>63.946000000000005</v>
      </c>
    </row>
    <row r="74" spans="1:75" x14ac:dyDescent="0.25">
      <c r="A74" s="3">
        <v>60</v>
      </c>
      <c r="B74" s="312">
        <f t="shared" si="14"/>
        <v>22.594603065868753</v>
      </c>
      <c r="C74" s="312">
        <f t="shared" si="15"/>
        <v>21.811656878966097</v>
      </c>
      <c r="D74" s="312">
        <f t="shared" si="16"/>
        <v>20.062962946497862</v>
      </c>
      <c r="E74" s="312">
        <f t="shared" si="17"/>
        <v>24.525062693411748</v>
      </c>
      <c r="F74" s="312">
        <f t="shared" si="18"/>
        <v>17.752272763138876</v>
      </c>
      <c r="G74" s="312">
        <f t="shared" si="19"/>
        <v>26.878293907809315</v>
      </c>
      <c r="H74" s="312">
        <f t="shared" si="20"/>
        <v>19.280068540215453</v>
      </c>
      <c r="I74" s="312">
        <f t="shared" si="21"/>
        <v>32.141360256310243</v>
      </c>
      <c r="J74" s="312">
        <f t="shared" si="22"/>
        <v>28.081130108443244</v>
      </c>
      <c r="K74" s="312">
        <f t="shared" si="23"/>
        <v>19.425382605904709</v>
      </c>
      <c r="L74" s="312">
        <f t="shared" si="24"/>
        <v>22.872854492349568</v>
      </c>
      <c r="M74" s="312">
        <f t="shared" si="25"/>
        <v>12.792324425955137</v>
      </c>
      <c r="N74" s="312">
        <f t="shared" si="26"/>
        <v>24.049340227591554</v>
      </c>
      <c r="O74" s="312">
        <f t="shared" si="27"/>
        <v>14.718805724038294</v>
      </c>
      <c r="P74" s="312">
        <f t="shared" si="28"/>
        <v>23.132203747482318</v>
      </c>
      <c r="Q74" s="268">
        <v>306</v>
      </c>
      <c r="R74" s="1">
        <v>2285</v>
      </c>
      <c r="S74" s="246">
        <v>11</v>
      </c>
      <c r="T74" s="245">
        <f t="shared" si="66"/>
        <v>3.0830636178218547</v>
      </c>
      <c r="U74" s="245">
        <f t="shared" si="66"/>
        <v>5.9349024472949816</v>
      </c>
      <c r="V74" s="245">
        <f t="shared" si="66"/>
        <v>3.0591091719745958</v>
      </c>
      <c r="W74" s="245">
        <f t="shared" si="66"/>
        <v>2.7778468095858568</v>
      </c>
      <c r="X74" s="245">
        <f t="shared" si="66"/>
        <v>4.7805452079604169</v>
      </c>
      <c r="Y74" s="245">
        <f t="shared" si="66"/>
        <v>3.9624895738583752</v>
      </c>
      <c r="Z74" s="245">
        <f t="shared" si="66"/>
        <v>8.2925699194850502</v>
      </c>
      <c r="AA74" s="245">
        <f t="shared" si="66"/>
        <v>20.836811443707663</v>
      </c>
      <c r="AB74" s="245">
        <f t="shared" si="66"/>
        <v>9.7926211565454508</v>
      </c>
      <c r="AC74" s="245">
        <f t="shared" si="66"/>
        <v>8.9752177386557523</v>
      </c>
      <c r="AD74" s="245">
        <f t="shared" si="66"/>
        <v>5.5593532845668099</v>
      </c>
      <c r="AE74" s="245">
        <f t="shared" si="66"/>
        <v>5.5752170953553373</v>
      </c>
      <c r="AF74" s="245">
        <f t="shared" si="66"/>
        <v>9.407891886035344</v>
      </c>
      <c r="AG74" s="245">
        <f t="shared" si="66"/>
        <v>8.8243302520114266</v>
      </c>
      <c r="AH74" s="245">
        <f t="shared" si="66"/>
        <v>8.0196892207978507</v>
      </c>
      <c r="AJ74" s="308" t="s">
        <v>487</v>
      </c>
      <c r="AK74" s="303" t="s">
        <v>0</v>
      </c>
      <c r="AL74" s="303" t="s">
        <v>23</v>
      </c>
      <c r="AM74" s="303" t="s">
        <v>39</v>
      </c>
      <c r="AN74" s="303" t="s">
        <v>24</v>
      </c>
      <c r="AO74" s="303" t="s">
        <v>40</v>
      </c>
      <c r="AP74" s="303" t="s">
        <v>5</v>
      </c>
      <c r="AQ74" s="303" t="s">
        <v>25</v>
      </c>
      <c r="AR74" s="303" t="s">
        <v>26</v>
      </c>
      <c r="AS74" s="303" t="s">
        <v>41</v>
      </c>
      <c r="AT74" s="303" t="s">
        <v>42</v>
      </c>
      <c r="AU74" s="303" t="s">
        <v>4</v>
      </c>
      <c r="AV74" s="303" t="s">
        <v>43</v>
      </c>
      <c r="AW74" s="303" t="s">
        <v>1</v>
      </c>
      <c r="AX74" s="303" t="s">
        <v>2</v>
      </c>
      <c r="AY74" s="303" t="s">
        <v>3</v>
      </c>
      <c r="AZ74" s="318"/>
      <c r="BB74" s="638" t="s">
        <v>522</v>
      </c>
      <c r="BC74" s="636" t="s">
        <v>783</v>
      </c>
      <c r="BD74" s="639">
        <v>1.689408</v>
      </c>
      <c r="BE74" s="639">
        <v>2.01823</v>
      </c>
      <c r="BF74" s="639">
        <v>2.3141850000000002</v>
      </c>
      <c r="BG74" s="639">
        <v>2.5739210000000003</v>
      </c>
      <c r="BH74" s="639">
        <v>3.0534080000000001</v>
      </c>
      <c r="BI74" s="639">
        <v>3.5785279999999995</v>
      </c>
      <c r="BJ74" s="639">
        <v>4.1431110000000002</v>
      </c>
      <c r="BK74" s="639">
        <v>4.7530239999999999</v>
      </c>
      <c r="BL74" s="639">
        <v>5.4129759999999996</v>
      </c>
      <c r="BM74" s="639">
        <v>6.127294</v>
      </c>
      <c r="BN74" s="639">
        <v>6.8934150000000001</v>
      </c>
      <c r="BO74" s="639">
        <v>7.7038869999999999</v>
      </c>
      <c r="BP74" s="639">
        <v>8.5652930000000005</v>
      </c>
      <c r="BQ74" s="639">
        <v>9.4691070000000011</v>
      </c>
      <c r="BR74" s="639">
        <v>10.412127999999999</v>
      </c>
      <c r="BS74" s="639">
        <v>11.394781</v>
      </c>
      <c r="BT74" s="639">
        <v>12.411389999999999</v>
      </c>
      <c r="BU74" s="639">
        <v>13.460099999999999</v>
      </c>
      <c r="BV74" s="639">
        <v>14.538729999999997</v>
      </c>
      <c r="BW74" s="639">
        <v>15.641350000000001</v>
      </c>
    </row>
    <row r="75" spans="1:75" x14ac:dyDescent="0.25">
      <c r="A75" s="3">
        <v>61</v>
      </c>
      <c r="B75" s="312">
        <f t="shared" si="14"/>
        <v>22.754170438322618</v>
      </c>
      <c r="C75" s="312">
        <f t="shared" si="15"/>
        <v>21.9086219556429</v>
      </c>
      <c r="D75" s="312">
        <f t="shared" si="16"/>
        <v>20.197483094166387</v>
      </c>
      <c r="E75" s="312">
        <f t="shared" si="17"/>
        <v>24.632020421473946</v>
      </c>
      <c r="F75" s="312">
        <f t="shared" si="18"/>
        <v>17.905608942111186</v>
      </c>
      <c r="G75" s="312">
        <f t="shared" si="19"/>
        <v>27.064914798989086</v>
      </c>
      <c r="H75" s="312">
        <f t="shared" si="20"/>
        <v>19.28039559992602</v>
      </c>
      <c r="I75" s="312">
        <f t="shared" si="21"/>
        <v>32.27385776489254</v>
      </c>
      <c r="J75" s="312">
        <f t="shared" si="22"/>
        <v>28.410247420058301</v>
      </c>
      <c r="K75" s="312">
        <f t="shared" si="23"/>
        <v>19.677748712498772</v>
      </c>
      <c r="L75" s="312">
        <f t="shared" si="24"/>
        <v>22.93727961681493</v>
      </c>
      <c r="M75" s="312">
        <f t="shared" si="25"/>
        <v>12.793067995898054</v>
      </c>
      <c r="N75" s="312">
        <f t="shared" si="26"/>
        <v>24.158320750405011</v>
      </c>
      <c r="O75" s="312">
        <f t="shared" si="27"/>
        <v>14.8997696489385</v>
      </c>
      <c r="P75" s="312">
        <f t="shared" si="28"/>
        <v>23.384812471933383</v>
      </c>
      <c r="Q75" s="268">
        <v>311</v>
      </c>
      <c r="R75" s="3">
        <v>2290</v>
      </c>
      <c r="S75" s="246">
        <v>12</v>
      </c>
      <c r="T75" s="245">
        <f t="shared" si="66"/>
        <v>3.0251721803960936</v>
      </c>
      <c r="U75" s="245">
        <f t="shared" si="66"/>
        <v>5.3392303653569337</v>
      </c>
      <c r="V75" s="245">
        <f t="shared" si="66"/>
        <v>2.992954543002988</v>
      </c>
      <c r="W75" s="245">
        <f t="shared" si="66"/>
        <v>2.6896207242652359</v>
      </c>
      <c r="X75" s="245">
        <f t="shared" si="66"/>
        <v>4.5870385682876673</v>
      </c>
      <c r="Y75" s="245">
        <f t="shared" si="66"/>
        <v>3.8408389856947753</v>
      </c>
      <c r="Z75" s="245">
        <f t="shared" si="66"/>
        <v>7.9096109235394048</v>
      </c>
      <c r="AA75" s="245">
        <f t="shared" si="66"/>
        <v>20.626808275430999</v>
      </c>
      <c r="AB75" s="245">
        <f t="shared" si="66"/>
        <v>9.4903008515319254</v>
      </c>
      <c r="AC75" s="245">
        <f t="shared" si="66"/>
        <v>8.7303308568044482</v>
      </c>
      <c r="AD75" s="245">
        <f t="shared" si="66"/>
        <v>5.2724857531480893</v>
      </c>
      <c r="AE75" s="245">
        <f t="shared" si="66"/>
        <v>5.2059837926430879</v>
      </c>
      <c r="AF75" s="245">
        <f t="shared" si="66"/>
        <v>9.0184980991442263</v>
      </c>
      <c r="AG75" s="245">
        <f t="shared" si="66"/>
        <v>8.6034552751370228</v>
      </c>
      <c r="AH75" s="245">
        <f t="shared" si="66"/>
        <v>7.8528151911033568</v>
      </c>
      <c r="AJ75" s="316">
        <v>2005</v>
      </c>
      <c r="AK75" s="317">
        <v>12.666188611946026</v>
      </c>
      <c r="AL75" s="317">
        <v>1.7439838747302261</v>
      </c>
      <c r="AM75" s="317">
        <v>4.0020873625280862</v>
      </c>
      <c r="AN75" s="317">
        <v>1.187086960597451</v>
      </c>
      <c r="AO75" s="317">
        <v>0.88692522254732764</v>
      </c>
      <c r="AP75" s="317">
        <v>13.588480417695184</v>
      </c>
      <c r="AQ75" s="317">
        <v>6.4739862868876576</v>
      </c>
      <c r="AR75" s="317">
        <v>2.7181885942525206</v>
      </c>
      <c r="AS75" s="317">
        <v>1.3671853204887443</v>
      </c>
      <c r="AT75" s="317">
        <v>0.32131072955809858</v>
      </c>
      <c r="AU75" s="317">
        <v>1.3788917707316755</v>
      </c>
      <c r="AV75" s="317">
        <v>0.37548090475287932</v>
      </c>
      <c r="AW75" s="317">
        <v>4.1652595641070951</v>
      </c>
      <c r="AX75" s="317">
        <v>3.5338184239864945</v>
      </c>
      <c r="AY75" s="317">
        <v>3.0733286760497882</v>
      </c>
      <c r="AZ75" s="316">
        <v>2005</v>
      </c>
    </row>
    <row r="76" spans="1:75" x14ac:dyDescent="0.25">
      <c r="A76" s="3">
        <v>62</v>
      </c>
      <c r="B76" s="312">
        <f t="shared" si="14"/>
        <v>22.912384374759537</v>
      </c>
      <c r="C76" s="312">
        <f t="shared" si="15"/>
        <v>22.001657782205179</v>
      </c>
      <c r="D76" s="312">
        <f t="shared" si="16"/>
        <v>20.329470730594174</v>
      </c>
      <c r="E76" s="312">
        <f t="shared" si="17"/>
        <v>24.735330424644513</v>
      </c>
      <c r="F76" s="312">
        <f t="shared" si="18"/>
        <v>18.056863947260858</v>
      </c>
      <c r="G76" s="312">
        <f t="shared" si="19"/>
        <v>27.246974921622336</v>
      </c>
      <c r="H76" s="312">
        <f t="shared" si="20"/>
        <v>19.280670651380834</v>
      </c>
      <c r="I76" s="312">
        <f t="shared" si="21"/>
        <v>32.39813035088617</v>
      </c>
      <c r="J76" s="312">
        <f t="shared" si="22"/>
        <v>28.73291309421986</v>
      </c>
      <c r="K76" s="312">
        <f t="shared" si="23"/>
        <v>19.927087795036872</v>
      </c>
      <c r="L76" s="312">
        <f t="shared" si="24"/>
        <v>22.997943109930777</v>
      </c>
      <c r="M76" s="312">
        <f t="shared" si="25"/>
        <v>12.79371355697362</v>
      </c>
      <c r="N76" s="312">
        <f t="shared" si="26"/>
        <v>24.261631510395553</v>
      </c>
      <c r="O76" s="312">
        <f t="shared" si="27"/>
        <v>15.078173040463613</v>
      </c>
      <c r="P76" s="312">
        <f t="shared" si="28"/>
        <v>23.632463857358516</v>
      </c>
      <c r="Q76" s="374">
        <v>316</v>
      </c>
      <c r="R76" s="1">
        <v>2295</v>
      </c>
      <c r="S76" s="246">
        <v>13</v>
      </c>
      <c r="T76" s="245">
        <f t="shared" si="66"/>
        <v>3.059443659388982</v>
      </c>
      <c r="U76" s="245">
        <f t="shared" si="66"/>
        <v>5.0312713186659197</v>
      </c>
      <c r="V76" s="245">
        <f t="shared" si="66"/>
        <v>2.9897074480548875</v>
      </c>
      <c r="W76" s="245">
        <f t="shared" si="66"/>
        <v>2.6982324276098497</v>
      </c>
      <c r="X76" s="245">
        <f t="shared" si="66"/>
        <v>4.4272556360852127</v>
      </c>
      <c r="Y76" s="245">
        <f t="shared" si="66"/>
        <v>3.7933023039825216</v>
      </c>
      <c r="Z76" s="245">
        <f t="shared" si="66"/>
        <v>7.505242875876144</v>
      </c>
      <c r="AA76" s="245">
        <f t="shared" si="66"/>
        <v>20.111579713296052</v>
      </c>
      <c r="AB76" s="245">
        <f t="shared" si="66"/>
        <v>9.5016977806007521</v>
      </c>
      <c r="AC76" s="245">
        <f t="shared" si="66"/>
        <v>8.6257797540196446</v>
      </c>
      <c r="AD76" s="245">
        <f t="shared" si="66"/>
        <v>5.6208196709227067</v>
      </c>
      <c r="AE76" s="245">
        <f t="shared" si="66"/>
        <v>4.7973568381333447</v>
      </c>
      <c r="AF76" s="245">
        <f t="shared" si="66"/>
        <v>8.9492965007075771</v>
      </c>
      <c r="AG76" s="245">
        <f t="shared" si="66"/>
        <v>8.6061633085428113</v>
      </c>
      <c r="AH76" s="245">
        <f t="shared" si="66"/>
        <v>7.9730208792096233</v>
      </c>
      <c r="AJ76" s="316">
        <v>2050</v>
      </c>
      <c r="AK76" s="317">
        <v>26.285665258262913</v>
      </c>
      <c r="AL76" s="317">
        <v>4.1025321303417313</v>
      </c>
      <c r="AM76" s="317">
        <v>5.6795567793039057</v>
      </c>
      <c r="AN76" s="317">
        <v>2.8633748434737964</v>
      </c>
      <c r="AO76" s="317">
        <v>2.670704815236467</v>
      </c>
      <c r="AP76" s="317">
        <v>27.526410837884846</v>
      </c>
      <c r="AQ76" s="317">
        <v>53.665170836602478</v>
      </c>
      <c r="AR76" s="317">
        <v>44.829011575151952</v>
      </c>
      <c r="AS76" s="317">
        <v>5.9708616123909746</v>
      </c>
      <c r="AT76" s="317">
        <v>1.408937652991836</v>
      </c>
      <c r="AU76" s="317">
        <v>4.845262305199677</v>
      </c>
      <c r="AV76" s="317">
        <v>1.2245567778584869</v>
      </c>
      <c r="AW76" s="317">
        <v>26.002630719098171</v>
      </c>
      <c r="AX76" s="317">
        <v>29.60924655128084</v>
      </c>
      <c r="AY76" s="317">
        <v>14.386050686337697</v>
      </c>
      <c r="AZ76" s="316">
        <v>2050</v>
      </c>
    </row>
    <row r="77" spans="1:75" x14ac:dyDescent="0.25">
      <c r="A77" s="3">
        <v>63</v>
      </c>
      <c r="B77" s="312">
        <f t="shared" si="14"/>
        <v>23.069239505785088</v>
      </c>
      <c r="C77" s="312">
        <f t="shared" si="15"/>
        <v>22.090906289300328</v>
      </c>
      <c r="D77" s="312">
        <f t="shared" si="16"/>
        <v>20.458951936078982</v>
      </c>
      <c r="E77" s="312">
        <f t="shared" si="17"/>
        <v>24.83510082918794</v>
      </c>
      <c r="F77" s="312">
        <f t="shared" si="18"/>
        <v>18.20603819985492</v>
      </c>
      <c r="G77" s="312">
        <f t="shared" si="19"/>
        <v>27.424548161142788</v>
      </c>
      <c r="H77" s="312">
        <f t="shared" si="20"/>
        <v>19.280901964234388</v>
      </c>
      <c r="I77" s="312">
        <f t="shared" si="21"/>
        <v>32.514658076950667</v>
      </c>
      <c r="J77" s="312">
        <f t="shared" si="22"/>
        <v>29.04914189628807</v>
      </c>
      <c r="K77" s="312">
        <f t="shared" si="23"/>
        <v>20.173359191390272</v>
      </c>
      <c r="L77" s="312">
        <f t="shared" si="24"/>
        <v>23.055055111111521</v>
      </c>
      <c r="M77" s="312">
        <f t="shared" si="25"/>
        <v>12.79427402357512</v>
      </c>
      <c r="N77" s="312">
        <f t="shared" si="26"/>
        <v>24.3595433051882</v>
      </c>
      <c r="O77" s="312">
        <f t="shared" si="27"/>
        <v>15.253997054005342</v>
      </c>
      <c r="P77" s="312">
        <f t="shared" si="28"/>
        <v>23.875177140030758</v>
      </c>
      <c r="Q77" s="374">
        <v>321</v>
      </c>
      <c r="R77" s="3">
        <v>2300</v>
      </c>
      <c r="S77" s="246">
        <v>14</v>
      </c>
      <c r="T77" s="245">
        <f t="shared" si="66"/>
        <v>3.0574916972224924</v>
      </c>
      <c r="U77" s="245">
        <f t="shared" si="66"/>
        <v>4.7584746925185488</v>
      </c>
      <c r="V77" s="245">
        <f t="shared" si="66"/>
        <v>2.9869073658719874</v>
      </c>
      <c r="W77" s="245">
        <f t="shared" si="66"/>
        <v>2.668502404504892</v>
      </c>
      <c r="X77" s="245">
        <f t="shared" si="66"/>
        <v>4.2817341733776821</v>
      </c>
      <c r="Y77" s="245">
        <f t="shared" si="66"/>
        <v>3.7806699693543138</v>
      </c>
      <c r="Z77" s="245">
        <f t="shared" si="66"/>
        <v>6.8810990513312271</v>
      </c>
      <c r="AA77" s="245">
        <f t="shared" si="66"/>
        <v>19.855427597999359</v>
      </c>
      <c r="AB77" s="245">
        <f t="shared" si="66"/>
        <v>9.3312444759850361</v>
      </c>
      <c r="AC77" s="245">
        <f t="shared" si="66"/>
        <v>8.444041889210018</v>
      </c>
      <c r="AD77" s="245">
        <f t="shared" si="66"/>
        <v>5.3356287050946829</v>
      </c>
      <c r="AE77" s="245">
        <f t="shared" si="66"/>
        <v>4.4751642866513759</v>
      </c>
      <c r="AF77" s="245">
        <f t="shared" si="66"/>
        <v>8.65388240518981</v>
      </c>
      <c r="AG77" s="245">
        <f t="shared" si="66"/>
        <v>8.4903854530533955</v>
      </c>
      <c r="AH77" s="245">
        <f t="shared" si="66"/>
        <v>8.1748399177329159</v>
      </c>
      <c r="AJ77" s="316">
        <v>2100</v>
      </c>
      <c r="AK77" s="317">
        <v>44.023390827147942</v>
      </c>
      <c r="AL77" s="317">
        <v>7.5818368019776186</v>
      </c>
      <c r="AM77" s="317">
        <v>6.5281259728315142</v>
      </c>
      <c r="AN77" s="317">
        <v>4.8634606057991681</v>
      </c>
      <c r="AO77" s="317">
        <v>4.4186812545437633</v>
      </c>
      <c r="AP77" s="317">
        <v>42.691226319826058</v>
      </c>
      <c r="AQ77" s="317">
        <v>67.848075171845366</v>
      </c>
      <c r="AR77" s="317">
        <v>120.20665210783777</v>
      </c>
      <c r="AS77" s="317">
        <v>13.0866540890406</v>
      </c>
      <c r="AT77" s="317">
        <v>4.2271453438416664</v>
      </c>
      <c r="AU77" s="317">
        <v>9.2292655513469626</v>
      </c>
      <c r="AV77" s="317">
        <v>2.4794906558377767</v>
      </c>
      <c r="AW77" s="317">
        <v>72.51959023129784</v>
      </c>
      <c r="AX77" s="317">
        <v>136.4973969929577</v>
      </c>
      <c r="AY77" s="317">
        <v>33.558602698439834</v>
      </c>
      <c r="AZ77" s="316">
        <v>2100</v>
      </c>
    </row>
    <row r="78" spans="1:75" x14ac:dyDescent="0.25">
      <c r="A78" s="3">
        <v>64</v>
      </c>
      <c r="B78" s="312">
        <f t="shared" si="14"/>
        <v>23.224731055653031</v>
      </c>
      <c r="C78" s="312">
        <f t="shared" si="15"/>
        <v>22.176505808066217</v>
      </c>
      <c r="D78" s="312">
        <f t="shared" si="16"/>
        <v>20.585953659162417</v>
      </c>
      <c r="E78" s="312">
        <f t="shared" si="17"/>
        <v>24.931437792331799</v>
      </c>
      <c r="F78" s="312">
        <f t="shared" si="18"/>
        <v>18.353133487707233</v>
      </c>
      <c r="G78" s="312">
        <f t="shared" si="19"/>
        <v>27.597709595016276</v>
      </c>
      <c r="H78" s="312">
        <f t="shared" si="20"/>
        <v>19.281096493379923</v>
      </c>
      <c r="I78" s="312">
        <f t="shared" si="21"/>
        <v>32.623896896988605</v>
      </c>
      <c r="J78" s="312">
        <f t="shared" si="22"/>
        <v>29.358956166057293</v>
      </c>
      <c r="K78" s="312">
        <f t="shared" si="23"/>
        <v>20.416526507317357</v>
      </c>
      <c r="L78" s="312">
        <f t="shared" si="24"/>
        <v>23.108815147891715</v>
      </c>
      <c r="M78" s="312">
        <f t="shared" si="25"/>
        <v>12.794760609385614</v>
      </c>
      <c r="N78" s="312">
        <f t="shared" si="26"/>
        <v>24.452316663049217</v>
      </c>
      <c r="O78" s="312">
        <f t="shared" si="27"/>
        <v>15.42722612992493</v>
      </c>
      <c r="P78" s="312">
        <f t="shared" si="28"/>
        <v>24.112976613758018</v>
      </c>
      <c r="Q78" s="374">
        <v>326</v>
      </c>
      <c r="R78" s="1">
        <v>2305</v>
      </c>
      <c r="S78" s="246">
        <v>15</v>
      </c>
      <c r="T78" s="245">
        <f t="shared" si="66"/>
        <v>3.0196116501658046</v>
      </c>
      <c r="U78" s="245">
        <f t="shared" si="66"/>
        <v>4.3958388553205543</v>
      </c>
      <c r="V78" s="245">
        <f t="shared" si="66"/>
        <v>2.9415331701510108</v>
      </c>
      <c r="W78" s="245">
        <f t="shared" si="66"/>
        <v>2.6703743016571875</v>
      </c>
      <c r="X78" s="245">
        <f t="shared" si="66"/>
        <v>4.1377277049160348</v>
      </c>
      <c r="Y78" s="245">
        <f t="shared" si="66"/>
        <v>3.7625938478776204</v>
      </c>
      <c r="Z78" s="245">
        <f t="shared" si="66"/>
        <v>6.4541637810350432</v>
      </c>
      <c r="AA78" s="245">
        <f t="shared" si="66"/>
        <v>18.702754867244714</v>
      </c>
      <c r="AB78" s="245">
        <f t="shared" si="66"/>
        <v>9.3418026791312094</v>
      </c>
      <c r="AC78" s="245">
        <f t="shared" si="66"/>
        <v>8.3308965289435726</v>
      </c>
      <c r="AD78" s="245">
        <f t="shared" si="66"/>
        <v>5.133256414042064</v>
      </c>
      <c r="AE78" s="245">
        <f t="shared" si="66"/>
        <v>4.1474098856311237</v>
      </c>
      <c r="AF78" s="245">
        <f t="shared" si="66"/>
        <v>8.4128307546830818</v>
      </c>
      <c r="AG78" s="245">
        <f t="shared" si="66"/>
        <v>8.2563208784769166</v>
      </c>
      <c r="AH78" s="245">
        <f t="shared" si="66"/>
        <v>8.0789574031028213</v>
      </c>
      <c r="AJ78" s="308" t="s">
        <v>487</v>
      </c>
      <c r="AK78" s="303" t="s">
        <v>0</v>
      </c>
      <c r="AL78" s="303" t="s">
        <v>23</v>
      </c>
      <c r="AM78" s="303" t="s">
        <v>39</v>
      </c>
      <c r="AN78" s="303" t="s">
        <v>24</v>
      </c>
      <c r="AO78" s="303" t="s">
        <v>40</v>
      </c>
      <c r="AP78" s="303" t="s">
        <v>5</v>
      </c>
      <c r="AQ78" s="303" t="s">
        <v>25</v>
      </c>
      <c r="AR78" s="303" t="s">
        <v>26</v>
      </c>
      <c r="AS78" s="303" t="s">
        <v>41</v>
      </c>
      <c r="AT78" s="303" t="s">
        <v>42</v>
      </c>
      <c r="AU78" s="303" t="s">
        <v>4</v>
      </c>
      <c r="AV78" s="303" t="s">
        <v>43</v>
      </c>
      <c r="AW78" s="303" t="s">
        <v>1</v>
      </c>
      <c r="AX78" s="303" t="s">
        <v>2</v>
      </c>
      <c r="AY78" s="303" t="s">
        <v>3</v>
      </c>
      <c r="AZ78" s="318"/>
    </row>
    <row r="79" spans="1:75" x14ac:dyDescent="0.25">
      <c r="A79" s="3">
        <v>65</v>
      </c>
      <c r="B79" s="312">
        <f t="shared" si="14"/>
        <v>23.378854828011576</v>
      </c>
      <c r="C79" s="312">
        <f t="shared" si="15"/>
        <v>22.25859101547141</v>
      </c>
      <c r="D79" s="312">
        <f t="shared" si="16"/>
        <v>20.710503642562305</v>
      </c>
      <c r="E79" s="312">
        <f t="shared" si="17"/>
        <v>25.024445434537309</v>
      </c>
      <c r="F79" s="312">
        <f t="shared" si="18"/>
        <v>18.498152906949088</v>
      </c>
      <c r="G79" s="312">
        <f t="shared" si="19"/>
        <v>27.766535296589915</v>
      </c>
      <c r="H79" s="312">
        <f t="shared" si="20"/>
        <v>19.281260087929141</v>
      </c>
      <c r="I79" s="312">
        <f t="shared" si="21"/>
        <v>32.726279345120673</v>
      </c>
      <c r="J79" s="312">
        <f t="shared" si="22"/>
        <v>29.662385333789526</v>
      </c>
      <c r="K79" s="312">
        <f t="shared" si="23"/>
        <v>20.656557480907647</v>
      </c>
      <c r="L79" s="312">
        <f t="shared" si="24"/>
        <v>23.159412534219726</v>
      </c>
      <c r="M79" s="312">
        <f t="shared" si="25"/>
        <v>12.79518305110275</v>
      </c>
      <c r="N79" s="312">
        <f t="shared" si="26"/>
        <v>24.540201921472782</v>
      </c>
      <c r="O79" s="312">
        <f t="shared" si="27"/>
        <v>15.597847861050376</v>
      </c>
      <c r="P79" s="312">
        <f t="shared" si="28"/>
        <v>24.345891296850368</v>
      </c>
      <c r="Q79" s="374">
        <v>331</v>
      </c>
      <c r="R79" s="3">
        <v>2310</v>
      </c>
      <c r="S79" s="246">
        <v>16</v>
      </c>
      <c r="T79" s="245">
        <f t="shared" si="66"/>
        <v>2.9543306137712393</v>
      </c>
      <c r="U79" s="245">
        <f t="shared" si="66"/>
        <v>4.0686766997116877</v>
      </c>
      <c r="V79" s="245">
        <f t="shared" si="66"/>
        <v>2.8808518858141134</v>
      </c>
      <c r="W79" s="245">
        <f t="shared" si="66"/>
        <v>2.6354770203899691</v>
      </c>
      <c r="X79" s="245">
        <f t="shared" si="66"/>
        <v>3.9473957108847237</v>
      </c>
      <c r="Y79" s="245">
        <f t="shared" si="66"/>
        <v>3.7026078712985191</v>
      </c>
      <c r="Z79" s="245">
        <f t="shared" si="66"/>
        <v>5.9787978326825932</v>
      </c>
      <c r="AA79" s="245">
        <f t="shared" si="66"/>
        <v>17.695830488417407</v>
      </c>
      <c r="AB79" s="245">
        <f t="shared" si="66"/>
        <v>8.9373582685617894</v>
      </c>
      <c r="AC79" s="245">
        <f t="shared" si="66"/>
        <v>8.0905742732622432</v>
      </c>
      <c r="AD79" s="245">
        <f t="shared" si="66"/>
        <v>4.7699079635478725</v>
      </c>
      <c r="AE79" s="245">
        <f t="shared" si="66"/>
        <v>3.8057242712723096</v>
      </c>
      <c r="AF79" s="245">
        <f t="shared" si="66"/>
        <v>8.0891976427493226</v>
      </c>
      <c r="AG79" s="245">
        <f t="shared" si="66"/>
        <v>7.8647369044937792</v>
      </c>
      <c r="AH79" s="245">
        <f t="shared" si="66"/>
        <v>7.6719212943457205</v>
      </c>
      <c r="AJ79" t="s">
        <v>488</v>
      </c>
      <c r="AK79" s="23">
        <f t="shared" ref="AK79:AY79" si="70">AK72-AK68</f>
        <v>30.517903279483075</v>
      </c>
      <c r="AL79" s="23">
        <f t="shared" si="70"/>
        <v>-9.7202362732092737</v>
      </c>
      <c r="AM79" s="23">
        <f t="shared" si="70"/>
        <v>-31.296718398639555</v>
      </c>
      <c r="AN79" s="23">
        <f t="shared" si="70"/>
        <v>-3.843775006089118</v>
      </c>
      <c r="AO79" s="23">
        <f t="shared" si="70"/>
        <v>-0.22220191911170328</v>
      </c>
      <c r="AP79" s="23">
        <f t="shared" si="70"/>
        <v>29.395442425717761</v>
      </c>
      <c r="AQ79" s="23">
        <f t="shared" si="70"/>
        <v>64.769964089094714</v>
      </c>
      <c r="AR79" s="23">
        <f t="shared" si="70"/>
        <v>27.829883229675517</v>
      </c>
      <c r="AS79" s="23">
        <f t="shared" si="70"/>
        <v>-86.409026511155631</v>
      </c>
      <c r="AT79" s="23">
        <f t="shared" si="70"/>
        <v>-77.421639877354565</v>
      </c>
      <c r="AU79" s="23">
        <f t="shared" si="70"/>
        <v>-4.5591435514692762</v>
      </c>
      <c r="AV79" s="23">
        <f t="shared" si="70"/>
        <v>-8.5254450345519484E-2</v>
      </c>
      <c r="AW79" s="23">
        <f t="shared" si="70"/>
        <v>36.553621494149233</v>
      </c>
      <c r="AX79" s="23">
        <f t="shared" si="70"/>
        <v>51.325105084516316</v>
      </c>
      <c r="AY79" s="23">
        <f t="shared" si="70"/>
        <v>-43.313540978685623</v>
      </c>
      <c r="AZ79" s="316">
        <v>2050</v>
      </c>
    </row>
    <row r="80" spans="1:75" x14ac:dyDescent="0.25">
      <c r="A80" s="3">
        <v>66</v>
      </c>
      <c r="B80" s="312">
        <f t="shared" si="14"/>
        <v>23.531607191685467</v>
      </c>
      <c r="C80" s="312">
        <f t="shared" si="15"/>
        <v>22.337292897997216</v>
      </c>
      <c r="D80" s="312">
        <f t="shared" si="16"/>
        <v>20.832630352060903</v>
      </c>
      <c r="E80" s="312">
        <f t="shared" si="17"/>
        <v>25.114225783081753</v>
      </c>
      <c r="F80" s="312">
        <f t="shared" si="18"/>
        <v>18.641100804752636</v>
      </c>
      <c r="G80" s="312">
        <f t="shared" si="19"/>
        <v>27.931102150467911</v>
      </c>
      <c r="H80" s="312">
        <f t="shared" si="20"/>
        <v>19.281397666989253</v>
      </c>
      <c r="I80" s="312">
        <f t="shared" si="21"/>
        <v>32.822215283745713</v>
      </c>
      <c r="J80" s="312">
        <f t="shared" si="22"/>
        <v>29.959465449766455</v>
      </c>
      <c r="K80" s="312">
        <f t="shared" si="23"/>
        <v>20.893423845662245</v>
      </c>
      <c r="L80" s="312">
        <f t="shared" si="24"/>
        <v>23.207026771981301</v>
      </c>
      <c r="M80" s="312">
        <f t="shared" si="25"/>
        <v>12.795549802793083</v>
      </c>
      <c r="N80" s="312">
        <f t="shared" si="26"/>
        <v>24.623439349398751</v>
      </c>
      <c r="O80" s="312">
        <f t="shared" si="27"/>
        <v>15.765852860794237</v>
      </c>
      <c r="P80" s="312">
        <f t="shared" si="28"/>
        <v>24.573954609197646</v>
      </c>
      <c r="Q80" s="374">
        <v>336</v>
      </c>
      <c r="R80" s="1">
        <v>2315</v>
      </c>
      <c r="S80" s="246">
        <v>17</v>
      </c>
      <c r="T80" s="245">
        <f t="shared" si="66"/>
        <v>2.9071398498578156</v>
      </c>
      <c r="U80" s="245">
        <f t="shared" si="66"/>
        <v>3.8056536399148486</v>
      </c>
      <c r="V80" s="245">
        <f t="shared" si="66"/>
        <v>2.8556354240073412</v>
      </c>
      <c r="W80" s="245">
        <f t="shared" si="66"/>
        <v>2.5997132542391164</v>
      </c>
      <c r="X80" s="245">
        <f t="shared" si="66"/>
        <v>3.8870464868540262</v>
      </c>
      <c r="Y80" s="245">
        <f t="shared" si="66"/>
        <v>3.6568366806389863</v>
      </c>
      <c r="Z80" s="245">
        <f t="shared" si="66"/>
        <v>5.6436339692874942</v>
      </c>
      <c r="AA80" s="245">
        <f t="shared" si="66"/>
        <v>16.636722386372064</v>
      </c>
      <c r="AB80" s="245">
        <f t="shared" si="66"/>
        <v>8.7993570230602192</v>
      </c>
      <c r="AC80" s="245">
        <f t="shared" si="66"/>
        <v>7.8162726927298696</v>
      </c>
      <c r="AD80" s="245">
        <f t="shared" si="66"/>
        <v>4.5103810012803152</v>
      </c>
      <c r="AE80" s="245">
        <f t="shared" si="66"/>
        <v>3.4764489537804315</v>
      </c>
      <c r="AF80" s="245">
        <f t="shared" si="66"/>
        <v>7.8386783285743444</v>
      </c>
      <c r="AG80" s="245">
        <f t="shared" si="66"/>
        <v>7.6982495397718624</v>
      </c>
      <c r="AH80" s="245">
        <f t="shared" si="66"/>
        <v>7.3901946021647875</v>
      </c>
      <c r="AK80" s="230" t="e">
        <f t="shared" ref="AK80:AY80" si="71">AK79/AK68</f>
        <v>#DIV/0!</v>
      </c>
      <c r="AL80" s="230">
        <f t="shared" si="71"/>
        <v>-0.60751476707557961</v>
      </c>
      <c r="AM80" s="230">
        <f t="shared" si="71"/>
        <v>-0.83518490157006964</v>
      </c>
      <c r="AN80" s="230">
        <f t="shared" si="71"/>
        <v>-0.5492791575580398</v>
      </c>
      <c r="AO80" s="230">
        <f t="shared" si="71"/>
        <v>-4.1926715396443874E-2</v>
      </c>
      <c r="AP80" s="230">
        <f t="shared" si="71"/>
        <v>8.1127192230750946</v>
      </c>
      <c r="AQ80" s="230">
        <f t="shared" si="71"/>
        <v>17.203110024629996</v>
      </c>
      <c r="AR80" s="230">
        <f t="shared" si="71"/>
        <v>0.82160687743683225</v>
      </c>
      <c r="AS80" s="230">
        <f t="shared" si="71"/>
        <v>-0.89574975402866153</v>
      </c>
      <c r="AT80" s="230">
        <f t="shared" si="71"/>
        <v>-0.97169433562390506</v>
      </c>
      <c r="AU80" s="230">
        <f t="shared" si="71"/>
        <v>-0.52207188099111501</v>
      </c>
      <c r="AV80" s="230">
        <f t="shared" si="71"/>
        <v>-3.8519748337642469E-2</v>
      </c>
      <c r="AW80" s="230">
        <f t="shared" si="71"/>
        <v>5.8823506015939246</v>
      </c>
      <c r="AX80" s="230">
        <f t="shared" si="71"/>
        <v>9.3062323843838328</v>
      </c>
      <c r="AY80" s="230">
        <f t="shared" si="71"/>
        <v>-0.69089642869280055</v>
      </c>
    </row>
    <row r="81" spans="1:52" x14ac:dyDescent="0.25">
      <c r="A81" s="3">
        <v>67</v>
      </c>
      <c r="B81" s="312">
        <f t="shared" si="14"/>
        <v>23.682985066507587</v>
      </c>
      <c r="C81" s="312">
        <f t="shared" si="15"/>
        <v>22.412738731803152</v>
      </c>
      <c r="D81" s="312">
        <f t="shared" si="16"/>
        <v>20.952362908308949</v>
      </c>
      <c r="E81" s="312">
        <f t="shared" si="17"/>
        <v>25.200878726069494</v>
      </c>
      <c r="F81" s="312">
        <f t="shared" si="18"/>
        <v>18.781982723065873</v>
      </c>
      <c r="G81" s="312">
        <f t="shared" si="19"/>
        <v>28.091487679047088</v>
      </c>
      <c r="H81" s="312">
        <f t="shared" si="20"/>
        <v>19.281513367508389</v>
      </c>
      <c r="I81" s="312">
        <f t="shared" si="21"/>
        <v>32.91209269525114</v>
      </c>
      <c r="J81" s="312">
        <f t="shared" si="22"/>
        <v>30.250238728048572</v>
      </c>
      <c r="K81" s="312">
        <f t="shared" si="23"/>
        <v>21.127101192689466</v>
      </c>
      <c r="L81" s="312">
        <f t="shared" si="24"/>
        <v>23.251827952617198</v>
      </c>
      <c r="M81" s="312">
        <f t="shared" si="25"/>
        <v>12.795868204716834</v>
      </c>
      <c r="N81" s="312">
        <f t="shared" si="26"/>
        <v>24.702259306328955</v>
      </c>
      <c r="O81" s="312">
        <f t="shared" si="27"/>
        <v>15.931234632247905</v>
      </c>
      <c r="P81" s="312">
        <f t="shared" si="28"/>
        <v>24.797204059801352</v>
      </c>
      <c r="Q81" s="374">
        <v>341</v>
      </c>
      <c r="R81" s="3">
        <v>2320</v>
      </c>
      <c r="S81" s="246">
        <v>18</v>
      </c>
      <c r="T81" s="245">
        <f t="shared" si="66"/>
        <v>2.881967207842095</v>
      </c>
      <c r="U81" s="245">
        <f t="shared" si="66"/>
        <v>3.5271785203929769</v>
      </c>
      <c r="V81" s="245">
        <f t="shared" si="66"/>
        <v>2.8202368707197034</v>
      </c>
      <c r="W81" s="245">
        <f t="shared" si="66"/>
        <v>2.5807773792448532</v>
      </c>
      <c r="X81" s="245">
        <f t="shared" si="66"/>
        <v>3.7980054302531334</v>
      </c>
      <c r="Y81" s="245">
        <f t="shared" si="66"/>
        <v>3.5658658354693324</v>
      </c>
      <c r="Z81" s="245">
        <f t="shared" si="66"/>
        <v>5.191148507630591</v>
      </c>
      <c r="AA81" s="245">
        <f t="shared" si="66"/>
        <v>15.699381048222136</v>
      </c>
      <c r="AB81" s="245">
        <f t="shared" si="66"/>
        <v>8.5879521016379918</v>
      </c>
      <c r="AC81" s="245">
        <f t="shared" si="66"/>
        <v>7.5446161074244777</v>
      </c>
      <c r="AD81" s="245">
        <f t="shared" si="66"/>
        <v>4.334176743963698</v>
      </c>
      <c r="AE81" s="245">
        <f t="shared" si="66"/>
        <v>3.1611062487050789</v>
      </c>
      <c r="AF81" s="245">
        <f t="shared" si="66"/>
        <v>7.5791010797443521</v>
      </c>
      <c r="AG81" s="245">
        <f t="shared" si="66"/>
        <v>7.5037433885726799</v>
      </c>
      <c r="AH81" s="245">
        <f t="shared" si="66"/>
        <v>7.0732855998371864</v>
      </c>
      <c r="AJ81" t="s">
        <v>488</v>
      </c>
      <c r="AK81" s="23">
        <f t="shared" ref="AK81:AY81" si="72">AK73-AK69</f>
        <v>51.111568609641829</v>
      </c>
      <c r="AL81" s="23">
        <f t="shared" si="72"/>
        <v>-8.3944495207304879</v>
      </c>
      <c r="AM81" s="23">
        <f t="shared" si="72"/>
        <v>-35.489316415039262</v>
      </c>
      <c r="AN81" s="23">
        <f t="shared" si="72"/>
        <v>-2.7574616709749336</v>
      </c>
      <c r="AO81" s="23">
        <f t="shared" si="72"/>
        <v>3.035785919696961</v>
      </c>
      <c r="AP81" s="23">
        <f t="shared" si="72"/>
        <v>47.070341467998432</v>
      </c>
      <c r="AQ81" s="23">
        <f t="shared" si="72"/>
        <v>82.393003822247053</v>
      </c>
      <c r="AR81" s="23">
        <f t="shared" si="72"/>
        <v>127.7841762247221</v>
      </c>
      <c r="AS81" s="23">
        <f t="shared" si="72"/>
        <v>-74.546960583595606</v>
      </c>
      <c r="AT81" s="23">
        <f t="shared" si="72"/>
        <v>-99.524222521277693</v>
      </c>
      <c r="AU81" s="23">
        <f t="shared" si="72"/>
        <v>-1.8067102890713782</v>
      </c>
      <c r="AV81" s="23">
        <f t="shared" si="72"/>
        <v>1.6742735452376065</v>
      </c>
      <c r="AW81" s="23">
        <f t="shared" si="72"/>
        <v>112.34273252413531</v>
      </c>
      <c r="AX81" s="23">
        <f t="shared" si="72"/>
        <v>256.06407613043427</v>
      </c>
      <c r="AY81" s="23">
        <f t="shared" si="72"/>
        <v>-32.762487221847586</v>
      </c>
      <c r="AZ81" s="316">
        <v>2100</v>
      </c>
    </row>
    <row r="82" spans="1:52" x14ac:dyDescent="0.25">
      <c r="A82" s="3">
        <v>68</v>
      </c>
      <c r="B82" s="312">
        <f t="shared" si="14"/>
        <v>23.83298590921309</v>
      </c>
      <c r="C82" s="312">
        <f t="shared" si="15"/>
        <v>22.485052077650252</v>
      </c>
      <c r="D82" s="312">
        <f t="shared" si="16"/>
        <v>21.069731021500179</v>
      </c>
      <c r="E82" s="312">
        <f t="shared" si="17"/>
        <v>25.284501976035955</v>
      </c>
      <c r="F82" s="312">
        <f t="shared" si="18"/>
        <v>18.920805343411139</v>
      </c>
      <c r="G82" s="312">
        <f t="shared" si="19"/>
        <v>28.247769879834678</v>
      </c>
      <c r="H82" s="312">
        <f t="shared" si="20"/>
        <v>19.281610668624815</v>
      </c>
      <c r="I82" s="312">
        <f t="shared" si="21"/>
        <v>32.996278504117825</v>
      </c>
      <c r="J82" s="312">
        <f t="shared" si="22"/>
        <v>30.534753104995584</v>
      </c>
      <c r="K82" s="312">
        <f t="shared" si="23"/>
        <v>21.357568832461332</v>
      </c>
      <c r="L82" s="312">
        <f t="shared" si="24"/>
        <v>23.293977156185839</v>
      </c>
      <c r="M82" s="312">
        <f t="shared" si="25"/>
        <v>12.796144629965394</v>
      </c>
      <c r="N82" s="312">
        <f t="shared" si="26"/>
        <v>24.776882432311453</v>
      </c>
      <c r="O82" s="312">
        <f t="shared" si="27"/>
        <v>16.093989438575942</v>
      </c>
      <c r="P82" s="312">
        <f t="shared" si="28"/>
        <v>25.015680945025476</v>
      </c>
      <c r="Q82" s="374">
        <v>346</v>
      </c>
      <c r="R82" s="1">
        <v>2325</v>
      </c>
      <c r="S82" s="246">
        <v>19</v>
      </c>
      <c r="T82" s="245">
        <f t="shared" si="66"/>
        <v>2.8814158661909799</v>
      </c>
      <c r="U82" s="245">
        <f t="shared" si="66"/>
        <v>3.285927604710253</v>
      </c>
      <c r="V82" s="245">
        <f t="shared" si="66"/>
        <v>2.773343673825809</v>
      </c>
      <c r="W82" s="245">
        <f t="shared" si="66"/>
        <v>2.5758719670714445</v>
      </c>
      <c r="X82" s="245">
        <f t="shared" si="66"/>
        <v>3.6700371890744337</v>
      </c>
      <c r="Y82" s="245">
        <f t="shared" si="66"/>
        <v>3.4942032102304874</v>
      </c>
      <c r="Z82" s="245">
        <f t="shared" si="66"/>
        <v>4.7934782548888242</v>
      </c>
      <c r="AA82" s="245">
        <f t="shared" si="66"/>
        <v>14.781237456162279</v>
      </c>
      <c r="AB82" s="245">
        <f t="shared" si="66"/>
        <v>8.2321055397253051</v>
      </c>
      <c r="AC82" s="245">
        <f t="shared" si="66"/>
        <v>7.3164077643724905</v>
      </c>
      <c r="AD82" s="245">
        <f t="shared" si="66"/>
        <v>4.2451055543624081</v>
      </c>
      <c r="AE82" s="245">
        <f t="shared" si="66"/>
        <v>2.9249976788858829</v>
      </c>
      <c r="AF82" s="245">
        <f t="shared" si="66"/>
        <v>7.3079399979638273</v>
      </c>
      <c r="AG82" s="245">
        <f t="shared" si="66"/>
        <v>7.3460358847894858</v>
      </c>
      <c r="AH82" s="245">
        <f t="shared" si="66"/>
        <v>6.854019708418563</v>
      </c>
      <c r="AK82" s="230" t="e">
        <f t="shared" ref="AK82:AY82" si="73">AK81/AK69</f>
        <v>#DIV/0!</v>
      </c>
      <c r="AL82" s="230">
        <f t="shared" si="73"/>
        <v>-0.41972247603652441</v>
      </c>
      <c r="AM82" s="230">
        <f t="shared" si="73"/>
        <v>-0.83331426810159781</v>
      </c>
      <c r="AN82" s="230">
        <f t="shared" si="73"/>
        <v>-0.33981133980489614</v>
      </c>
      <c r="AO82" s="230">
        <f t="shared" si="73"/>
        <v>0.56584489627300205</v>
      </c>
      <c r="AP82" s="230">
        <f t="shared" si="73"/>
        <v>11.37194225464021</v>
      </c>
      <c r="AQ82" s="230">
        <f t="shared" si="73"/>
        <v>19.364955370564548</v>
      </c>
      <c r="AR82" s="230">
        <f t="shared" si="73"/>
        <v>3.3924203146135983</v>
      </c>
      <c r="AS82" s="230">
        <f t="shared" si="73"/>
        <v>-0.77179987279204176</v>
      </c>
      <c r="AT82" s="230">
        <f t="shared" si="73"/>
        <v>-0.93634005468126857</v>
      </c>
      <c r="AU82" s="230">
        <f t="shared" si="73"/>
        <v>-0.18517677661469475</v>
      </c>
      <c r="AV82" s="230">
        <f t="shared" si="73"/>
        <v>0.63550926908868222</v>
      </c>
      <c r="AW82" s="230">
        <f t="shared" si="73"/>
        <v>16.202608442487847</v>
      </c>
      <c r="AX82" s="230">
        <f t="shared" si="73"/>
        <v>42.912946079910938</v>
      </c>
      <c r="AY82" s="230">
        <f t="shared" si="73"/>
        <v>-0.42021233009173842</v>
      </c>
    </row>
    <row r="83" spans="1:52" x14ac:dyDescent="0.25">
      <c r="A83" s="3">
        <v>69</v>
      </c>
      <c r="B83" s="312">
        <f t="shared" si="14"/>
        <v>23.981607699408318</v>
      </c>
      <c r="C83" s="312">
        <f t="shared" si="15"/>
        <v>22.554352788983902</v>
      </c>
      <c r="D83" s="312">
        <f t="shared" si="16"/>
        <v>21.184764928866436</v>
      </c>
      <c r="E83" s="312">
        <f t="shared" si="17"/>
        <v>25.365191042355381</v>
      </c>
      <c r="F83" s="312">
        <f t="shared" si="18"/>
        <v>19.057576432793031</v>
      </c>
      <c r="G83" s="312">
        <f t="shared" si="19"/>
        <v>28.400027073163773</v>
      </c>
      <c r="H83" s="312">
        <f t="shared" si="20"/>
        <v>19.281692496251971</v>
      </c>
      <c r="I83" s="312">
        <f t="shared" si="21"/>
        <v>33.075119418103718</v>
      </c>
      <c r="J83" s="312">
        <f t="shared" si="22"/>
        <v>30.813061812978976</v>
      </c>
      <c r="K83" s="312">
        <f t="shared" si="23"/>
        <v>21.58480965654423</v>
      </c>
      <c r="L83" s="312">
        <f t="shared" si="24"/>
        <v>23.333626845652514</v>
      </c>
      <c r="M83" s="312">
        <f t="shared" si="25"/>
        <v>12.796384611819029</v>
      </c>
      <c r="N83" s="312">
        <f t="shared" si="26"/>
        <v>24.847519863410398</v>
      </c>
      <c r="O83" s="312">
        <f t="shared" si="27"/>
        <v>16.254116175003006</v>
      </c>
      <c r="P83" s="312">
        <f t="shared" si="28"/>
        <v>25.229430057758151</v>
      </c>
      <c r="Q83" s="374">
        <v>351</v>
      </c>
      <c r="R83" s="3">
        <v>2330</v>
      </c>
      <c r="S83" s="246">
        <v>20</v>
      </c>
      <c r="T83" s="245">
        <f t="shared" si="66"/>
        <v>2.9369527507802613</v>
      </c>
      <c r="U83" s="245">
        <f t="shared" si="66"/>
        <v>3.1811078561354265</v>
      </c>
      <c r="V83" s="245">
        <f t="shared" si="66"/>
        <v>2.819441517368682</v>
      </c>
      <c r="W83" s="245">
        <f t="shared" si="66"/>
        <v>2.5959479304170507</v>
      </c>
      <c r="X83" s="245">
        <f t="shared" si="66"/>
        <v>3.6736627806546789</v>
      </c>
      <c r="Y83" s="245">
        <f t="shared" si="66"/>
        <v>3.5202827324006782</v>
      </c>
      <c r="Z83" s="245">
        <f t="shared" si="66"/>
        <v>4.7381742525579922</v>
      </c>
      <c r="AA83" s="245">
        <f t="shared" si="66"/>
        <v>14.75028647859992</v>
      </c>
      <c r="AB83" s="245">
        <f t="shared" si="66"/>
        <v>7.9934871603157989</v>
      </c>
      <c r="AC83" s="245">
        <f t="shared" si="66"/>
        <v>7.2586091036114091</v>
      </c>
      <c r="AD83" s="245">
        <f t="shared" si="66"/>
        <v>4.2999257891406577</v>
      </c>
      <c r="AE83" s="245">
        <f t="shared" si="66"/>
        <v>2.8316352358863859</v>
      </c>
      <c r="AF83" s="245">
        <f t="shared" si="66"/>
        <v>7.2231789894747456</v>
      </c>
      <c r="AG83" s="245">
        <f t="shared" si="66"/>
        <v>7.2437958027851632</v>
      </c>
      <c r="AH83" s="245">
        <f t="shared" si="66"/>
        <v>6.8067280432299082</v>
      </c>
    </row>
    <row r="84" spans="1:52" x14ac:dyDescent="0.25">
      <c r="A84" s="3">
        <v>70</v>
      </c>
      <c r="B84" s="312">
        <f t="shared" si="14"/>
        <v>24.128848925626198</v>
      </c>
      <c r="C84" s="312">
        <f t="shared" si="15"/>
        <v>22.62075703169911</v>
      </c>
      <c r="D84" s="312">
        <f t="shared" si="16"/>
        <v>21.297495334939288</v>
      </c>
      <c r="E84" s="312">
        <f t="shared" si="17"/>
        <v>25.443039211708705</v>
      </c>
      <c r="F84" s="312">
        <f t="shared" si="18"/>
        <v>19.192304790755603</v>
      </c>
      <c r="G84" s="312">
        <f t="shared" si="19"/>
        <v>28.548337759916976</v>
      </c>
      <c r="H84" s="312">
        <f t="shared" si="20"/>
        <v>19.281761311039158</v>
      </c>
      <c r="I84" s="312">
        <f t="shared" si="21"/>
        <v>33.148942778911291</v>
      </c>
      <c r="J84" s="312">
        <f t="shared" si="22"/>
        <v>31.085222969604924</v>
      </c>
      <c r="K84" s="312">
        <f t="shared" si="23"/>
        <v>21.808809999685732</v>
      </c>
      <c r="L84" s="312">
        <f t="shared" si="24"/>
        <v>23.370921254566408</v>
      </c>
      <c r="M84" s="312">
        <f t="shared" si="25"/>
        <v>12.796592954353391</v>
      </c>
      <c r="N84" s="312">
        <f t="shared" si="26"/>
        <v>24.914373467875038</v>
      </c>
      <c r="O84" s="312">
        <f t="shared" si="27"/>
        <v>16.411616242656496</v>
      </c>
      <c r="P84" s="312">
        <f t="shared" si="28"/>
        <v>25.438499407609992</v>
      </c>
      <c r="Q84" s="374">
        <v>356</v>
      </c>
      <c r="R84" s="1">
        <v>2335</v>
      </c>
      <c r="S84" s="246">
        <v>21</v>
      </c>
      <c r="T84" s="245">
        <f t="shared" si="66"/>
        <v>3.0589063185547811</v>
      </c>
      <c r="U84" s="245">
        <f t="shared" si="66"/>
        <v>3.5218367705267597</v>
      </c>
      <c r="V84" s="245">
        <f t="shared" si="66"/>
        <v>2.9938227944910105</v>
      </c>
      <c r="W84" s="245">
        <f t="shared" si="66"/>
        <v>2.7171052742272321</v>
      </c>
      <c r="X84" s="245">
        <f t="shared" si="66"/>
        <v>3.8698872925537824</v>
      </c>
      <c r="Y84" s="245">
        <f t="shared" si="66"/>
        <v>3.7182088515977152</v>
      </c>
      <c r="Z84" s="245">
        <f t="shared" si="66"/>
        <v>4.5123254227533538</v>
      </c>
      <c r="AA84" s="245">
        <f t="shared" si="66"/>
        <v>13.993226708306075</v>
      </c>
      <c r="AB84" s="245">
        <f t="shared" si="66"/>
        <v>8.1798988699306534</v>
      </c>
      <c r="AC84" s="245">
        <f t="shared" si="66"/>
        <v>7.5425402599652216</v>
      </c>
      <c r="AD84" s="245">
        <f t="shared" si="66"/>
        <v>4.5958714024087248</v>
      </c>
      <c r="AE84" s="245">
        <f t="shared" si="66"/>
        <v>2.8508260165332806</v>
      </c>
      <c r="AF84" s="245">
        <f t="shared" si="66"/>
        <v>7.2540174819269687</v>
      </c>
      <c r="AG84" s="245">
        <f t="shared" si="66"/>
        <v>7.3216348069363075</v>
      </c>
      <c r="AH84" s="245">
        <f t="shared" si="66"/>
        <v>7.1068177065782372</v>
      </c>
    </row>
    <row r="85" spans="1:52" x14ac:dyDescent="0.25">
      <c r="A85" s="3">
        <v>71</v>
      </c>
      <c r="B85" s="312">
        <f t="shared" si="14"/>
        <v>24.274708571478939</v>
      </c>
      <c r="C85" s="312">
        <f t="shared" si="15"/>
        <v>22.684377314226335</v>
      </c>
      <c r="D85" s="312">
        <f t="shared" si="16"/>
        <v>21.40795335452059</v>
      </c>
      <c r="E85" s="312">
        <f t="shared" si="17"/>
        <v>25.518137535911809</v>
      </c>
      <c r="F85" s="312">
        <f t="shared" si="18"/>
        <v>19.325000197623186</v>
      </c>
      <c r="G85" s="312">
        <f t="shared" si="19"/>
        <v>28.69278048886645</v>
      </c>
      <c r="H85" s="312">
        <f t="shared" si="20"/>
        <v>19.281819182349352</v>
      </c>
      <c r="I85" s="312">
        <f t="shared" si="21"/>
        <v>33.218057414263782</v>
      </c>
      <c r="J85" s="312">
        <f t="shared" si="22"/>
        <v>31.351299182663102</v>
      </c>
      <c r="K85" s="312">
        <f t="shared" si="23"/>
        <v>22.029559502609345</v>
      </c>
      <c r="L85" s="312">
        <f t="shared" si="24"/>
        <v>23.405996766620238</v>
      </c>
      <c r="M85" s="312">
        <f t="shared" si="25"/>
        <v>12.796773828493274</v>
      </c>
      <c r="N85" s="312">
        <f t="shared" si="26"/>
        <v>24.977636098767199</v>
      </c>
      <c r="O85" s="312">
        <f t="shared" si="27"/>
        <v>16.566493424499935</v>
      </c>
      <c r="P85" s="312">
        <f t="shared" si="28"/>
        <v>25.642939952214874</v>
      </c>
      <c r="Q85" s="374">
        <v>361</v>
      </c>
      <c r="R85" s="3">
        <v>2340</v>
      </c>
      <c r="S85" s="246">
        <v>22</v>
      </c>
      <c r="T85" s="245">
        <f t="shared" ref="T85:AH89" si="74">T$1/T28</f>
        <v>3.0029303286967357</v>
      </c>
      <c r="U85" s="245">
        <f t="shared" si="74"/>
        <v>3.381417906786659</v>
      </c>
      <c r="V85" s="245">
        <f t="shared" si="74"/>
        <v>2.8464473709575269</v>
      </c>
      <c r="W85" s="245">
        <f t="shared" si="74"/>
        <v>2.6603072911081598</v>
      </c>
      <c r="X85" s="245">
        <f t="shared" si="74"/>
        <v>3.8089196734562778</v>
      </c>
      <c r="Y85" s="245">
        <f t="shared" si="74"/>
        <v>3.6530927658986259</v>
      </c>
      <c r="Z85" s="245">
        <f t="shared" si="74"/>
        <v>4.2815835357526053</v>
      </c>
      <c r="AA85" s="245">
        <f t="shared" si="74"/>
        <v>13.083419970451885</v>
      </c>
      <c r="AB85" s="245">
        <f t="shared" si="74"/>
        <v>7.7241883817683918</v>
      </c>
      <c r="AC85" s="245">
        <f t="shared" si="74"/>
        <v>7.4450357828603648</v>
      </c>
      <c r="AD85" s="245">
        <f t="shared" si="74"/>
        <v>4.2942849456982346</v>
      </c>
      <c r="AE85" s="245">
        <f t="shared" si="74"/>
        <v>2.7445536518777107</v>
      </c>
      <c r="AF85" s="245">
        <f t="shared" si="74"/>
        <v>6.9174759665667844</v>
      </c>
      <c r="AG85" s="245">
        <f t="shared" si="74"/>
        <v>7.1672850550952605</v>
      </c>
      <c r="AH85" s="245">
        <f t="shared" si="74"/>
        <v>6.8701110349464516</v>
      </c>
    </row>
    <row r="86" spans="1:52" x14ac:dyDescent="0.25">
      <c r="A86" s="3">
        <v>72</v>
      </c>
      <c r="B86" s="312">
        <f t="shared" si="14"/>
        <v>24.419186101918353</v>
      </c>
      <c r="C86" s="312">
        <f t="shared" si="15"/>
        <v>22.745322526684998</v>
      </c>
      <c r="D86" s="312">
        <f t="shared" si="16"/>
        <v>21.51617045830141</v>
      </c>
      <c r="E86" s="312">
        <f t="shared" si="17"/>
        <v>25.590574826447277</v>
      </c>
      <c r="F86" s="312">
        <f t="shared" si="18"/>
        <v>19.45567336395392</v>
      </c>
      <c r="G86" s="312">
        <f t="shared" si="19"/>
        <v>28.833433733238348</v>
      </c>
      <c r="H86" s="312">
        <f t="shared" si="20"/>
        <v>19.281867850476232</v>
      </c>
      <c r="I86" s="312">
        <f t="shared" si="21"/>
        <v>33.282754484652223</v>
      </c>
      <c r="J86" s="312">
        <f t="shared" si="22"/>
        <v>31.611357170924041</v>
      </c>
      <c r="K86" s="312">
        <f t="shared" si="23"/>
        <v>22.24705097583967</v>
      </c>
      <c r="L86" s="312">
        <f t="shared" si="24"/>
        <v>23.43898228587943</v>
      </c>
      <c r="M86" s="312">
        <f t="shared" si="25"/>
        <v>12.796930855424794</v>
      </c>
      <c r="N86" s="312">
        <f t="shared" si="26"/>
        <v>25.037491859304662</v>
      </c>
      <c r="O86" s="312">
        <f t="shared" si="27"/>
        <v>16.718753763565495</v>
      </c>
      <c r="P86" s="312">
        <f t="shared" si="28"/>
        <v>25.842805339644755</v>
      </c>
      <c r="Q86" s="374">
        <v>366</v>
      </c>
      <c r="R86" s="1">
        <v>2345</v>
      </c>
      <c r="S86" s="246">
        <v>23</v>
      </c>
      <c r="T86" s="245">
        <f t="shared" si="74"/>
        <v>2.9782774551201237</v>
      </c>
      <c r="U86" s="245">
        <f t="shared" si="74"/>
        <v>3.2659004642818799</v>
      </c>
      <c r="V86" s="245">
        <f t="shared" si="74"/>
        <v>2.8616652052081504</v>
      </c>
      <c r="W86" s="245">
        <f t="shared" si="74"/>
        <v>2.607344619135719</v>
      </c>
      <c r="X86" s="245">
        <f t="shared" si="74"/>
        <v>3.7302613786060599</v>
      </c>
      <c r="Y86" s="245">
        <f t="shared" si="74"/>
        <v>3.6041395137943772</v>
      </c>
      <c r="Z86" s="245">
        <f t="shared" si="74"/>
        <v>4.0871153579912489</v>
      </c>
      <c r="AA86" s="245">
        <f t="shared" si="74"/>
        <v>12.70041933505623</v>
      </c>
      <c r="AB86" s="245">
        <f t="shared" si="74"/>
        <v>7.5966604943802363</v>
      </c>
      <c r="AC86" s="245">
        <f t="shared" si="74"/>
        <v>7.3447374680484634</v>
      </c>
      <c r="AD86" s="245">
        <f t="shared" si="74"/>
        <v>4.0522252836429873</v>
      </c>
      <c r="AE86" s="245">
        <f t="shared" si="74"/>
        <v>2.6758921611779702</v>
      </c>
      <c r="AF86" s="245">
        <f t="shared" si="74"/>
        <v>6.7740589289886852</v>
      </c>
      <c r="AG86" s="245">
        <f t="shared" si="74"/>
        <v>7.0567211012452464</v>
      </c>
      <c r="AH86" s="245">
        <f t="shared" si="74"/>
        <v>6.6406774016251555</v>
      </c>
    </row>
    <row r="87" spans="1:52" x14ac:dyDescent="0.25">
      <c r="A87" s="3">
        <v>73</v>
      </c>
      <c r="B87" s="312">
        <f t="shared" ref="B87:B105" si="75">B86*(B$1/B86)^(5*B$2)</f>
        <v>24.562281449613447</v>
      </c>
      <c r="C87" s="312">
        <f t="shared" ref="C87:C105" si="76">C86*(C$1/C86)^(5*C$2)</f>
        <v>22.803697987954578</v>
      </c>
      <c r="D87" s="312">
        <f t="shared" ref="D87:D105" si="77">D86*(D$1/D86)^(5*D$2)</f>
        <v>21.622178421066177</v>
      </c>
      <c r="E87" s="312">
        <f t="shared" ref="E87:E105" si="78">E86*(E$1/E86)^(5*E$2)</f>
        <v>25.66043765508379</v>
      </c>
      <c r="F87" s="312">
        <f t="shared" ref="F87:F105" si="79">F86*(F$1/F86)^(5*F$2)</f>
        <v>19.584335881230128</v>
      </c>
      <c r="G87" s="312">
        <f t="shared" ref="G87:G105" si="80">G86*(G$1/G86)^(5*G$2)</f>
        <v>28.970375776111151</v>
      </c>
      <c r="H87" s="312">
        <f t="shared" ref="H87:H105" si="81">H86*(H$1/H86)^(5*H$2)</f>
        <v>19.281908778969559</v>
      </c>
      <c r="I87" s="312">
        <f t="shared" ref="I87:I105" si="82">I86*(I$1/I86)^(5*I$2)</f>
        <v>33.343308319187045</v>
      </c>
      <c r="J87" s="312">
        <f t="shared" ref="J87:J105" si="83">J86*(J$1/J86)^(5*J$2)</f>
        <v>31.865467400823725</v>
      </c>
      <c r="K87" s="312">
        <f t="shared" ref="K87:K105" si="84">K86*(K$1/K86)^(5*K$2)</f>
        <v>22.461280264852522</v>
      </c>
      <c r="L87" s="312">
        <f t="shared" ref="L87:L105" si="85">L86*(L$1/L86)^(5*L$2)</f>
        <v>23.469999596722488</v>
      </c>
      <c r="M87" s="312">
        <f t="shared" ref="M87:M105" si="86">M86*(M$1/M86)^(5*M$2)</f>
        <v>12.797067179027019</v>
      </c>
      <c r="N87" s="312">
        <f t="shared" ref="N87:N105" si="87">N86*(N$1/N86)^(5*N$2)</f>
        <v>25.094116377631</v>
      </c>
      <c r="O87" s="312">
        <f t="shared" ref="O87:O105" si="88">O86*(O$1/O86)^(5*O$2)</f>
        <v>16.868405443669101</v>
      </c>
      <c r="P87" s="312">
        <f t="shared" ref="P87:P105" si="89">P86*(P$1/P86)^(5*P$2)</f>
        <v>26.03815166190159</v>
      </c>
      <c r="Q87" s="374">
        <v>371</v>
      </c>
      <c r="R87" s="3">
        <v>2350</v>
      </c>
      <c r="S87" s="246">
        <v>24</v>
      </c>
      <c r="T87" s="245">
        <f t="shared" si="74"/>
        <v>2.9355047432489747</v>
      </c>
      <c r="U87" s="245">
        <f t="shared" si="74"/>
        <v>3.1890910045147858</v>
      </c>
      <c r="V87" s="245">
        <f t="shared" si="74"/>
        <v>2.8109294627592423</v>
      </c>
      <c r="W87" s="245">
        <f t="shared" si="74"/>
        <v>2.5940998500213976</v>
      </c>
      <c r="X87" s="245">
        <f t="shared" si="74"/>
        <v>3.6702713582085882</v>
      </c>
      <c r="Y87" s="245">
        <f t="shared" si="74"/>
        <v>3.6318668530518194</v>
      </c>
      <c r="Z87" s="245">
        <f t="shared" si="74"/>
        <v>3.9026440888462823</v>
      </c>
      <c r="AA87" s="245">
        <f t="shared" si="74"/>
        <v>12.479564806981216</v>
      </c>
      <c r="AB87" s="245">
        <f t="shared" si="74"/>
        <v>7.6261003241103005</v>
      </c>
      <c r="AC87" s="245">
        <f t="shared" si="74"/>
        <v>7.3237046845189155</v>
      </c>
      <c r="AD87" s="245">
        <f t="shared" si="74"/>
        <v>4.0754247313615179</v>
      </c>
      <c r="AE87" s="245">
        <f t="shared" si="74"/>
        <v>2.6297917404118163</v>
      </c>
      <c r="AF87" s="245">
        <f t="shared" si="74"/>
        <v>6.6085168822515881</v>
      </c>
      <c r="AG87" s="245">
        <f t="shared" si="74"/>
        <v>7.0819453595306898</v>
      </c>
      <c r="AH87" s="245">
        <f t="shared" si="74"/>
        <v>6.527778048415084</v>
      </c>
    </row>
    <row r="88" spans="1:52" x14ac:dyDescent="0.25">
      <c r="A88" s="3">
        <v>74</v>
      </c>
      <c r="B88" s="312">
        <f t="shared" si="75"/>
        <v>24.703995001454235</v>
      </c>
      <c r="C88" s="312">
        <f t="shared" si="76"/>
        <v>22.859605499610058</v>
      </c>
      <c r="D88" s="312">
        <f t="shared" si="77"/>
        <v>21.726009272416704</v>
      </c>
      <c r="E88" s="312">
        <f t="shared" si="78"/>
        <v>25.727810360006885</v>
      </c>
      <c r="F88" s="312">
        <f t="shared" si="79"/>
        <v>19.711000173805061</v>
      </c>
      <c r="G88" s="312">
        <f t="shared" si="80"/>
        <v>29.103684604260721</v>
      </c>
      <c r="H88" s="312">
        <f t="shared" si="81"/>
        <v>19.281943198641212</v>
      </c>
      <c r="I88" s="312">
        <f t="shared" si="82"/>
        <v>33.399977236010436</v>
      </c>
      <c r="J88" s="312">
        <f t="shared" si="83"/>
        <v>32.113703738999156</v>
      </c>
      <c r="K88" s="312">
        <f t="shared" si="84"/>
        <v>22.67224611681754</v>
      </c>
      <c r="L88" s="312">
        <f t="shared" si="85"/>
        <v>23.499163712755603</v>
      </c>
      <c r="M88" s="312">
        <f t="shared" si="86"/>
        <v>12.797185528766505</v>
      </c>
      <c r="N88" s="312">
        <f t="shared" si="87"/>
        <v>25.147677088133033</v>
      </c>
      <c r="O88" s="312">
        <f t="shared" si="88"/>
        <v>17.015458672767718</v>
      </c>
      <c r="P88" s="312">
        <f t="shared" si="89"/>
        <v>26.229037219405942</v>
      </c>
      <c r="Q88" s="374">
        <v>376</v>
      </c>
      <c r="R88" s="1">
        <v>2355</v>
      </c>
      <c r="S88" s="246">
        <v>25</v>
      </c>
      <c r="T88" s="245">
        <f t="shared" si="74"/>
        <v>2.9108755558722472</v>
      </c>
      <c r="U88" s="245">
        <f t="shared" si="74"/>
        <v>3.1806018886244987</v>
      </c>
      <c r="V88" s="245">
        <f t="shared" si="74"/>
        <v>2.7752539342356077</v>
      </c>
      <c r="W88" s="245">
        <f t="shared" si="74"/>
        <v>2.5677980448361932</v>
      </c>
      <c r="X88" s="245">
        <f t="shared" si="74"/>
        <v>3.6542935952990891</v>
      </c>
      <c r="Y88" s="245">
        <f t="shared" si="74"/>
        <v>3.6281574574442739</v>
      </c>
      <c r="Z88" s="245">
        <f t="shared" si="74"/>
        <v>3.723238423160121</v>
      </c>
      <c r="AA88" s="245">
        <f t="shared" si="74"/>
        <v>12.002935079183008</v>
      </c>
      <c r="AB88" s="245">
        <f t="shared" si="74"/>
        <v>7.5700021323282725</v>
      </c>
      <c r="AC88" s="245">
        <f t="shared" si="74"/>
        <v>7.2988970662125965</v>
      </c>
      <c r="AD88" s="245">
        <f t="shared" si="74"/>
        <v>3.9985318569576362</v>
      </c>
      <c r="AE88" s="245">
        <f t="shared" si="74"/>
        <v>2.5537941348184474</v>
      </c>
      <c r="AF88" s="245">
        <f t="shared" si="74"/>
        <v>6.4665386065520556</v>
      </c>
      <c r="AG88" s="245">
        <f t="shared" si="74"/>
        <v>7.0992405411672577</v>
      </c>
      <c r="AH88" s="245">
        <f t="shared" si="74"/>
        <v>6.4713711284944431</v>
      </c>
    </row>
    <row r="89" spans="1:52" x14ac:dyDescent="0.25">
      <c r="A89" s="3">
        <v>75</v>
      </c>
      <c r="B89" s="312">
        <f t="shared" si="75"/>
        <v>24.844327585190268</v>
      </c>
      <c r="C89" s="312">
        <f t="shared" si="76"/>
        <v>22.913143405759154</v>
      </c>
      <c r="D89" s="312">
        <f t="shared" si="77"/>
        <v>21.827695249949123</v>
      </c>
      <c r="E89" s="312">
        <f t="shared" si="78"/>
        <v>25.792775056922704</v>
      </c>
      <c r="F89" s="312">
        <f t="shared" si="79"/>
        <v>19.835679452121173</v>
      </c>
      <c r="G89" s="312">
        <f t="shared" si="80"/>
        <v>29.233437810069528</v>
      </c>
      <c r="H89" s="312">
        <f t="shared" si="81"/>
        <v>19.281972144574283</v>
      </c>
      <c r="I89" s="312">
        <f t="shared" si="82"/>
        <v>33.45300434361485</v>
      </c>
      <c r="J89" s="312">
        <f t="shared" si="83"/>
        <v>32.356143120571289</v>
      </c>
      <c r="K89" s="312">
        <f t="shared" si="84"/>
        <v>22.879950049175307</v>
      </c>
      <c r="L89" s="312">
        <f t="shared" si="85"/>
        <v>23.526583214156034</v>
      </c>
      <c r="M89" s="312">
        <f t="shared" si="86"/>
        <v>12.797288274308954</v>
      </c>
      <c r="N89" s="312">
        <f t="shared" si="87"/>
        <v>25.198333516798542</v>
      </c>
      <c r="O89" s="312">
        <f t="shared" si="88"/>
        <v>17.159925569096394</v>
      </c>
      <c r="P89" s="312">
        <f t="shared" si="89"/>
        <v>26.415522296363338</v>
      </c>
      <c r="Q89" s="374">
        <v>381</v>
      </c>
      <c r="R89" s="3">
        <v>2360</v>
      </c>
      <c r="S89" s="246">
        <v>26</v>
      </c>
      <c r="T89" s="245">
        <f t="shared" si="74"/>
        <v>2.8670053092132552</v>
      </c>
      <c r="U89" s="245">
        <f t="shared" si="74"/>
        <v>3.1875532448360269</v>
      </c>
      <c r="V89" s="245">
        <f t="shared" si="74"/>
        <v>2.7797754584045347</v>
      </c>
      <c r="W89" s="245">
        <f t="shared" si="74"/>
        <v>2.5358842384246953</v>
      </c>
      <c r="X89" s="245">
        <f t="shared" si="74"/>
        <v>3.6710677651543078</v>
      </c>
      <c r="Y89" s="245">
        <f t="shared" si="74"/>
        <v>3.5742492641525945</v>
      </c>
      <c r="Z89" s="245">
        <f t="shared" si="74"/>
        <v>3.5629746386135253</v>
      </c>
      <c r="AA89" s="245">
        <f t="shared" si="74"/>
        <v>11.499894745046594</v>
      </c>
      <c r="AB89" s="245">
        <f t="shared" si="74"/>
        <v>7.7034706150986541</v>
      </c>
      <c r="AC89" s="245">
        <f t="shared" si="74"/>
        <v>7.3169174547258198</v>
      </c>
      <c r="AD89" s="245">
        <f t="shared" si="74"/>
        <v>3.9726034261348735</v>
      </c>
      <c r="AE89" s="245">
        <f t="shared" si="74"/>
        <v>2.5046053821994576</v>
      </c>
      <c r="AF89" s="245">
        <f t="shared" si="74"/>
        <v>6.3243498207663702</v>
      </c>
      <c r="AG89" s="245">
        <f t="shared" si="74"/>
        <v>7.0442013671259414</v>
      </c>
      <c r="AH89" s="245">
        <f t="shared" si="74"/>
        <v>6.4762060595352091</v>
      </c>
    </row>
    <row r="90" spans="1:52" x14ac:dyDescent="0.25">
      <c r="A90" s="3">
        <v>76</v>
      </c>
      <c r="B90" s="312">
        <f t="shared" si="75"/>
        <v>24.983280456211649</v>
      </c>
      <c r="C90" s="312">
        <f t="shared" si="76"/>
        <v>22.964406657903737</v>
      </c>
      <c r="D90" s="312">
        <f t="shared" si="77"/>
        <v>21.927268754815298</v>
      </c>
      <c r="E90" s="312">
        <f t="shared" si="78"/>
        <v>25.855411654632647</v>
      </c>
      <c r="F90" s="312">
        <f t="shared" si="79"/>
        <v>19.958387667211042</v>
      </c>
      <c r="G90" s="312">
        <f t="shared" si="80"/>
        <v>29.359712501123493</v>
      </c>
      <c r="H90" s="312">
        <f t="shared" si="81"/>
        <v>19.281996487247593</v>
      </c>
      <c r="I90" s="312">
        <f t="shared" si="82"/>
        <v>33.502618320182236</v>
      </c>
      <c r="J90" s="312">
        <f t="shared" si="83"/>
        <v>32.592865233012724</v>
      </c>
      <c r="K90" s="312">
        <f t="shared" si="84"/>
        <v>23.084396220266402</v>
      </c>
      <c r="L90" s="312">
        <f t="shared" si="85"/>
        <v>23.552360573063808</v>
      </c>
      <c r="M90" s="312">
        <f t="shared" si="86"/>
        <v>12.797377472937651</v>
      </c>
      <c r="N90" s="312">
        <f t="shared" si="87"/>
        <v>25.246237568441337</v>
      </c>
      <c r="O90" s="312">
        <f t="shared" si="88"/>
        <v>17.301820050201727</v>
      </c>
      <c r="P90" s="312">
        <f t="shared" si="89"/>
        <v>26.597668946855507</v>
      </c>
      <c r="Q90" s="374">
        <v>386</v>
      </c>
      <c r="R90" s="1">
        <v>2365</v>
      </c>
      <c r="S90" s="260" t="s">
        <v>451</v>
      </c>
      <c r="T90" s="261"/>
      <c r="U90" s="261"/>
      <c r="V90" s="267" t="s">
        <v>452</v>
      </c>
      <c r="W90" s="261" t="s">
        <v>453</v>
      </c>
      <c r="X90" s="261"/>
      <c r="Y90" s="261"/>
      <c r="Z90" s="261"/>
      <c r="AA90" s="261"/>
      <c r="AB90" s="261"/>
      <c r="AC90" s="261"/>
      <c r="AD90" s="261"/>
      <c r="AE90" s="261"/>
      <c r="AF90" s="261"/>
      <c r="AG90" s="261"/>
      <c r="AH90" s="261"/>
    </row>
    <row r="91" spans="1:52" x14ac:dyDescent="0.25">
      <c r="A91" s="3">
        <v>77</v>
      </c>
      <c r="B91" s="312">
        <f t="shared" si="75"/>
        <v>25.120855284479823</v>
      </c>
      <c r="C91" s="312">
        <f t="shared" si="76"/>
        <v>23.013486884027163</v>
      </c>
      <c r="D91" s="312">
        <f t="shared" si="77"/>
        <v>22.024762309599325</v>
      </c>
      <c r="E91" s="312">
        <f t="shared" si="78"/>
        <v>25.915797874611346</v>
      </c>
      <c r="F91" s="312">
        <f t="shared" si="79"/>
        <v>20.079139466488311</v>
      </c>
      <c r="G91" s="312">
        <f t="shared" si="80"/>
        <v>29.48258521712685</v>
      </c>
      <c r="H91" s="312">
        <f t="shared" si="81"/>
        <v>19.282016958711139</v>
      </c>
      <c r="I91" s="312">
        <f t="shared" si="82"/>
        <v>33.549034168721974</v>
      </c>
      <c r="J91" s="312">
        <f t="shared" si="83"/>
        <v>32.823952215384807</v>
      </c>
      <c r="K91" s="312">
        <f t="shared" si="84"/>
        <v>23.285591302206623</v>
      </c>
      <c r="L91" s="312">
        <f t="shared" si="85"/>
        <v>23.576592466782657</v>
      </c>
      <c r="M91" s="312">
        <f t="shared" si="86"/>
        <v>12.797454910725259</v>
      </c>
      <c r="N91" s="312">
        <f t="shared" si="87"/>
        <v>25.291533813921497</v>
      </c>
      <c r="O91" s="312">
        <f t="shared" si="88"/>
        <v>17.441157724968985</v>
      </c>
      <c r="P91" s="312">
        <f t="shared" si="89"/>
        <v>26.775540791473922</v>
      </c>
      <c r="Q91" s="374">
        <v>391</v>
      </c>
      <c r="R91" s="3">
        <v>2370</v>
      </c>
      <c r="S91" s="68"/>
      <c r="T91" s="246" t="s">
        <v>0</v>
      </c>
      <c r="U91" s="246" t="s">
        <v>23</v>
      </c>
      <c r="V91" s="246" t="s">
        <v>39</v>
      </c>
      <c r="W91" s="246" t="s">
        <v>24</v>
      </c>
      <c r="X91" s="246" t="s">
        <v>40</v>
      </c>
      <c r="Y91" s="246" t="s">
        <v>5</v>
      </c>
      <c r="Z91" s="246" t="s">
        <v>25</v>
      </c>
      <c r="AA91" s="246" t="s">
        <v>26</v>
      </c>
      <c r="AB91" s="246" t="s">
        <v>41</v>
      </c>
      <c r="AC91" s="246" t="s">
        <v>42</v>
      </c>
      <c r="AD91" s="246" t="s">
        <v>4</v>
      </c>
      <c r="AE91" s="246" t="s">
        <v>43</v>
      </c>
      <c r="AF91" s="246" t="s">
        <v>1</v>
      </c>
      <c r="AG91" s="246" t="s">
        <v>2</v>
      </c>
      <c r="AH91" s="246" t="s">
        <v>3</v>
      </c>
    </row>
    <row r="92" spans="1:52" x14ac:dyDescent="0.25">
      <c r="A92" s="3">
        <v>78</v>
      </c>
      <c r="B92" s="312">
        <f t="shared" si="75"/>
        <v>25.257054141614933</v>
      </c>
      <c r="C92" s="312">
        <f t="shared" si="76"/>
        <v>23.060472461183021</v>
      </c>
      <c r="D92" s="312">
        <f t="shared" si="77"/>
        <v>22.120208518439021</v>
      </c>
      <c r="E92" s="312">
        <f t="shared" si="78"/>
        <v>25.974009274153339</v>
      </c>
      <c r="F92" s="312">
        <f t="shared" si="79"/>
        <v>20.197950150832469</v>
      </c>
      <c r="G92" s="312">
        <f t="shared" si="80"/>
        <v>29.602131853773347</v>
      </c>
      <c r="H92" s="312">
        <f t="shared" si="81"/>
        <v>19.282034174599342</v>
      </c>
      <c r="I92" s="312">
        <f t="shared" si="82"/>
        <v>33.592453946354361</v>
      </c>
      <c r="J92" s="312">
        <f t="shared" si="83"/>
        <v>33.049488372683605</v>
      </c>
      <c r="K92" s="312">
        <f t="shared" si="84"/>
        <v>23.48354435618052</v>
      </c>
      <c r="L92" s="312">
        <f t="shared" si="85"/>
        <v>23.599370078671512</v>
      </c>
      <c r="M92" s="312">
        <f t="shared" si="86"/>
        <v>12.797522138281213</v>
      </c>
      <c r="N92" s="312">
        <f t="shared" si="87"/>
        <v>25.334359775758017</v>
      </c>
      <c r="O92" s="312">
        <f t="shared" si="88"/>
        <v>17.577955788722129</v>
      </c>
      <c r="P92" s="312">
        <f t="shared" si="89"/>
        <v>26.949202824287401</v>
      </c>
      <c r="Q92" s="374">
        <v>396</v>
      </c>
      <c r="R92" s="1">
        <v>2375</v>
      </c>
      <c r="S92" s="246">
        <v>1</v>
      </c>
      <c r="T92" s="245"/>
      <c r="U92" s="245"/>
      <c r="V92" s="245"/>
      <c r="W92" s="245"/>
      <c r="X92" s="245"/>
      <c r="Y92" s="245"/>
      <c r="Z92" s="245"/>
      <c r="AA92" s="245"/>
      <c r="AB92" s="245"/>
      <c r="AC92" s="245"/>
      <c r="AD92" s="245"/>
      <c r="AE92" s="245"/>
      <c r="AF92" s="245"/>
      <c r="AG92" s="245"/>
      <c r="AH92" s="245"/>
    </row>
    <row r="93" spans="1:52" x14ac:dyDescent="0.25">
      <c r="A93" s="3">
        <v>79</v>
      </c>
      <c r="B93" s="312">
        <f t="shared" si="75"/>
        <v>25.391879488145833</v>
      </c>
      <c r="C93" s="312">
        <f t="shared" si="76"/>
        <v>23.105448590929491</v>
      </c>
      <c r="D93" s="312">
        <f t="shared" si="77"/>
        <v>22.213640029321819</v>
      </c>
      <c r="E93" s="312">
        <f t="shared" si="78"/>
        <v>26.030119272684935</v>
      </c>
      <c r="F93" s="312">
        <f t="shared" si="79"/>
        <v>20.314835632968069</v>
      </c>
      <c r="G93" s="312">
        <f t="shared" si="80"/>
        <v>29.718427593220856</v>
      </c>
      <c r="H93" s="312">
        <f t="shared" si="81"/>
        <v>19.282048652643855</v>
      </c>
      <c r="I93" s="312">
        <f t="shared" si="82"/>
        <v>33.633067466571916</v>
      </c>
      <c r="J93" s="312">
        <f t="shared" si="83"/>
        <v>33.269559904994416</v>
      </c>
      <c r="K93" s="312">
        <f t="shared" si="84"/>
        <v>23.678266710304666</v>
      </c>
      <c r="L93" s="312">
        <f t="shared" si="85"/>
        <v>23.620779386710094</v>
      </c>
      <c r="M93" s="312">
        <f t="shared" si="86"/>
        <v>12.797580501788886</v>
      </c>
      <c r="N93" s="312">
        <f t="shared" si="87"/>
        <v>25.374846210771722</v>
      </c>
      <c r="O93" s="312">
        <f t="shared" si="88"/>
        <v>17.712232921459083</v>
      </c>
      <c r="P93" s="312">
        <f t="shared" si="89"/>
        <v>27.118721229913337</v>
      </c>
      <c r="Q93" s="374">
        <v>401</v>
      </c>
      <c r="R93" s="3">
        <v>2380</v>
      </c>
      <c r="S93" s="246">
        <v>2</v>
      </c>
      <c r="T93" s="245">
        <f t="shared" ref="T93:AH108" si="90">T37/T65</f>
        <v>-4.491273638660062E-3</v>
      </c>
      <c r="U93" s="245">
        <f t="shared" si="90"/>
        <v>-1.9936942848184196E-2</v>
      </c>
      <c r="V93" s="245">
        <f t="shared" si="90"/>
        <v>1.103167567287865E-2</v>
      </c>
      <c r="W93" s="245">
        <f t="shared" si="90"/>
        <v>-1.2775543212597726E-2</v>
      </c>
      <c r="X93" s="245">
        <f t="shared" si="90"/>
        <v>-1.5052461090253374E-2</v>
      </c>
      <c r="Y93" s="245">
        <f t="shared" si="90"/>
        <v>1.7768325481113097E-3</v>
      </c>
      <c r="Z93" s="245">
        <f t="shared" si="90"/>
        <v>3.7026009052849472E-3</v>
      </c>
      <c r="AA93" s="245">
        <f t="shared" si="90"/>
        <v>-1.3456697063714894E-3</v>
      </c>
      <c r="AB93" s="245">
        <f t="shared" si="90"/>
        <v>3.8262714637331215E-4</v>
      </c>
      <c r="AC93" s="245">
        <f t="shared" si="90"/>
        <v>-4.3263677508624072E-3</v>
      </c>
      <c r="AD93" s="245">
        <f t="shared" si="90"/>
        <v>-1.3254288600636445E-2</v>
      </c>
      <c r="AE93" s="245">
        <f t="shared" si="90"/>
        <v>-4.8274189010954927E-2</v>
      </c>
      <c r="AF93" s="245">
        <f t="shared" si="90"/>
        <v>4.0165302821694379E-3</v>
      </c>
      <c r="AG93" s="245">
        <f t="shared" si="90"/>
        <v>-9.7844464008564245E-4</v>
      </c>
      <c r="AH93" s="245">
        <f t="shared" si="90"/>
        <v>3.5551578382666251E-3</v>
      </c>
    </row>
    <row r="94" spans="1:52" x14ac:dyDescent="0.25">
      <c r="A94" s="3">
        <v>80</v>
      </c>
      <c r="B94" s="312">
        <f t="shared" si="75"/>
        <v>25.525334160928598</v>
      </c>
      <c r="C94" s="312">
        <f t="shared" si="76"/>
        <v>23.14849737701714</v>
      </c>
      <c r="D94" s="312">
        <f t="shared" si="77"/>
        <v>22.305089498484374</v>
      </c>
      <c r="E94" s="312">
        <f t="shared" si="78"/>
        <v>26.08419918086755</v>
      </c>
      <c r="F94" s="312">
        <f t="shared" si="79"/>
        <v>20.429812397136001</v>
      </c>
      <c r="G94" s="312">
        <f t="shared" si="80"/>
        <v>29.831546840825688</v>
      </c>
      <c r="H94" s="312">
        <f t="shared" si="81"/>
        <v>19.282060828242532</v>
      </c>
      <c r="I94" s="312">
        <f t="shared" si="82"/>
        <v>33.67105297372327</v>
      </c>
      <c r="J94" s="312">
        <f t="shared" si="83"/>
        <v>33.484254651120899</v>
      </c>
      <c r="K94" s="312">
        <f t="shared" si="84"/>
        <v>23.869771840192268</v>
      </c>
      <c r="L94" s="312">
        <f t="shared" si="85"/>
        <v>23.64090143980772</v>
      </c>
      <c r="M94" s="312">
        <f t="shared" si="86"/>
        <v>12.797631169952792</v>
      </c>
      <c r="N94" s="312">
        <f t="shared" si="87"/>
        <v>25.413117388610843</v>
      </c>
      <c r="O94" s="312">
        <f t="shared" si="88"/>
        <v>17.844009189269162</v>
      </c>
      <c r="P94" s="312">
        <f t="shared" si="89"/>
        <v>27.284163210443531</v>
      </c>
      <c r="Q94" s="374">
        <v>406</v>
      </c>
      <c r="R94" s="1">
        <v>2385</v>
      </c>
      <c r="S94" s="246">
        <v>3</v>
      </c>
      <c r="T94" s="245">
        <f t="shared" si="90"/>
        <v>6.3256653734731095E-3</v>
      </c>
      <c r="U94" s="245">
        <f t="shared" si="90"/>
        <v>-4.1871946084106278E-2</v>
      </c>
      <c r="V94" s="245">
        <f t="shared" si="90"/>
        <v>2.5656385210088722E-3</v>
      </c>
      <c r="W94" s="245">
        <f t="shared" si="90"/>
        <v>-9.0249727660692035E-4</v>
      </c>
      <c r="X94" s="245">
        <f t="shared" si="90"/>
        <v>-8.7588424659785693E-3</v>
      </c>
      <c r="Y94" s="245">
        <f t="shared" si="90"/>
        <v>2.1436220139771146E-3</v>
      </c>
      <c r="Z94" s="245">
        <f t="shared" si="90"/>
        <v>6.3537309406442345E-3</v>
      </c>
      <c r="AA94" s="245">
        <f t="shared" si="90"/>
        <v>8.9630382347859628E-4</v>
      </c>
      <c r="AB94" s="245">
        <f t="shared" si="90"/>
        <v>-1.0036267531682301E-3</v>
      </c>
      <c r="AC94" s="245">
        <f t="shared" si="90"/>
        <v>-4.898990147605157E-3</v>
      </c>
      <c r="AD94" s="245">
        <f t="shared" si="90"/>
        <v>-5.216023295756103E-3</v>
      </c>
      <c r="AE94" s="245">
        <f t="shared" si="90"/>
        <v>-5.3868316797508045E-2</v>
      </c>
      <c r="AF94" s="245">
        <f t="shared" si="90"/>
        <v>3.5916658103281947E-3</v>
      </c>
      <c r="AG94" s="245">
        <f t="shared" si="90"/>
        <v>1.6299380445689248E-3</v>
      </c>
      <c r="AH94" s="245">
        <f t="shared" si="90"/>
        <v>3.2732992082047017E-3</v>
      </c>
    </row>
    <row r="95" spans="1:52" x14ac:dyDescent="0.25">
      <c r="A95" s="3">
        <v>81</v>
      </c>
      <c r="B95" s="312">
        <f t="shared" si="75"/>
        <v>25.657421360738653</v>
      </c>
      <c r="C95" s="312">
        <f t="shared" si="76"/>
        <v>23.189697904796905</v>
      </c>
      <c r="D95" s="312">
        <f t="shared" si="77"/>
        <v>22.394589556845254</v>
      </c>
      <c r="E95" s="312">
        <f t="shared" si="78"/>
        <v>26.136318232146529</v>
      </c>
      <c r="F95" s="312">
        <f t="shared" si="79"/>
        <v>20.542897460051581</v>
      </c>
      <c r="G95" s="312">
        <f t="shared" si="80"/>
        <v>29.941563167802894</v>
      </c>
      <c r="H95" s="312">
        <f t="shared" si="81"/>
        <v>19.282071067552589</v>
      </c>
      <c r="I95" s="312">
        <f t="shared" si="82"/>
        <v>33.706577789311844</v>
      </c>
      <c r="J95" s="312">
        <f t="shared" si="83"/>
        <v>33.693661846326236</v>
      </c>
      <c r="K95" s="312">
        <f t="shared" si="84"/>
        <v>24.058075252332419</v>
      </c>
      <c r="L95" s="312">
        <f t="shared" si="85"/>
        <v>23.659812621996185</v>
      </c>
      <c r="M95" s="312">
        <f t="shared" si="86"/>
        <v>12.797675157394503</v>
      </c>
      <c r="N95" s="312">
        <f t="shared" si="87"/>
        <v>25.449291365202033</v>
      </c>
      <c r="O95" s="312">
        <f t="shared" si="88"/>
        <v>17.973305948965141</v>
      </c>
      <c r="P95" s="312">
        <f t="shared" si="89"/>
        <v>27.445596821960002</v>
      </c>
      <c r="Q95" s="374">
        <v>411</v>
      </c>
      <c r="R95" s="3">
        <v>2390</v>
      </c>
      <c r="S95" s="246">
        <v>4</v>
      </c>
      <c r="T95" s="245">
        <f t="shared" si="90"/>
        <v>3.8105254920917922E-3</v>
      </c>
      <c r="U95" s="245">
        <f t="shared" si="90"/>
        <v>-1.7851882811712086E-2</v>
      </c>
      <c r="V95" s="245">
        <f t="shared" si="90"/>
        <v>3.6627771205071638E-4</v>
      </c>
      <c r="W95" s="245">
        <f t="shared" si="90"/>
        <v>5.0141877835736277E-3</v>
      </c>
      <c r="X95" s="245">
        <f t="shared" si="90"/>
        <v>-8.645400084294803E-3</v>
      </c>
      <c r="Y95" s="245">
        <f t="shared" si="90"/>
        <v>-7.6470433600870329E-5</v>
      </c>
      <c r="Z95" s="245">
        <f t="shared" si="90"/>
        <v>7.430853365354542E-3</v>
      </c>
      <c r="AA95" s="245">
        <f t="shared" si="90"/>
        <v>7.8011569523078956E-4</v>
      </c>
      <c r="AB95" s="245">
        <f t="shared" si="90"/>
        <v>3.925542217351528E-3</v>
      </c>
      <c r="AC95" s="245">
        <f t="shared" si="90"/>
        <v>-5.4978799780753033E-4</v>
      </c>
      <c r="AD95" s="245">
        <f t="shared" si="90"/>
        <v>1.8972066397105695E-3</v>
      </c>
      <c r="AE95" s="245">
        <f t="shared" si="90"/>
        <v>-2.537914379425751E-2</v>
      </c>
      <c r="AF95" s="245">
        <f t="shared" si="90"/>
        <v>3.2525785885524779E-3</v>
      </c>
      <c r="AG95" s="245">
        <f t="shared" si="90"/>
        <v>-1.5044141426165255E-3</v>
      </c>
      <c r="AH95" s="245">
        <f t="shared" si="90"/>
        <v>9.1415056413155285E-4</v>
      </c>
    </row>
    <row r="96" spans="1:52" x14ac:dyDescent="0.25">
      <c r="A96" s="3">
        <v>82</v>
      </c>
      <c r="B96" s="312">
        <f t="shared" si="75"/>
        <v>25.788144640041299</v>
      </c>
      <c r="C96" s="312">
        <f t="shared" si="76"/>
        <v>23.22912632186944</v>
      </c>
      <c r="D96" s="312">
        <f t="shared" si="77"/>
        <v>22.48217277840034</v>
      </c>
      <c r="E96" s="312">
        <f t="shared" si="78"/>
        <v>26.186543616426153</v>
      </c>
      <c r="F96" s="312">
        <f t="shared" si="79"/>
        <v>20.654108333141799</v>
      </c>
      <c r="G96" s="312">
        <f t="shared" si="80"/>
        <v>30.048549259488976</v>
      </c>
      <c r="H96" s="312">
        <f t="shared" si="81"/>
        <v>19.282079678501717</v>
      </c>
      <c r="I96" s="312">
        <f t="shared" si="82"/>
        <v>33.739798929992979</v>
      </c>
      <c r="J96" s="312">
        <f t="shared" si="83"/>
        <v>33.897871893800165</v>
      </c>
      <c r="K96" s="312">
        <f t="shared" si="84"/>
        <v>24.243194370379801</v>
      </c>
      <c r="L96" s="312">
        <f t="shared" si="85"/>
        <v>23.67758490470645</v>
      </c>
      <c r="M96" s="312">
        <f t="shared" si="86"/>
        <v>12.797713344965068</v>
      </c>
      <c r="N96" s="312">
        <f t="shared" si="87"/>
        <v>25.48348025033842</v>
      </c>
      <c r="O96" s="312">
        <f t="shared" si="88"/>
        <v>18.100145755949384</v>
      </c>
      <c r="P96" s="312">
        <f t="shared" si="89"/>
        <v>27.603090820363423</v>
      </c>
      <c r="Q96" s="374">
        <v>416</v>
      </c>
      <c r="R96" s="1">
        <v>2395</v>
      </c>
      <c r="S96" s="246">
        <v>5</v>
      </c>
      <c r="T96" s="245">
        <f t="shared" si="90"/>
        <v>7.2602120749494176E-3</v>
      </c>
      <c r="U96" s="245">
        <f t="shared" si="90"/>
        <v>-2.3744232774288911E-2</v>
      </c>
      <c r="V96" s="245">
        <f t="shared" si="90"/>
        <v>2.6386474643771093E-3</v>
      </c>
      <c r="W96" s="245">
        <f t="shared" si="90"/>
        <v>1.0487135981590612E-2</v>
      </c>
      <c r="X96" s="245">
        <f t="shared" si="90"/>
        <v>-1.066345296938181E-2</v>
      </c>
      <c r="Y96" s="245">
        <f t="shared" si="90"/>
        <v>6.7433182291958497E-3</v>
      </c>
      <c r="Z96" s="245">
        <f t="shared" si="90"/>
        <v>5.3215204669972253E-3</v>
      </c>
      <c r="AA96" s="245">
        <f t="shared" si="90"/>
        <v>1.7666607609793622E-3</v>
      </c>
      <c r="AB96" s="245">
        <f t="shared" si="90"/>
        <v>4.587638342396989E-3</v>
      </c>
      <c r="AC96" s="245">
        <f t="shared" si="90"/>
        <v>1.6717190584729271E-3</v>
      </c>
      <c r="AD96" s="245">
        <f t="shared" si="90"/>
        <v>-1.1759996430912406E-2</v>
      </c>
      <c r="AE96" s="245">
        <f t="shared" si="90"/>
        <v>-2.486261916813173E-2</v>
      </c>
      <c r="AF96" s="245">
        <f t="shared" si="90"/>
        <v>4.0414551268777993E-3</v>
      </c>
      <c r="AG96" s="245">
        <f t="shared" si="90"/>
        <v>-8.5161996213087971E-4</v>
      </c>
      <c r="AH96" s="245">
        <f t="shared" si="90"/>
        <v>1.9365025911665581E-3</v>
      </c>
    </row>
    <row r="97" spans="1:38" x14ac:dyDescent="0.25">
      <c r="A97" s="3">
        <v>83</v>
      </c>
      <c r="B97" s="312">
        <f t="shared" si="75"/>
        <v>25.917507890944979</v>
      </c>
      <c r="C97" s="312">
        <f t="shared" si="76"/>
        <v>23.266855919547215</v>
      </c>
      <c r="D97" s="312">
        <f t="shared" si="77"/>
        <v>22.567871650511048</v>
      </c>
      <c r="E97" s="312">
        <f t="shared" si="78"/>
        <v>26.234940515576202</v>
      </c>
      <c r="F97" s="312">
        <f t="shared" si="79"/>
        <v>20.763462986051618</v>
      </c>
      <c r="G97" s="312">
        <f t="shared" si="80"/>
        <v>30.152576868894034</v>
      </c>
      <c r="H97" s="312">
        <f t="shared" si="81"/>
        <v>19.282086920048133</v>
      </c>
      <c r="I97" s="312">
        <f t="shared" si="82"/>
        <v>33.770863697395278</v>
      </c>
      <c r="J97" s="312">
        <f t="shared" si="83"/>
        <v>34.096976149446284</v>
      </c>
      <c r="K97" s="312">
        <f t="shared" si="84"/>
        <v>24.425148424434546</v>
      </c>
      <c r="L97" s="312">
        <f t="shared" si="85"/>
        <v>23.69428608737708</v>
      </c>
      <c r="M97" s="312">
        <f t="shared" si="86"/>
        <v>12.797746497380203</v>
      </c>
      <c r="N97" s="312">
        <f t="shared" si="87"/>
        <v>25.515790468765164</v>
      </c>
      <c r="O97" s="312">
        <f t="shared" si="88"/>
        <v>18.224552275321287</v>
      </c>
      <c r="P97" s="312">
        <f t="shared" si="89"/>
        <v>27.756714516226637</v>
      </c>
      <c r="Q97" s="374">
        <v>421</v>
      </c>
      <c r="R97" s="3">
        <v>2400</v>
      </c>
      <c r="S97" s="246">
        <v>6</v>
      </c>
      <c r="T97" s="245">
        <f t="shared" si="90"/>
        <v>3.1120622529271489E-3</v>
      </c>
      <c r="U97" s="245">
        <f t="shared" si="90"/>
        <v>-5.1324449743223779E-3</v>
      </c>
      <c r="V97" s="245">
        <f t="shared" si="90"/>
        <v>5.9110273768981413E-3</v>
      </c>
      <c r="W97" s="245">
        <f t="shared" si="90"/>
        <v>4.3223038113140945E-3</v>
      </c>
      <c r="X97" s="245">
        <f t="shared" si="90"/>
        <v>-3.6119725929462142E-4</v>
      </c>
      <c r="Y97" s="245">
        <f t="shared" si="90"/>
        <v>6.3984068517536907E-3</v>
      </c>
      <c r="Z97" s="245">
        <f t="shared" si="90"/>
        <v>1.0226057308599434E-2</v>
      </c>
      <c r="AA97" s="245">
        <f t="shared" si="90"/>
        <v>1.8206556514377664E-3</v>
      </c>
      <c r="AB97" s="245">
        <f t="shared" si="90"/>
        <v>2.7135772550769791E-3</v>
      </c>
      <c r="AC97" s="245">
        <f t="shared" si="90"/>
        <v>1.5582597357677872E-3</v>
      </c>
      <c r="AD97" s="245">
        <f t="shared" si="90"/>
        <v>9.4397429914593461E-3</v>
      </c>
      <c r="AE97" s="245">
        <f t="shared" si="90"/>
        <v>-1.0460409216990379E-2</v>
      </c>
      <c r="AF97" s="245">
        <f t="shared" si="90"/>
        <v>4.2565606416045346E-3</v>
      </c>
      <c r="AG97" s="245">
        <f t="shared" si="90"/>
        <v>1.8415402020933853E-4</v>
      </c>
      <c r="AH97" s="245">
        <f t="shared" si="90"/>
        <v>-3.5538602803024165E-3</v>
      </c>
    </row>
    <row r="98" spans="1:38" x14ac:dyDescent="0.25">
      <c r="A98" s="3">
        <v>84</v>
      </c>
      <c r="B98" s="312">
        <f t="shared" si="75"/>
        <v>26.045515333341079</v>
      </c>
      <c r="C98" s="312">
        <f t="shared" si="76"/>
        <v>23.302957214746911</v>
      </c>
      <c r="D98" s="312">
        <f t="shared" si="77"/>
        <v>22.651718546016177</v>
      </c>
      <c r="E98" s="312">
        <f t="shared" si="78"/>
        <v>26.281572140499065</v>
      </c>
      <c r="F98" s="312">
        <f t="shared" si="79"/>
        <v>20.87097981140716</v>
      </c>
      <c r="G98" s="312">
        <f t="shared" si="80"/>
        <v>30.253716775241159</v>
      </c>
      <c r="H98" s="312">
        <f t="shared" si="81"/>
        <v>19.282093009968111</v>
      </c>
      <c r="I98" s="312">
        <f t="shared" si="82"/>
        <v>33.799910240091172</v>
      </c>
      <c r="J98" s="312">
        <f t="shared" si="83"/>
        <v>34.291066719568818</v>
      </c>
      <c r="K98" s="312">
        <f t="shared" si="84"/>
        <v>24.603958343376767</v>
      </c>
      <c r="L98" s="312">
        <f t="shared" si="85"/>
        <v>23.709980026681027</v>
      </c>
      <c r="M98" s="312">
        <f t="shared" si="86"/>
        <v>12.797775278530958</v>
      </c>
      <c r="N98" s="312">
        <f t="shared" si="87"/>
        <v>25.546323014254096</v>
      </c>
      <c r="O98" s="312">
        <f t="shared" si="88"/>
        <v>18.346550196222335</v>
      </c>
      <c r="P98" s="312">
        <f t="shared" si="89"/>
        <v>27.90653763837809</v>
      </c>
      <c r="Q98" s="374">
        <v>426</v>
      </c>
      <c r="R98" s="1">
        <v>2405</v>
      </c>
      <c r="S98" s="246">
        <v>7</v>
      </c>
      <c r="T98" s="245">
        <f t="shared" si="90"/>
        <v>6.1678645309101339E-3</v>
      </c>
      <c r="U98" s="245">
        <f t="shared" si="90"/>
        <v>-4.188442339107438E-3</v>
      </c>
      <c r="V98" s="245">
        <f t="shared" si="90"/>
        <v>7.6411150805908669E-3</v>
      </c>
      <c r="W98" s="245">
        <f t="shared" si="90"/>
        <v>9.7416572462560793E-4</v>
      </c>
      <c r="X98" s="245">
        <f t="shared" si="90"/>
        <v>2.5577054745378621E-3</v>
      </c>
      <c r="Y98" s="245">
        <f t="shared" si="90"/>
        <v>4.2255165952842762E-3</v>
      </c>
      <c r="Z98" s="245">
        <f t="shared" si="90"/>
        <v>7.8847703786489548E-5</v>
      </c>
      <c r="AA98" s="245">
        <f t="shared" si="90"/>
        <v>1.7160653630963005E-3</v>
      </c>
      <c r="AB98" s="245">
        <f t="shared" si="90"/>
        <v>5.6083041096353556E-4</v>
      </c>
      <c r="AC98" s="245">
        <f t="shared" si="90"/>
        <v>2.8389171789647673E-3</v>
      </c>
      <c r="AD98" s="245">
        <f t="shared" si="90"/>
        <v>9.117424117126724E-3</v>
      </c>
      <c r="AE98" s="245">
        <f t="shared" si="90"/>
        <v>2.4141630009563335E-3</v>
      </c>
      <c r="AF98" s="245">
        <f t="shared" si="90"/>
        <v>3.5289089840198416E-3</v>
      </c>
      <c r="AG98" s="245">
        <f t="shared" si="90"/>
        <v>3.7887021978823925E-3</v>
      </c>
      <c r="AH98" s="245">
        <f t="shared" si="90"/>
        <v>2.4386363523469685E-3</v>
      </c>
      <c r="AJ98" s="244"/>
      <c r="AK98" s="244"/>
      <c r="AL98" s="244"/>
    </row>
    <row r="99" spans="1:38" x14ac:dyDescent="0.25">
      <c r="A99" s="3">
        <v>85</v>
      </c>
      <c r="B99" s="312">
        <f t="shared" si="75"/>
        <v>26.172171503233805</v>
      </c>
      <c r="C99" s="312">
        <f t="shared" si="76"/>
        <v>23.337498031972132</v>
      </c>
      <c r="D99" s="312">
        <f t="shared" si="77"/>
        <v>22.7337456970989</v>
      </c>
      <c r="E99" s="312">
        <f t="shared" si="78"/>
        <v>26.326499769508267</v>
      </c>
      <c r="F99" s="312">
        <f t="shared" si="79"/>
        <v>20.976677590821705</v>
      </c>
      <c r="G99" s="312">
        <f t="shared" si="80"/>
        <v>30.352038747201924</v>
      </c>
      <c r="H99" s="312">
        <f t="shared" si="81"/>
        <v>19.282098131405046</v>
      </c>
      <c r="I99" s="312">
        <f t="shared" si="82"/>
        <v>33.827068088203951</v>
      </c>
      <c r="J99" s="312">
        <f t="shared" si="83"/>
        <v>34.480236271026328</v>
      </c>
      <c r="K99" s="312">
        <f t="shared" si="84"/>
        <v>24.779646650306177</v>
      </c>
      <c r="L99" s="312">
        <f t="shared" si="85"/>
        <v>23.724726854687649</v>
      </c>
      <c r="M99" s="312">
        <f t="shared" si="86"/>
        <v>12.797800264776187</v>
      </c>
      <c r="N99" s="312">
        <f t="shared" si="87"/>
        <v>25.575173696274035</v>
      </c>
      <c r="O99" s="312">
        <f t="shared" si="88"/>
        <v>18.466165149405054</v>
      </c>
      <c r="P99" s="312">
        <f t="shared" si="89"/>
        <v>28.052630205914255</v>
      </c>
      <c r="R99" s="3">
        <v>2410</v>
      </c>
      <c r="S99" s="246">
        <v>8</v>
      </c>
      <c r="T99" s="245">
        <f t="shared" si="90"/>
        <v>7.8784285627079773E-3</v>
      </c>
      <c r="U99" s="245">
        <f t="shared" si="90"/>
        <v>3.9419806751234705E-3</v>
      </c>
      <c r="V99" s="245">
        <f t="shared" si="90"/>
        <v>3.8291939562908875E-3</v>
      </c>
      <c r="W99" s="245">
        <f t="shared" si="90"/>
        <v>9.9683151046428883E-3</v>
      </c>
      <c r="X99" s="245">
        <f t="shared" si="90"/>
        <v>6.3909078380108191E-3</v>
      </c>
      <c r="Y99" s="245">
        <f t="shared" si="90"/>
        <v>5.8952693196185971E-3</v>
      </c>
      <c r="Z99" s="245">
        <f t="shared" si="90"/>
        <v>4.6809927578980292E-3</v>
      </c>
      <c r="AA99" s="245">
        <f t="shared" si="90"/>
        <v>5.1492503706376206E-4</v>
      </c>
      <c r="AB99" s="245">
        <f t="shared" si="90"/>
        <v>1.7925805489801994E-3</v>
      </c>
      <c r="AC99" s="245">
        <f t="shared" si="90"/>
        <v>1.0031006195161023E-3</v>
      </c>
      <c r="AD99" s="245">
        <f t="shared" si="90"/>
        <v>9.2545471556550688E-3</v>
      </c>
      <c r="AE99" s="245">
        <f t="shared" si="90"/>
        <v>8.4849600248641105E-3</v>
      </c>
      <c r="AF99" s="245">
        <f t="shared" si="90"/>
        <v>8.6171201066954375E-4</v>
      </c>
      <c r="AG99" s="245">
        <f t="shared" si="90"/>
        <v>1.1859898587363933E-3</v>
      </c>
      <c r="AH99" s="245">
        <f t="shared" si="90"/>
        <v>4.9739647442425244E-3</v>
      </c>
    </row>
    <row r="100" spans="1:38" x14ac:dyDescent="0.25">
      <c r="A100" s="3">
        <v>86</v>
      </c>
      <c r="B100" s="312">
        <f t="shared" si="75"/>
        <v>26.297481241263139</v>
      </c>
      <c r="C100" s="312">
        <f t="shared" si="76"/>
        <v>23.3705435850854</v>
      </c>
      <c r="D100" s="312">
        <f t="shared" si="77"/>
        <v>22.813985170841452</v>
      </c>
      <c r="E100" s="312">
        <f t="shared" si="78"/>
        <v>26.369782787790029</v>
      </c>
      <c r="F100" s="312">
        <f t="shared" si="79"/>
        <v>21.080575462128568</v>
      </c>
      <c r="G100" s="312">
        <f t="shared" si="80"/>
        <v>30.447611510547599</v>
      </c>
      <c r="H100" s="312">
        <f t="shared" si="81"/>
        <v>19.282102438377088</v>
      </c>
      <c r="I100" s="312">
        <f t="shared" si="82"/>
        <v>33.852458661268606</v>
      </c>
      <c r="J100" s="312">
        <f t="shared" si="83"/>
        <v>34.664577853411565</v>
      </c>
      <c r="K100" s="312">
        <f t="shared" si="84"/>
        <v>24.952237361124173</v>
      </c>
      <c r="L100" s="312">
        <f t="shared" si="85"/>
        <v>23.738583186300307</v>
      </c>
      <c r="M100" s="312">
        <f t="shared" si="86"/>
        <v>12.797821956482785</v>
      </c>
      <c r="N100" s="312">
        <f t="shared" si="87"/>
        <v>25.602433378963816</v>
      </c>
      <c r="O100" s="312">
        <f t="shared" si="88"/>
        <v>18.58342362800305</v>
      </c>
      <c r="P100" s="312">
        <f t="shared" si="89"/>
        <v>28.195062408336554</v>
      </c>
      <c r="R100" s="1">
        <v>2415</v>
      </c>
      <c r="S100" s="246">
        <v>9</v>
      </c>
      <c r="T100" s="245">
        <f t="shared" si="90"/>
        <v>7.4549497788756044E-3</v>
      </c>
      <c r="U100" s="245">
        <f t="shared" si="90"/>
        <v>-7.2579401232053488E-3</v>
      </c>
      <c r="V100" s="245">
        <f t="shared" si="90"/>
        <v>-8.469963204301623E-3</v>
      </c>
      <c r="W100" s="245">
        <f t="shared" si="90"/>
        <v>8.230243713360846E-3</v>
      </c>
      <c r="X100" s="245">
        <f t="shared" si="90"/>
        <v>6.5382295789726394E-3</v>
      </c>
      <c r="Y100" s="245">
        <f t="shared" si="90"/>
        <v>5.8671593522458274E-3</v>
      </c>
      <c r="Z100" s="245">
        <f t="shared" si="90"/>
        <v>-2.5708695808377424E-3</v>
      </c>
      <c r="AA100" s="245">
        <f t="shared" si="90"/>
        <v>1.3150823076584965E-3</v>
      </c>
      <c r="AB100" s="245">
        <f t="shared" si="90"/>
        <v>-1.3544531104958165E-3</v>
      </c>
      <c r="AC100" s="245">
        <f t="shared" si="90"/>
        <v>-1.2406573742961644E-3</v>
      </c>
      <c r="AD100" s="245">
        <f t="shared" si="90"/>
        <v>1.4895366515750663E-3</v>
      </c>
      <c r="AE100" s="245">
        <f t="shared" si="90"/>
        <v>5.2708525674790632E-3</v>
      </c>
      <c r="AF100" s="245">
        <f t="shared" si="90"/>
        <v>-8.696524875891001E-3</v>
      </c>
      <c r="AG100" s="245">
        <f t="shared" si="90"/>
        <v>2.0498526957479918E-3</v>
      </c>
      <c r="AH100" s="245">
        <f t="shared" si="90"/>
        <v>1.3152850992831737E-3</v>
      </c>
      <c r="AJ100" s="257"/>
      <c r="AK100" s="257"/>
      <c r="AL100" s="257"/>
    </row>
    <row r="101" spans="1:38" ht="15.6" x14ac:dyDescent="0.25">
      <c r="A101" s="3">
        <v>87</v>
      </c>
      <c r="B101" s="312">
        <f t="shared" si="75"/>
        <v>26.421449681423564</v>
      </c>
      <c r="C101" s="312">
        <f t="shared" si="76"/>
        <v>23.402156558603949</v>
      </c>
      <c r="D101" s="312">
        <f t="shared" si="77"/>
        <v>22.892468846401076</v>
      </c>
      <c r="E101" s="312">
        <f t="shared" si="78"/>
        <v>26.411478727738729</v>
      </c>
      <c r="F101" s="312">
        <f t="shared" si="79"/>
        <v>21.182692887823521</v>
      </c>
      <c r="G101" s="312">
        <f t="shared" si="80"/>
        <v>30.540502719947018</v>
      </c>
      <c r="H101" s="312">
        <f t="shared" si="81"/>
        <v>19.282106060408882</v>
      </c>
      <c r="I101" s="312">
        <f t="shared" si="82"/>
        <v>33.876195750066444</v>
      </c>
      <c r="J101" s="312">
        <f t="shared" si="83"/>
        <v>34.844184732811215</v>
      </c>
      <c r="K101" s="312">
        <f t="shared" si="84"/>
        <v>25.121755886283623</v>
      </c>
      <c r="L101" s="312">
        <f t="shared" si="85"/>
        <v>23.751602316326831</v>
      </c>
      <c r="M101" s="312">
        <f t="shared" si="86"/>
        <v>12.797840788044617</v>
      </c>
      <c r="N101" s="312">
        <f t="shared" si="87"/>
        <v>25.628188212202446</v>
      </c>
      <c r="O101" s="312">
        <f t="shared" si="88"/>
        <v>18.698352911471211</v>
      </c>
      <c r="P101" s="312">
        <f t="shared" si="89"/>
        <v>28.333904493506253</v>
      </c>
      <c r="R101" s="3">
        <v>2420</v>
      </c>
      <c r="S101" s="246">
        <v>10</v>
      </c>
      <c r="T101" s="245">
        <f t="shared" si="90"/>
        <v>8.0488969765155852E-3</v>
      </c>
      <c r="U101" s="245">
        <f t="shared" si="90"/>
        <v>1.127895235444294E-2</v>
      </c>
      <c r="V101" s="245">
        <f t="shared" si="90"/>
        <v>-1.1010970492439608E-3</v>
      </c>
      <c r="W101" s="245">
        <f t="shared" si="90"/>
        <v>1.2178284505509094E-2</v>
      </c>
      <c r="X101" s="245">
        <f t="shared" si="90"/>
        <v>6.5941292152916654E-3</v>
      </c>
      <c r="Y101" s="245">
        <f t="shared" si="90"/>
        <v>5.5346185832763281E-3</v>
      </c>
      <c r="Z101" s="245">
        <f t="shared" si="90"/>
        <v>5.0064653281034644E-3</v>
      </c>
      <c r="AA101" s="245">
        <f t="shared" si="90"/>
        <v>1.8720558595508828E-3</v>
      </c>
      <c r="AB101" s="245">
        <f t="shared" si="90"/>
        <v>-9.4095948653013649E-4</v>
      </c>
      <c r="AC101" s="245">
        <f t="shared" si="90"/>
        <v>1.1047832081604633E-3</v>
      </c>
      <c r="AD101" s="245">
        <f t="shared" si="90"/>
        <v>-1.093653409022622E-2</v>
      </c>
      <c r="AE101" s="245">
        <f t="shared" si="90"/>
        <v>6.3343602089195802E-3</v>
      </c>
      <c r="AF101" s="245">
        <f t="shared" si="90"/>
        <v>3.3702059051578981E-3</v>
      </c>
      <c r="AG101" s="245">
        <f t="shared" si="90"/>
        <v>-6.648258821384612E-4</v>
      </c>
      <c r="AH101" s="245">
        <f t="shared" si="90"/>
        <v>-2.7287923894460712E-3</v>
      </c>
      <c r="AJ101" s="181"/>
      <c r="AK101" s="181"/>
      <c r="AL101" s="181"/>
    </row>
    <row r="102" spans="1:38" x14ac:dyDescent="0.25">
      <c r="A102" s="3">
        <v>88</v>
      </c>
      <c r="B102" s="312">
        <f t="shared" si="75"/>
        <v>26.544082239980909</v>
      </c>
      <c r="C102" s="312">
        <f t="shared" si="76"/>
        <v>23.432397188286458</v>
      </c>
      <c r="D102" s="312">
        <f t="shared" si="77"/>
        <v>22.969228393741936</v>
      </c>
      <c r="E102" s="312">
        <f t="shared" si="78"/>
        <v>26.451643309975324</v>
      </c>
      <c r="F102" s="312">
        <f t="shared" si="79"/>
        <v>21.283049624697838</v>
      </c>
      <c r="G102" s="312">
        <f t="shared" si="80"/>
        <v>30.630778934652838</v>
      </c>
      <c r="H102" s="312">
        <f t="shared" si="81"/>
        <v>19.28210910642678</v>
      </c>
      <c r="I102" s="312">
        <f t="shared" si="82"/>
        <v>33.898385973232458</v>
      </c>
      <c r="J102" s="312">
        <f t="shared" si="83"/>
        <v>35.019150236696561</v>
      </c>
      <c r="K102" s="312">
        <f t="shared" si="84"/>
        <v>25.2882289357205</v>
      </c>
      <c r="L102" s="312">
        <f t="shared" si="85"/>
        <v>23.763834406552267</v>
      </c>
      <c r="M102" s="312">
        <f t="shared" si="86"/>
        <v>12.797857136580655</v>
      </c>
      <c r="N102" s="312">
        <f t="shared" si="87"/>
        <v>25.652519854646734</v>
      </c>
      <c r="O102" s="312">
        <f t="shared" si="88"/>
        <v>18.810980992657779</v>
      </c>
      <c r="P102" s="312">
        <f t="shared" si="89"/>
        <v>28.469226663110536</v>
      </c>
      <c r="R102" s="1">
        <v>2425</v>
      </c>
      <c r="S102" s="246">
        <v>11</v>
      </c>
      <c r="T102" s="245">
        <f t="shared" si="90"/>
        <v>6.148356659676165E-3</v>
      </c>
      <c r="U102" s="245">
        <f t="shared" si="90"/>
        <v>1.782153552961184E-2</v>
      </c>
      <c r="V102" s="245">
        <f t="shared" si="90"/>
        <v>7.1467577967960312E-3</v>
      </c>
      <c r="W102" s="245">
        <f t="shared" si="90"/>
        <v>1.1619038741300141E-2</v>
      </c>
      <c r="X102" s="245">
        <f t="shared" si="90"/>
        <v>8.6433606820983926E-3</v>
      </c>
      <c r="Y102" s="245">
        <f t="shared" si="90"/>
        <v>7.8692142459192739E-3</v>
      </c>
      <c r="Z102" s="245">
        <f t="shared" si="90"/>
        <v>5.7016499429966838E-3</v>
      </c>
      <c r="AA102" s="245">
        <f t="shared" si="90"/>
        <v>4.8613969211164102E-4</v>
      </c>
      <c r="AB102" s="245">
        <f t="shared" si="90"/>
        <v>3.2022932664649644E-3</v>
      </c>
      <c r="AC102" s="245">
        <f t="shared" si="90"/>
        <v>3.0822568871924669E-3</v>
      </c>
      <c r="AD102" s="245">
        <f t="shared" si="90"/>
        <v>9.5298592837152665E-3</v>
      </c>
      <c r="AE102" s="245">
        <f t="shared" si="90"/>
        <v>1.2290564282370443E-2</v>
      </c>
      <c r="AF102" s="245">
        <f t="shared" si="90"/>
        <v>4.4931518709740315E-3</v>
      </c>
      <c r="AG102" s="245">
        <f t="shared" si="90"/>
        <v>2.8726043047322793E-3</v>
      </c>
      <c r="AH102" s="245">
        <f t="shared" si="90"/>
        <v>2.6219943753164878E-3</v>
      </c>
    </row>
    <row r="103" spans="1:38" x14ac:dyDescent="0.25">
      <c r="A103" s="3">
        <v>89</v>
      </c>
      <c r="B103" s="312">
        <f t="shared" si="75"/>
        <v>26.665384604589256</v>
      </c>
      <c r="C103" s="312">
        <f t="shared" si="76"/>
        <v>23.461323340807635</v>
      </c>
      <c r="D103" s="312">
        <f t="shared" si="77"/>
        <v>23.044295253859065</v>
      </c>
      <c r="E103" s="312">
        <f t="shared" si="78"/>
        <v>26.490330484874626</v>
      </c>
      <c r="F103" s="312">
        <f t="shared" si="79"/>
        <v>21.381665694641903</v>
      </c>
      <c r="G103" s="312">
        <f t="shared" si="80"/>
        <v>30.718505597828862</v>
      </c>
      <c r="H103" s="312">
        <f t="shared" si="81"/>
        <v>19.282111668034542</v>
      </c>
      <c r="I103" s="312">
        <f t="shared" si="82"/>
        <v>33.919129209492972</v>
      </c>
      <c r="J103" s="312">
        <f t="shared" si="83"/>
        <v>35.189567609495839</v>
      </c>
      <c r="K103" s="312">
        <f t="shared" si="84"/>
        <v>25.451684426971141</v>
      </c>
      <c r="L103" s="312">
        <f t="shared" si="85"/>
        <v>23.775326663190523</v>
      </c>
      <c r="M103" s="312">
        <f t="shared" si="86"/>
        <v>12.7978713294864</v>
      </c>
      <c r="N103" s="312">
        <f t="shared" si="87"/>
        <v>25.675505688671901</v>
      </c>
      <c r="O103" s="312">
        <f t="shared" si="88"/>
        <v>18.921336507963527</v>
      </c>
      <c r="P103" s="312">
        <f t="shared" si="89"/>
        <v>28.601098975333894</v>
      </c>
      <c r="R103" s="3">
        <v>2430</v>
      </c>
      <c r="S103" s="246">
        <v>12</v>
      </c>
      <c r="T103" s="245">
        <f t="shared" si="90"/>
        <v>-3.7237813597378422E-3</v>
      </c>
      <c r="U103" s="245">
        <f t="shared" si="90"/>
        <v>1.1126850267894738E-2</v>
      </c>
      <c r="V103" s="245">
        <f t="shared" si="90"/>
        <v>3.6268570519659574E-4</v>
      </c>
      <c r="W103" s="245">
        <f t="shared" si="90"/>
        <v>-1.1885368012773737E-3</v>
      </c>
      <c r="X103" s="245">
        <f t="shared" si="90"/>
        <v>7.729328274492131E-3</v>
      </c>
      <c r="Y103" s="245">
        <f t="shared" si="90"/>
        <v>3.2424865015988963E-3</v>
      </c>
      <c r="Z103" s="245">
        <f t="shared" si="90"/>
        <v>6.6345572137524568E-3</v>
      </c>
      <c r="AA103" s="245">
        <f t="shared" si="90"/>
        <v>1.2263578388300113E-3</v>
      </c>
      <c r="AB103" s="245">
        <f t="shared" si="90"/>
        <v>-1.2646409562716546E-4</v>
      </c>
      <c r="AC103" s="245">
        <f t="shared" si="90"/>
        <v>1.3800053020822198E-3</v>
      </c>
      <c r="AD103" s="245">
        <f t="shared" si="90"/>
        <v>-1.2133853731059656E-2</v>
      </c>
      <c r="AE103" s="245">
        <f t="shared" si="90"/>
        <v>1.5701851771488501E-2</v>
      </c>
      <c r="AF103" s="245">
        <f t="shared" si="90"/>
        <v>8.5412075780284835E-4</v>
      </c>
      <c r="AG103" s="245">
        <f t="shared" si="90"/>
        <v>-3.6579676982722739E-5</v>
      </c>
      <c r="AH103" s="245">
        <f t="shared" si="90"/>
        <v>-1.9345115492675376E-3</v>
      </c>
    </row>
    <row r="104" spans="1:38" x14ac:dyDescent="0.25">
      <c r="A104" s="3">
        <v>90</v>
      </c>
      <c r="B104" s="312">
        <f t="shared" si="75"/>
        <v>26.785362723609534</v>
      </c>
      <c r="C104" s="312">
        <f t="shared" si="76"/>
        <v>23.488990592344432</v>
      </c>
      <c r="D104" s="312">
        <f t="shared" si="77"/>
        <v>23.117700620431592</v>
      </c>
      <c r="E104" s="312">
        <f t="shared" si="78"/>
        <v>26.527592474443086</v>
      </c>
      <c r="F104" s="312">
        <f t="shared" si="79"/>
        <v>21.47856135659822</v>
      </c>
      <c r="G104" s="312">
        <f t="shared" si="80"/>
        <v>30.803747019281893</v>
      </c>
      <c r="H104" s="312">
        <f t="shared" si="81"/>
        <v>19.282113822268169</v>
      </c>
      <c r="I104" s="312">
        <f t="shared" si="82"/>
        <v>33.93851900643299</v>
      </c>
      <c r="J104" s="312">
        <f t="shared" si="83"/>
        <v>35.35552987840066</v>
      </c>
      <c r="K104" s="312">
        <f t="shared" si="84"/>
        <v>25.612151396469603</v>
      </c>
      <c r="L104" s="312">
        <f t="shared" si="85"/>
        <v>23.786123505095354</v>
      </c>
      <c r="M104" s="312">
        <f t="shared" si="86"/>
        <v>12.797883650989762</v>
      </c>
      <c r="N104" s="312">
        <f t="shared" si="87"/>
        <v>25.697219027206906</v>
      </c>
      <c r="O104" s="312">
        <f t="shared" si="88"/>
        <v>19.029448670537512</v>
      </c>
      <c r="P104" s="312">
        <f t="shared" si="89"/>
        <v>28.729591254431256</v>
      </c>
      <c r="Q104" s="374">
        <v>456</v>
      </c>
      <c r="R104" s="3">
        <v>2435</v>
      </c>
      <c r="S104" s="246">
        <v>13</v>
      </c>
      <c r="T104" s="245">
        <f t="shared" si="90"/>
        <v>2.0860516409120403E-4</v>
      </c>
      <c r="U104" s="245">
        <f t="shared" si="90"/>
        <v>1.1079809009094225E-2</v>
      </c>
      <c r="V104" s="245">
        <f t="shared" si="90"/>
        <v>3.1341288362743267E-4</v>
      </c>
      <c r="W104" s="245">
        <f t="shared" si="90"/>
        <v>4.1062008645782683E-3</v>
      </c>
      <c r="X104" s="245">
        <f t="shared" si="90"/>
        <v>7.5490984419149219E-3</v>
      </c>
      <c r="Y104" s="245">
        <f t="shared" si="90"/>
        <v>8.7937244745620404E-4</v>
      </c>
      <c r="Z104" s="245">
        <f t="shared" si="90"/>
        <v>1.1568371983824951E-2</v>
      </c>
      <c r="AA104" s="245">
        <f t="shared" si="90"/>
        <v>6.373618638846791E-4</v>
      </c>
      <c r="AB104" s="245">
        <f t="shared" si="90"/>
        <v>1.9051443742191523E-3</v>
      </c>
      <c r="AC104" s="245">
        <f t="shared" si="90"/>
        <v>2.4686781835622533E-3</v>
      </c>
      <c r="AD104" s="245">
        <f t="shared" si="90"/>
        <v>9.2639120357504105E-3</v>
      </c>
      <c r="AE104" s="245">
        <f t="shared" si="90"/>
        <v>1.449173924628654E-2</v>
      </c>
      <c r="AF104" s="245">
        <f t="shared" si="90"/>
        <v>3.75078339437012E-3</v>
      </c>
      <c r="AG104" s="245">
        <f t="shared" si="90"/>
        <v>1.5737802960055715E-3</v>
      </c>
      <c r="AH104" s="245">
        <f t="shared" si="90"/>
        <v>-3.1352837005229673E-3</v>
      </c>
    </row>
    <row r="105" spans="1:38" x14ac:dyDescent="0.25">
      <c r="A105" s="3">
        <v>91</v>
      </c>
      <c r="B105" s="312">
        <f t="shared" si="75"/>
        <v>26.904022795631182</v>
      </c>
      <c r="C105" s="312">
        <f t="shared" si="76"/>
        <v>23.515452305922413</v>
      </c>
      <c r="D105" s="312">
        <f t="shared" si="77"/>
        <v>23.189475422844044</v>
      </c>
      <c r="E105" s="312">
        <f t="shared" si="78"/>
        <v>26.563479814403479</v>
      </c>
      <c r="F105" s="312">
        <f t="shared" si="79"/>
        <v>21.573757079641613</v>
      </c>
      <c r="G105" s="312">
        <f t="shared" si="80"/>
        <v>30.886566361372186</v>
      </c>
      <c r="H105" s="312">
        <f t="shared" si="81"/>
        <v>19.282115633912596</v>
      </c>
      <c r="I105" s="312">
        <f t="shared" si="82"/>
        <v>33.956642966719677</v>
      </c>
      <c r="J105" s="312">
        <f t="shared" si="83"/>
        <v>35.51712972896258</v>
      </c>
      <c r="K105" s="312">
        <f t="shared" si="84"/>
        <v>25.769659914010919</v>
      </c>
      <c r="L105" s="312">
        <f t="shared" si="85"/>
        <v>23.796266723111369</v>
      </c>
      <c r="M105" s="312">
        <f t="shared" si="86"/>
        <v>12.797894347842622</v>
      </c>
      <c r="N105" s="312">
        <f t="shared" si="87"/>
        <v>25.717729312503831</v>
      </c>
      <c r="O105" s="312">
        <f t="shared" si="88"/>
        <v>19.135347206453723</v>
      </c>
      <c r="P105" s="312">
        <f t="shared" si="89"/>
        <v>28.854773006902544</v>
      </c>
      <c r="Q105" s="374">
        <v>461</v>
      </c>
      <c r="R105" s="1">
        <v>2440</v>
      </c>
      <c r="S105" s="246">
        <v>14</v>
      </c>
      <c r="T105" s="245">
        <f t="shared" si="90"/>
        <v>4.0774084798201578E-3</v>
      </c>
      <c r="U105" s="245">
        <f t="shared" si="90"/>
        <v>1.6658446353188115E-2</v>
      </c>
      <c r="V105" s="245">
        <f t="shared" si="90"/>
        <v>5.1248976209987028E-3</v>
      </c>
      <c r="W105" s="245">
        <f t="shared" si="90"/>
        <v>-2.6278133040176694E-4</v>
      </c>
      <c r="X105" s="245">
        <f t="shared" si="90"/>
        <v>7.9900650603138418E-3</v>
      </c>
      <c r="Y105" s="245">
        <f t="shared" si="90"/>
        <v>1.2676752569212579E-3</v>
      </c>
      <c r="Z105" s="245">
        <f t="shared" si="90"/>
        <v>9.3085297223020648E-3</v>
      </c>
      <c r="AA105" s="245">
        <f t="shared" si="90"/>
        <v>3.0121017529449521E-3</v>
      </c>
      <c r="AB105" s="245">
        <f t="shared" si="90"/>
        <v>-1.2118958376872383E-4</v>
      </c>
      <c r="AC105" s="245">
        <f t="shared" si="90"/>
        <v>1.5975778027791103E-3</v>
      </c>
      <c r="AD105" s="245">
        <f t="shared" si="90"/>
        <v>7.2468473659831299E-3</v>
      </c>
      <c r="AE105" s="245">
        <f t="shared" si="90"/>
        <v>1.6995811288718257E-2</v>
      </c>
      <c r="AF105" s="245">
        <f t="shared" si="90"/>
        <v>3.2644356194893539E-3</v>
      </c>
      <c r="AG105" s="245">
        <f t="shared" si="90"/>
        <v>3.2925862081887958E-3</v>
      </c>
      <c r="AH105" s="245">
        <f t="shared" si="90"/>
        <v>1.4432459649010218E-3</v>
      </c>
    </row>
    <row r="106" spans="1:38" x14ac:dyDescent="0.25">
      <c r="A106" s="3"/>
      <c r="B106" s="268"/>
      <c r="C106" s="268"/>
      <c r="D106" s="268"/>
      <c r="E106" s="268"/>
      <c r="F106" s="268"/>
      <c r="G106" s="268"/>
      <c r="H106" s="268"/>
      <c r="I106" s="268"/>
      <c r="J106" s="268"/>
      <c r="K106" s="268"/>
      <c r="L106" s="268"/>
      <c r="M106" s="268"/>
      <c r="N106" s="268"/>
      <c r="O106" s="268"/>
      <c r="P106" s="268"/>
      <c r="Q106" s="268"/>
      <c r="R106" s="3"/>
      <c r="S106" s="246">
        <v>15</v>
      </c>
      <c r="T106" s="245">
        <f t="shared" si="90"/>
        <v>7.2380605307427329E-3</v>
      </c>
      <c r="U106" s="245">
        <f t="shared" si="90"/>
        <v>1.7594040618623581E-2</v>
      </c>
      <c r="V106" s="245">
        <f t="shared" si="90"/>
        <v>7.0864024197477326E-3</v>
      </c>
      <c r="W106" s="245">
        <f t="shared" si="90"/>
        <v>4.9260706449207698E-3</v>
      </c>
      <c r="X106" s="245">
        <f t="shared" si="90"/>
        <v>1.1380817974944573E-2</v>
      </c>
      <c r="Y106" s="245">
        <f t="shared" si="90"/>
        <v>4.2713011067360028E-3</v>
      </c>
      <c r="Z106" s="245">
        <f t="shared" si="90"/>
        <v>1.1853735998240798E-2</v>
      </c>
      <c r="AA106" s="245">
        <f t="shared" si="90"/>
        <v>2.9590178721402294E-3</v>
      </c>
      <c r="AB106" s="245">
        <f t="shared" si="90"/>
        <v>4.7377569016622788E-3</v>
      </c>
      <c r="AC106" s="245">
        <f t="shared" si="90"/>
        <v>3.5135909668802716E-3</v>
      </c>
      <c r="AD106" s="245">
        <f t="shared" si="90"/>
        <v>1.4301492187388064E-2</v>
      </c>
      <c r="AE106" s="245">
        <f t="shared" si="90"/>
        <v>2.0730455242318906E-2</v>
      </c>
      <c r="AF106" s="245">
        <f t="shared" si="90"/>
        <v>4.6629327433028627E-3</v>
      </c>
      <c r="AG106" s="245">
        <f t="shared" si="90"/>
        <v>5.885186667786182E-3</v>
      </c>
      <c r="AH106" s="245">
        <f t="shared" si="90"/>
        <v>6.3988146797111312E-3</v>
      </c>
    </row>
    <row r="107" spans="1:38" x14ac:dyDescent="0.25">
      <c r="A107" s="3"/>
      <c r="B107" s="268"/>
      <c r="C107" s="268"/>
      <c r="D107" s="268"/>
      <c r="E107" s="268"/>
      <c r="F107" s="268"/>
      <c r="G107" s="268"/>
      <c r="H107" s="268"/>
      <c r="I107" s="268"/>
      <c r="J107" s="268"/>
      <c r="K107" s="268"/>
      <c r="L107" s="268"/>
      <c r="M107" s="268"/>
      <c r="N107" s="268"/>
      <c r="O107" s="268"/>
      <c r="P107" s="268"/>
      <c r="Q107" s="268"/>
      <c r="R107" s="3"/>
      <c r="S107" s="246">
        <v>16</v>
      </c>
      <c r="T107" s="245">
        <f t="shared" si="90"/>
        <v>5.4504293099749256E-3</v>
      </c>
      <c r="U107" s="245">
        <f t="shared" si="90"/>
        <v>1.6425500299215388E-2</v>
      </c>
      <c r="V107" s="245">
        <f t="shared" si="90"/>
        <v>3.0517571790918329E-3</v>
      </c>
      <c r="W107" s="245">
        <f t="shared" si="90"/>
        <v>5.1842781382658784E-3</v>
      </c>
      <c r="X107" s="245">
        <f t="shared" si="90"/>
        <v>3.9029369053754977E-3</v>
      </c>
      <c r="Y107" s="245">
        <f t="shared" si="90"/>
        <v>3.3595031122565866E-3</v>
      </c>
      <c r="Z107" s="245">
        <f t="shared" si="90"/>
        <v>9.6493206867759775E-3</v>
      </c>
      <c r="AA107" s="245">
        <f t="shared" si="90"/>
        <v>3.4876352497499922E-3</v>
      </c>
      <c r="AB107" s="245">
        <f t="shared" si="90"/>
        <v>1.7411628929215222E-3</v>
      </c>
      <c r="AC107" s="245">
        <f t="shared" si="90"/>
        <v>4.2632215940643925E-3</v>
      </c>
      <c r="AD107" s="245">
        <f t="shared" si="90"/>
        <v>1.1728817646366709E-2</v>
      </c>
      <c r="AE107" s="245">
        <f t="shared" si="90"/>
        <v>2.3778644160251799E-2</v>
      </c>
      <c r="AF107" s="245">
        <f t="shared" si="90"/>
        <v>3.889051675506231E-3</v>
      </c>
      <c r="AG107" s="245">
        <f t="shared" si="90"/>
        <v>2.7205123656198868E-3</v>
      </c>
      <c r="AH107" s="245">
        <f t="shared" si="90"/>
        <v>4.8766155811772426E-3</v>
      </c>
    </row>
    <row r="108" spans="1:38" x14ac:dyDescent="0.25">
      <c r="A108" s="3"/>
      <c r="B108" s="268"/>
      <c r="C108" s="268"/>
      <c r="D108" s="268"/>
      <c r="E108" s="268"/>
      <c r="F108" s="268"/>
      <c r="G108" s="268"/>
      <c r="H108" s="268"/>
      <c r="I108" s="268"/>
      <c r="J108" s="268"/>
      <c r="K108" s="268"/>
      <c r="L108" s="268"/>
      <c r="M108" s="268"/>
      <c r="N108" s="268"/>
      <c r="O108" s="268"/>
      <c r="P108" s="268"/>
      <c r="Q108" s="268"/>
      <c r="R108" s="4"/>
      <c r="S108" s="246">
        <v>17</v>
      </c>
      <c r="T108" s="245">
        <f t="shared" si="90"/>
        <v>2.9914656971205809E-3</v>
      </c>
      <c r="U108" s="245">
        <f t="shared" si="90"/>
        <v>1.9967528021183196E-2</v>
      </c>
      <c r="V108" s="245">
        <f t="shared" si="90"/>
        <v>4.3680315190357212E-3</v>
      </c>
      <c r="W108" s="245">
        <f t="shared" si="90"/>
        <v>2.8120365846852342E-3</v>
      </c>
      <c r="X108" s="245">
        <f t="shared" si="90"/>
        <v>5.9617422361114619E-3</v>
      </c>
      <c r="Y108" s="245">
        <f t="shared" si="90"/>
        <v>6.888900301136194E-3</v>
      </c>
      <c r="Z108" s="245">
        <f t="shared" si="90"/>
        <v>1.4808404330310453E-2</v>
      </c>
      <c r="AA108" s="245">
        <f t="shared" si="90"/>
        <v>3.4857320315206048E-3</v>
      </c>
      <c r="AB108" s="245">
        <f t="shared" si="90"/>
        <v>2.7636508608563236E-3</v>
      </c>
      <c r="AC108" s="245">
        <f t="shared" si="90"/>
        <v>4.525634407934364E-3</v>
      </c>
      <c r="AD108" s="245">
        <f t="shared" si="90"/>
        <v>8.8351618360972758E-3</v>
      </c>
      <c r="AE108" s="245">
        <f t="shared" si="90"/>
        <v>2.7352425838014248E-2</v>
      </c>
      <c r="AF108" s="245">
        <f t="shared" si="90"/>
        <v>4.2960862330862345E-3</v>
      </c>
      <c r="AG108" s="245">
        <f t="shared" si="90"/>
        <v>3.3242564931014579E-3</v>
      </c>
      <c r="AH108" s="245">
        <f t="shared" si="90"/>
        <v>5.9306924954914452E-3</v>
      </c>
    </row>
    <row r="109" spans="1:38" x14ac:dyDescent="0.25">
      <c r="A109" s="3"/>
      <c r="B109" s="268"/>
      <c r="C109" s="268"/>
      <c r="D109" s="268"/>
      <c r="E109" s="268"/>
      <c r="F109" s="268"/>
      <c r="G109" s="268"/>
      <c r="H109" s="268"/>
      <c r="I109" s="268"/>
      <c r="J109" s="268"/>
      <c r="K109" s="268"/>
      <c r="L109" s="268"/>
      <c r="M109" s="268"/>
      <c r="N109" s="268"/>
      <c r="O109" s="268"/>
      <c r="P109" s="268"/>
      <c r="Q109" s="268"/>
      <c r="R109" s="4"/>
      <c r="S109" s="246">
        <v>18</v>
      </c>
      <c r="T109" s="245">
        <f t="shared" ref="T109:AH117" si="91">T53/T81</f>
        <v>6.6387188679716585E-5</v>
      </c>
      <c r="U109" s="245">
        <f t="shared" si="91"/>
        <v>2.0086671822660971E-2</v>
      </c>
      <c r="V109" s="245">
        <f t="shared" si="91"/>
        <v>5.9453103406578289E-3</v>
      </c>
      <c r="W109" s="245">
        <f t="shared" si="91"/>
        <v>7.3720366812121587E-4</v>
      </c>
      <c r="X109" s="245">
        <f t="shared" si="91"/>
        <v>9.0242753748123669E-3</v>
      </c>
      <c r="Y109" s="245">
        <f t="shared" si="91"/>
        <v>5.6932948756339176E-3</v>
      </c>
      <c r="Z109" s="245">
        <f t="shared" si="91"/>
        <v>1.5352800607291644E-2</v>
      </c>
      <c r="AA109" s="245">
        <f t="shared" si="91"/>
        <v>3.8385367328679161E-3</v>
      </c>
      <c r="AB109" s="245">
        <f t="shared" si="91"/>
        <v>4.9276571439733959E-3</v>
      </c>
      <c r="AC109" s="245">
        <f t="shared" si="91"/>
        <v>4.0710813043429309E-3</v>
      </c>
      <c r="AD109" s="245">
        <f t="shared" si="91"/>
        <v>4.7909901408150907E-3</v>
      </c>
      <c r="AE109" s="245">
        <f t="shared" si="91"/>
        <v>2.4557339042713452E-2</v>
      </c>
      <c r="AF109" s="245">
        <f t="shared" si="91"/>
        <v>4.8070573479506952E-3</v>
      </c>
      <c r="AG109" s="245">
        <f t="shared" si="91"/>
        <v>2.8307447459456178E-3</v>
      </c>
      <c r="AH109" s="245">
        <f t="shared" si="91"/>
        <v>4.4519335132564572E-3</v>
      </c>
    </row>
    <row r="110" spans="1:38" x14ac:dyDescent="0.25">
      <c r="B110" s="268"/>
      <c r="C110" s="268"/>
      <c r="D110" s="268"/>
      <c r="E110" s="268"/>
      <c r="F110" s="268"/>
      <c r="G110" s="268"/>
      <c r="H110" s="268"/>
      <c r="I110" s="268"/>
      <c r="J110" s="268"/>
      <c r="K110" s="268"/>
      <c r="L110" s="268"/>
      <c r="M110" s="268"/>
      <c r="N110" s="268"/>
      <c r="O110" s="268"/>
      <c r="P110" s="268"/>
      <c r="R110" s="4"/>
      <c r="S110" s="246">
        <v>19</v>
      </c>
      <c r="T110" s="245">
        <f t="shared" si="91"/>
        <v>-6.6254826957015582E-3</v>
      </c>
      <c r="U110" s="245">
        <f t="shared" si="91"/>
        <v>9.8661544883372945E-3</v>
      </c>
      <c r="V110" s="245">
        <f t="shared" si="91"/>
        <v>-5.9441342611465569E-3</v>
      </c>
      <c r="W110" s="245">
        <f t="shared" si="91"/>
        <v>-3.0139837446464092E-3</v>
      </c>
      <c r="X110" s="245">
        <f t="shared" si="91"/>
        <v>-2.6904412950852594E-4</v>
      </c>
      <c r="Y110" s="245">
        <f t="shared" si="91"/>
        <v>-2.1280783780384281E-3</v>
      </c>
      <c r="Z110" s="245">
        <f t="shared" si="91"/>
        <v>2.4208755754630794E-3</v>
      </c>
      <c r="AA110" s="245">
        <f t="shared" si="91"/>
        <v>1.4181033158801253E-4</v>
      </c>
      <c r="AB110" s="245">
        <f t="shared" si="91"/>
        <v>3.5731701711129438E-3</v>
      </c>
      <c r="AC110" s="245">
        <f t="shared" si="91"/>
        <v>1.0840344394956168E-3</v>
      </c>
      <c r="AD110" s="245">
        <f t="shared" si="91"/>
        <v>-3.0225583365463631E-3</v>
      </c>
      <c r="AE110" s="245">
        <f t="shared" si="91"/>
        <v>1.1090374780817562E-2</v>
      </c>
      <c r="AF110" s="245">
        <f t="shared" si="91"/>
        <v>1.5963826707671789E-3</v>
      </c>
      <c r="AG110" s="245">
        <f t="shared" si="91"/>
        <v>1.9078971823318423E-3</v>
      </c>
      <c r="AH110" s="245">
        <f t="shared" si="91"/>
        <v>1.0101747664152429E-3</v>
      </c>
    </row>
    <row r="111" spans="1:38" x14ac:dyDescent="0.25">
      <c r="B111" s="268"/>
      <c r="C111" s="268"/>
      <c r="D111" s="268"/>
      <c r="E111" s="268"/>
      <c r="F111" s="268"/>
      <c r="G111" s="268"/>
      <c r="H111" s="268"/>
      <c r="I111" s="268"/>
      <c r="J111" s="268"/>
      <c r="K111" s="268"/>
      <c r="L111" s="268"/>
      <c r="M111" s="268"/>
      <c r="N111" s="268"/>
      <c r="O111" s="268"/>
      <c r="P111" s="268"/>
      <c r="R111" s="4"/>
      <c r="S111" s="246">
        <v>20</v>
      </c>
      <c r="T111" s="245">
        <f t="shared" si="91"/>
        <v>-1.3852751060261723E-2</v>
      </c>
      <c r="U111" s="245">
        <f t="shared" si="91"/>
        <v>-3.1986700662649727E-2</v>
      </c>
      <c r="V111" s="245">
        <f t="shared" si="91"/>
        <v>-2.1285164153553311E-2</v>
      </c>
      <c r="W111" s="245">
        <f t="shared" si="91"/>
        <v>-1.7571745039291577E-2</v>
      </c>
      <c r="X111" s="245">
        <f t="shared" si="91"/>
        <v>-1.4164660480481896E-2</v>
      </c>
      <c r="Y111" s="245">
        <f t="shared" si="91"/>
        <v>-1.5538738474672272E-2</v>
      </c>
      <c r="Z111" s="245">
        <f t="shared" si="91"/>
        <v>1.0307608940900338E-2</v>
      </c>
      <c r="AA111" s="245">
        <f t="shared" si="91"/>
        <v>3.5720729192670257E-3</v>
      </c>
      <c r="AB111" s="245">
        <f t="shared" si="91"/>
        <v>-2.8839331108971985E-3</v>
      </c>
      <c r="AC111" s="245">
        <f t="shared" si="91"/>
        <v>-5.286247307108514E-3</v>
      </c>
      <c r="AD111" s="245">
        <f t="shared" si="91"/>
        <v>-1.5479479953611663E-2</v>
      </c>
      <c r="AE111" s="245">
        <f t="shared" si="91"/>
        <v>-2.3853411330864382E-3</v>
      </c>
      <c r="AF111" s="245">
        <f t="shared" si="91"/>
        <v>-5.8980839095847538E-4</v>
      </c>
      <c r="AG111" s="245">
        <f t="shared" si="91"/>
        <v>-1.475509035226673E-3</v>
      </c>
      <c r="AH111" s="245">
        <f t="shared" si="91"/>
        <v>-6.3382909156825236E-3</v>
      </c>
    </row>
    <row r="112" spans="1:38" x14ac:dyDescent="0.25">
      <c r="B112" s="268"/>
      <c r="C112" s="268"/>
      <c r="D112" s="268"/>
      <c r="E112" s="268"/>
      <c r="F112" s="268"/>
      <c r="G112" s="268"/>
      <c r="H112" s="268"/>
      <c r="I112" s="268"/>
      <c r="J112" s="268"/>
      <c r="K112" s="268"/>
      <c r="L112" s="268"/>
      <c r="M112" s="268"/>
      <c r="N112" s="268"/>
      <c r="O112" s="268"/>
      <c r="P112" s="268"/>
      <c r="R112" s="4"/>
      <c r="S112" s="246">
        <v>21</v>
      </c>
      <c r="T112" s="245">
        <f t="shared" si="91"/>
        <v>6.0377304016850644E-3</v>
      </c>
      <c r="U112" s="245">
        <f t="shared" si="91"/>
        <v>1.1552932573349703E-2</v>
      </c>
      <c r="V112" s="245">
        <f t="shared" si="91"/>
        <v>1.6861190735942624E-2</v>
      </c>
      <c r="W112" s="245">
        <f t="shared" si="91"/>
        <v>7.774979237922309E-3</v>
      </c>
      <c r="X112" s="245">
        <f t="shared" si="91"/>
        <v>4.1034230170861096E-3</v>
      </c>
      <c r="Y112" s="245">
        <f t="shared" si="91"/>
        <v>4.7517284791455663E-3</v>
      </c>
      <c r="Z112" s="245">
        <f t="shared" si="91"/>
        <v>1.1632518570667858E-2</v>
      </c>
      <c r="AA112" s="245">
        <f t="shared" si="91"/>
        <v>4.804297815734492E-3</v>
      </c>
      <c r="AB112" s="245">
        <f t="shared" si="91"/>
        <v>7.0077925100425339E-3</v>
      </c>
      <c r="AC112" s="245">
        <f t="shared" si="91"/>
        <v>1.7250895478002665E-3</v>
      </c>
      <c r="AD112" s="245">
        <f t="shared" si="91"/>
        <v>1.4768325097233335E-2</v>
      </c>
      <c r="AE112" s="245">
        <f t="shared" si="91"/>
        <v>1.3326076281715542E-2</v>
      </c>
      <c r="AF112" s="245">
        <f t="shared" si="91"/>
        <v>6.5487149112243171E-3</v>
      </c>
      <c r="AG112" s="245">
        <f t="shared" si="91"/>
        <v>2.9101025085361519E-3</v>
      </c>
      <c r="AH112" s="245">
        <f t="shared" si="91"/>
        <v>4.7664505658392316E-3</v>
      </c>
    </row>
    <row r="113" spans="2:34" x14ac:dyDescent="0.25">
      <c r="B113" s="268"/>
      <c r="C113" s="268"/>
      <c r="D113" s="268"/>
      <c r="E113" s="268"/>
      <c r="F113" s="268"/>
      <c r="G113" s="268"/>
      <c r="H113" s="268"/>
      <c r="I113" s="268"/>
      <c r="J113" s="268"/>
      <c r="K113" s="268"/>
      <c r="L113" s="268"/>
      <c r="M113" s="268"/>
      <c r="N113" s="268"/>
      <c r="O113" s="268"/>
      <c r="P113" s="268"/>
      <c r="R113" s="4"/>
      <c r="S113" s="246">
        <v>22</v>
      </c>
      <c r="T113" s="245">
        <f t="shared" si="91"/>
        <v>2.745148593731061E-3</v>
      </c>
      <c r="U113" s="245">
        <f t="shared" si="91"/>
        <v>1.027959388365954E-2</v>
      </c>
      <c r="V113" s="245">
        <f t="shared" si="91"/>
        <v>-1.873217412056735E-3</v>
      </c>
      <c r="W113" s="245">
        <f t="shared" si="91"/>
        <v>7.5590226065332536E-3</v>
      </c>
      <c r="X113" s="245">
        <f t="shared" si="91"/>
        <v>5.4785331673404825E-3</v>
      </c>
      <c r="Y113" s="245">
        <f t="shared" si="91"/>
        <v>3.6930603686282956E-3</v>
      </c>
      <c r="Z113" s="245">
        <f t="shared" si="91"/>
        <v>1.085661321142093E-2</v>
      </c>
      <c r="AA113" s="245">
        <f t="shared" si="91"/>
        <v>2.2708715399366876E-3</v>
      </c>
      <c r="AB113" s="245">
        <f t="shared" si="91"/>
        <v>2.1553088172884217E-3</v>
      </c>
      <c r="AC113" s="245">
        <f t="shared" si="91"/>
        <v>1.8218053982493451E-3</v>
      </c>
      <c r="AD113" s="245">
        <f t="shared" si="91"/>
        <v>1.3510718093495166E-2</v>
      </c>
      <c r="AE113" s="245">
        <f t="shared" si="91"/>
        <v>9.2312331844346725E-3</v>
      </c>
      <c r="AF113" s="245">
        <f t="shared" si="91"/>
        <v>3.0286342637169642E-3</v>
      </c>
      <c r="AG113" s="245">
        <f t="shared" si="91"/>
        <v>2.1690806225438219E-3</v>
      </c>
      <c r="AH113" s="245">
        <f t="shared" si="91"/>
        <v>4.9440673696629365E-3</v>
      </c>
    </row>
    <row r="114" spans="2:34" x14ac:dyDescent="0.25">
      <c r="B114" s="268"/>
      <c r="C114" s="268"/>
      <c r="D114" s="268"/>
      <c r="E114" s="268"/>
      <c r="F114" s="268"/>
      <c r="G114" s="268"/>
      <c r="H114" s="268"/>
      <c r="I114" s="268"/>
      <c r="J114" s="268"/>
      <c r="K114" s="268"/>
      <c r="L114" s="268"/>
      <c r="M114" s="268"/>
      <c r="N114" s="268"/>
      <c r="O114" s="268"/>
      <c r="P114" s="268"/>
      <c r="R114" s="4"/>
      <c r="S114" s="246">
        <v>23</v>
      </c>
      <c r="T114" s="245">
        <f t="shared" si="91"/>
        <v>4.8570645515638835E-3</v>
      </c>
      <c r="U114" s="245">
        <f t="shared" si="91"/>
        <v>7.2872989789851189E-3</v>
      </c>
      <c r="V114" s="245">
        <f t="shared" si="91"/>
        <v>6.2510794862142872E-3</v>
      </c>
      <c r="W114" s="245">
        <f t="shared" si="91"/>
        <v>1.9532279185749675E-3</v>
      </c>
      <c r="X114" s="245">
        <f t="shared" si="91"/>
        <v>4.3462656765684586E-3</v>
      </c>
      <c r="Y114" s="245">
        <f t="shared" si="91"/>
        <v>-2.1263746364739325E-3</v>
      </c>
      <c r="Z114" s="245">
        <f t="shared" si="91"/>
        <v>1.1300178931557004E-2</v>
      </c>
      <c r="AA114" s="245">
        <f t="shared" si="91"/>
        <v>1.381255206401184E-3</v>
      </c>
      <c r="AB114" s="245">
        <f t="shared" si="91"/>
        <v>-5.0915462089018274E-4</v>
      </c>
      <c r="AC114" s="245">
        <f t="shared" si="91"/>
        <v>3.9045121268015766E-4</v>
      </c>
      <c r="AD114" s="245">
        <f t="shared" si="91"/>
        <v>-1.4088029270029172E-3</v>
      </c>
      <c r="AE114" s="245">
        <f t="shared" si="91"/>
        <v>6.4943521617028752E-3</v>
      </c>
      <c r="AF114" s="245">
        <f t="shared" si="91"/>
        <v>3.6523449334466048E-3</v>
      </c>
      <c r="AG114" s="245">
        <f t="shared" si="91"/>
        <v>-5.0563538456361798E-4</v>
      </c>
      <c r="AH114" s="245">
        <f t="shared" si="91"/>
        <v>2.5821702241239568E-3</v>
      </c>
    </row>
    <row r="115" spans="2:34" x14ac:dyDescent="0.25">
      <c r="B115" s="268"/>
      <c r="C115" s="268"/>
      <c r="D115" s="268"/>
      <c r="E115" s="268"/>
      <c r="F115" s="268"/>
      <c r="G115" s="268"/>
      <c r="H115" s="268"/>
      <c r="I115" s="268"/>
      <c r="J115" s="268"/>
      <c r="K115" s="268"/>
      <c r="L115" s="268"/>
      <c r="M115" s="268"/>
      <c r="N115" s="268"/>
      <c r="O115" s="268"/>
      <c r="P115" s="268"/>
      <c r="R115" s="4"/>
      <c r="S115" s="246">
        <v>24</v>
      </c>
      <c r="T115" s="245">
        <f t="shared" si="91"/>
        <v>2.8702042223403743E-3</v>
      </c>
      <c r="U115" s="245">
        <f t="shared" si="91"/>
        <v>8.3580951100665026E-4</v>
      </c>
      <c r="V115" s="245">
        <f t="shared" si="91"/>
        <v>4.5440298817169362E-3</v>
      </c>
      <c r="W115" s="245">
        <f t="shared" si="91"/>
        <v>3.9284679340172175E-3</v>
      </c>
      <c r="X115" s="245">
        <f t="shared" si="91"/>
        <v>1.1886846314958465E-3</v>
      </c>
      <c r="Y115" s="245">
        <f t="shared" si="91"/>
        <v>2.8136183860237596E-4</v>
      </c>
      <c r="Z115" s="245">
        <f t="shared" si="91"/>
        <v>1.2058609599713633E-2</v>
      </c>
      <c r="AA115" s="245">
        <f t="shared" si="91"/>
        <v>3.1204037871036578E-3</v>
      </c>
      <c r="AB115" s="245">
        <f t="shared" si="91"/>
        <v>9.6815770044617402E-4</v>
      </c>
      <c r="AC115" s="245">
        <f t="shared" si="91"/>
        <v>4.63297554285506E-4</v>
      </c>
      <c r="AD115" s="245">
        <f t="shared" si="91"/>
        <v>4.6737979687406072E-3</v>
      </c>
      <c r="AE115" s="245">
        <f t="shared" si="91"/>
        <v>1.1150885863464936E-2</v>
      </c>
      <c r="AF115" s="245">
        <f t="shared" si="91"/>
        <v>3.286407545249012E-3</v>
      </c>
      <c r="AG115" s="245">
        <f t="shared" si="91"/>
        <v>-3.4442147042316356E-4</v>
      </c>
      <c r="AH115" s="245">
        <f t="shared" si="91"/>
        <v>1.3294891585345285E-3</v>
      </c>
    </row>
    <row r="116" spans="2:34" x14ac:dyDescent="0.25">
      <c r="B116" s="268"/>
      <c r="C116" s="268"/>
      <c r="D116" s="268"/>
      <c r="E116" s="268"/>
      <c r="F116" s="268"/>
      <c r="G116" s="268"/>
      <c r="H116" s="268"/>
      <c r="I116" s="268"/>
      <c r="J116" s="268"/>
      <c r="K116" s="268"/>
      <c r="L116" s="268"/>
      <c r="M116" s="268"/>
      <c r="N116" s="268"/>
      <c r="O116" s="268"/>
      <c r="P116" s="268"/>
      <c r="R116" s="4"/>
      <c r="S116" s="246">
        <v>25</v>
      </c>
      <c r="T116" s="245">
        <f t="shared" si="91"/>
        <v>5.2169442521359634E-3</v>
      </c>
      <c r="U116" s="245">
        <f t="shared" si="91"/>
        <v>-6.8639919399557316E-4</v>
      </c>
      <c r="V116" s="245">
        <f t="shared" si="91"/>
        <v>-5.8657812094919319E-4</v>
      </c>
      <c r="W116" s="245">
        <f t="shared" si="91"/>
        <v>4.870457612329856E-3</v>
      </c>
      <c r="X116" s="245">
        <f t="shared" si="91"/>
        <v>-1.2532545818209847E-3</v>
      </c>
      <c r="Y116" s="245">
        <f t="shared" si="91"/>
        <v>4.1259989547892647E-3</v>
      </c>
      <c r="Z116" s="245">
        <f t="shared" si="91"/>
        <v>1.1817149435387963E-2</v>
      </c>
      <c r="AA116" s="245">
        <f t="shared" si="91"/>
        <v>3.566904828490989E-3</v>
      </c>
      <c r="AB116" s="245">
        <f t="shared" si="91"/>
        <v>-2.3087982155188826E-3</v>
      </c>
      <c r="AC116" s="245">
        <f t="shared" si="91"/>
        <v>-3.37842361142379E-4</v>
      </c>
      <c r="AD116" s="245">
        <f t="shared" si="91"/>
        <v>1.6269980083014406E-3</v>
      </c>
      <c r="AE116" s="245">
        <f t="shared" si="91"/>
        <v>7.615711470495245E-3</v>
      </c>
      <c r="AF116" s="245">
        <f t="shared" si="91"/>
        <v>3.4382752896586592E-3</v>
      </c>
      <c r="AG116" s="245">
        <f t="shared" si="91"/>
        <v>1.0963193852113202E-3</v>
      </c>
      <c r="AH116" s="245">
        <f t="shared" si="91"/>
        <v>-1.1540788558905836E-4</v>
      </c>
    </row>
    <row r="117" spans="2:34" x14ac:dyDescent="0.25">
      <c r="B117" s="268"/>
      <c r="C117" s="268"/>
      <c r="D117" s="268"/>
      <c r="E117" s="268"/>
      <c r="F117" s="268"/>
      <c r="G117" s="268"/>
      <c r="H117" s="268"/>
      <c r="I117" s="268"/>
      <c r="J117" s="268"/>
      <c r="K117" s="268"/>
      <c r="L117" s="268"/>
      <c r="M117" s="268"/>
      <c r="N117" s="268"/>
      <c r="O117" s="268"/>
      <c r="P117" s="268"/>
      <c r="R117" s="4"/>
      <c r="S117" s="246">
        <v>26</v>
      </c>
      <c r="T117" s="245">
        <f t="shared" si="91"/>
        <v>5.7446861184494106E-3</v>
      </c>
      <c r="U117" s="245">
        <f t="shared" si="91"/>
        <v>-1.3814785476530358E-2</v>
      </c>
      <c r="V117" s="245">
        <f t="shared" si="91"/>
        <v>1.8377443344677839E-3</v>
      </c>
      <c r="W117" s="245">
        <f t="shared" si="91"/>
        <v>-6.4980914482380052E-4</v>
      </c>
      <c r="X117" s="245">
        <f t="shared" si="91"/>
        <v>-2.5487592688006417E-3</v>
      </c>
      <c r="Y117" s="245">
        <f t="shared" si="91"/>
        <v>5.6327861916371071E-3</v>
      </c>
      <c r="Z117" s="245">
        <f t="shared" si="91"/>
        <v>1.1632827914477352E-2</v>
      </c>
      <c r="AA117" s="245">
        <f t="shared" si="91"/>
        <v>3.7248875347910826E-3</v>
      </c>
      <c r="AB117" s="245">
        <f t="shared" si="91"/>
        <v>-7.0096998072116928E-3</v>
      </c>
      <c r="AC117" s="245">
        <f t="shared" si="91"/>
        <v>-4.0882805572116609E-4</v>
      </c>
      <c r="AD117" s="245">
        <f t="shared" si="91"/>
        <v>4.6982995165719757E-3</v>
      </c>
      <c r="AE117" s="245">
        <f t="shared" si="91"/>
        <v>-6.5655055512863251E-4</v>
      </c>
      <c r="AF117" s="245">
        <f t="shared" si="91"/>
        <v>2.7540021787835593E-3</v>
      </c>
      <c r="AG117" s="245">
        <f t="shared" si="91"/>
        <v>-1.7281415344288389E-4</v>
      </c>
      <c r="AH117" s="245">
        <f t="shared" si="91"/>
        <v>-4.2120113233609999E-5</v>
      </c>
    </row>
    <row r="118" spans="2:34" x14ac:dyDescent="0.25">
      <c r="B118" s="268"/>
      <c r="C118" s="268"/>
      <c r="D118" s="268"/>
      <c r="E118" s="268"/>
      <c r="F118" s="268"/>
      <c r="G118" s="268"/>
      <c r="H118" s="268"/>
      <c r="I118" s="268"/>
      <c r="J118" s="268"/>
      <c r="K118" s="268"/>
      <c r="L118" s="268"/>
      <c r="M118" s="268"/>
      <c r="N118" s="268"/>
      <c r="O118" s="268"/>
      <c r="P118" s="268"/>
      <c r="R118" s="4"/>
      <c r="S118" s="309" t="s">
        <v>472</v>
      </c>
      <c r="T118" s="310">
        <f>AVERAGE(T93:T117)</f>
        <v>3.000712298324033E-3</v>
      </c>
      <c r="U118" s="310">
        <f t="shared" ref="U118:AH118" si="92">AVERAGE(U93:U117)</f>
        <v>7.7325548393097877E-4</v>
      </c>
      <c r="V118" s="310">
        <f t="shared" si="92"/>
        <v>2.3046688594534951E-3</v>
      </c>
      <c r="W118" s="310">
        <f t="shared" si="92"/>
        <v>2.8112289610488124E-3</v>
      </c>
      <c r="X118" s="310">
        <f t="shared" si="92"/>
        <v>1.5064972487820738E-3</v>
      </c>
      <c r="Y118" s="310">
        <f t="shared" si="92"/>
        <v>2.8268706100455375E-3</v>
      </c>
      <c r="Z118" s="310">
        <f t="shared" si="92"/>
        <v>8.2853580744365503E-3</v>
      </c>
      <c r="AA118" s="310">
        <f t="shared" si="92"/>
        <v>2.0420632715795048E-3</v>
      </c>
      <c r="AB118" s="310">
        <f t="shared" si="92"/>
        <v>1.2274644710408887E-3</v>
      </c>
      <c r="AC118" s="310">
        <f t="shared" si="92"/>
        <v>8.6059133630750513E-4</v>
      </c>
      <c r="AD118" s="310">
        <f t="shared" si="92"/>
        <v>2.5184855748093394E-3</v>
      </c>
      <c r="AE118" s="310">
        <f t="shared" si="92"/>
        <v>2.8570092296381776E-3</v>
      </c>
      <c r="AF118" s="310">
        <f t="shared" si="92"/>
        <v>2.8782266207143577E-3</v>
      </c>
      <c r="AG118" s="310">
        <f t="shared" si="92"/>
        <v>1.3154977299814957E-3</v>
      </c>
      <c r="AH118" s="310">
        <f t="shared" si="92"/>
        <v>1.6365751303211037E-3</v>
      </c>
    </row>
    <row r="119" spans="2:34" x14ac:dyDescent="0.25">
      <c r="B119" s="268"/>
      <c r="C119" s="268"/>
      <c r="D119" s="268"/>
      <c r="E119" s="268"/>
      <c r="F119" s="268"/>
      <c r="G119" s="268"/>
      <c r="H119" s="268"/>
      <c r="I119" s="268"/>
      <c r="J119" s="268"/>
      <c r="K119" s="268"/>
      <c r="L119" s="268"/>
      <c r="M119" s="268"/>
      <c r="N119" s="268"/>
      <c r="O119" s="268"/>
      <c r="P119" s="268"/>
      <c r="R119" s="4"/>
      <c r="S119" s="309" t="s">
        <v>473</v>
      </c>
      <c r="T119" s="310">
        <f>AVERAGE(T97:T107)</f>
        <v>4.7328437169548909E-3</v>
      </c>
      <c r="U119" s="310">
        <f t="shared" ref="U119:AH119" si="93">AVERAGE(U97:U107)</f>
        <v>8.1225716064144676E-3</v>
      </c>
      <c r="V119" s="310">
        <f t="shared" si="93"/>
        <v>2.8087445241538767E-3</v>
      </c>
      <c r="W119" s="310">
        <f t="shared" si="93"/>
        <v>5.4597802833489502E-3</v>
      </c>
      <c r="X119" s="310">
        <f t="shared" si="93"/>
        <v>6.2650347442416102E-3</v>
      </c>
      <c r="Y119" s="310">
        <f t="shared" si="93"/>
        <v>4.4373203066424491E-3</v>
      </c>
      <c r="Z119" s="310">
        <f t="shared" si="93"/>
        <v>6.5579690059493273E-3</v>
      </c>
      <c r="AA119" s="310">
        <f t="shared" si="93"/>
        <v>1.731581680769883E-3</v>
      </c>
      <c r="AB119" s="310">
        <f t="shared" si="93"/>
        <v>1.2827526703515261E-3</v>
      </c>
      <c r="AC119" s="310">
        <f t="shared" si="93"/>
        <v>1.9608849186066972E-3</v>
      </c>
      <c r="AD119" s="310">
        <f t="shared" si="93"/>
        <v>5.300162873975809E-3</v>
      </c>
      <c r="AE119" s="310">
        <f t="shared" si="93"/>
        <v>1.0548453870605741E-2</v>
      </c>
      <c r="AF119" s="310">
        <f t="shared" si="93"/>
        <v>2.2032126115460243E-3</v>
      </c>
      <c r="AG119" s="310">
        <f t="shared" si="93"/>
        <v>2.0774511868897859E-3</v>
      </c>
      <c r="AH119" s="310">
        <f t="shared" si="93"/>
        <v>1.1560098979490508E-3</v>
      </c>
    </row>
    <row r="120" spans="2:34" x14ac:dyDescent="0.25">
      <c r="B120" s="268"/>
      <c r="C120" s="268"/>
      <c r="D120" s="268"/>
      <c r="E120" s="268"/>
      <c r="F120" s="268"/>
      <c r="G120" s="268"/>
      <c r="H120" s="268"/>
      <c r="I120" s="268"/>
      <c r="J120" s="268"/>
      <c r="K120" s="268"/>
      <c r="L120" s="268"/>
      <c r="M120" s="268"/>
      <c r="N120" s="268"/>
      <c r="O120" s="268"/>
      <c r="P120" s="268"/>
      <c r="R120" s="4"/>
      <c r="S120" s="309" t="s">
        <v>482</v>
      </c>
      <c r="T120" s="310">
        <f>AVERAGE(T102:T107)</f>
        <v>3.2331797974278903E-3</v>
      </c>
      <c r="U120" s="310">
        <f t="shared" ref="U120:AH120" si="94">AVERAGE(U102:U107)</f>
        <v>1.5117697012937978E-2</v>
      </c>
      <c r="V120" s="310">
        <f t="shared" si="94"/>
        <v>3.8476522675763881E-3</v>
      </c>
      <c r="W120" s="310">
        <f t="shared" si="94"/>
        <v>4.0640450428976529E-3</v>
      </c>
      <c r="X120" s="310">
        <f t="shared" si="94"/>
        <v>7.8659345565232266E-3</v>
      </c>
      <c r="Y120" s="310">
        <f t="shared" si="94"/>
        <v>3.4815921118147037E-3</v>
      </c>
      <c r="Z120" s="310">
        <f t="shared" si="94"/>
        <v>9.119360924648821E-3</v>
      </c>
      <c r="AA120" s="310">
        <f t="shared" si="94"/>
        <v>1.9681023782769174E-3</v>
      </c>
      <c r="AB120" s="310">
        <f t="shared" si="94"/>
        <v>1.8897839593120045E-3</v>
      </c>
      <c r="AC120" s="310">
        <f t="shared" si="94"/>
        <v>2.7175551227601193E-3</v>
      </c>
      <c r="AD120" s="310">
        <f t="shared" si="94"/>
        <v>6.6561791313573216E-3</v>
      </c>
      <c r="AE120" s="310">
        <f t="shared" si="94"/>
        <v>1.733151099857241E-2</v>
      </c>
      <c r="AF120" s="310">
        <f t="shared" si="94"/>
        <v>3.485746010240908E-3</v>
      </c>
      <c r="AG120" s="310">
        <f t="shared" si="94"/>
        <v>2.7180150275583318E-3</v>
      </c>
      <c r="AH120" s="310">
        <f t="shared" si="94"/>
        <v>1.711812558552563E-3</v>
      </c>
    </row>
    <row r="121" spans="2:34" x14ac:dyDescent="0.25">
      <c r="B121" s="268"/>
      <c r="C121" s="268"/>
      <c r="D121" s="268"/>
      <c r="E121" s="268"/>
      <c r="F121" s="268"/>
      <c r="G121" s="268"/>
      <c r="H121" s="268"/>
      <c r="I121" s="268"/>
      <c r="J121" s="268"/>
      <c r="K121" s="268"/>
      <c r="L121" s="268"/>
      <c r="M121" s="268"/>
      <c r="N121" s="268"/>
      <c r="O121" s="268"/>
      <c r="P121" s="268"/>
      <c r="R121" s="4"/>
      <c r="T121" s="246" t="s">
        <v>0</v>
      </c>
      <c r="U121" s="246" t="s">
        <v>23</v>
      </c>
      <c r="V121" s="246" t="s">
        <v>39</v>
      </c>
      <c r="W121" s="246" t="s">
        <v>24</v>
      </c>
      <c r="X121" s="246" t="s">
        <v>40</v>
      </c>
      <c r="Y121" s="246" t="s">
        <v>5</v>
      </c>
      <c r="Z121" s="246" t="s">
        <v>25</v>
      </c>
      <c r="AA121" s="246" t="s">
        <v>26</v>
      </c>
      <c r="AB121" s="246" t="s">
        <v>41</v>
      </c>
      <c r="AC121" s="246" t="s">
        <v>42</v>
      </c>
      <c r="AD121" s="246" t="s">
        <v>4</v>
      </c>
      <c r="AE121" s="246" t="s">
        <v>43</v>
      </c>
      <c r="AF121" s="246" t="s">
        <v>1</v>
      </c>
      <c r="AG121" s="246" t="s">
        <v>2</v>
      </c>
      <c r="AH121" s="246" t="s">
        <v>3</v>
      </c>
    </row>
    <row r="122" spans="2:34" x14ac:dyDescent="0.25">
      <c r="B122" s="268"/>
      <c r="C122" s="268"/>
      <c r="D122" s="268"/>
      <c r="E122" s="268"/>
      <c r="F122" s="268"/>
      <c r="G122" s="268"/>
      <c r="H122" s="268"/>
      <c r="I122" s="268"/>
      <c r="J122" s="268"/>
      <c r="K122" s="268"/>
      <c r="L122" s="268"/>
      <c r="M122" s="268"/>
      <c r="N122" s="268"/>
      <c r="O122" s="268"/>
      <c r="P122" s="268"/>
      <c r="R122" s="4"/>
    </row>
    <row r="123" spans="2:34" x14ac:dyDescent="0.25">
      <c r="B123" s="268"/>
      <c r="C123" s="268"/>
      <c r="D123" s="268"/>
      <c r="E123" s="268"/>
      <c r="F123" s="268"/>
      <c r="G123" s="268"/>
      <c r="H123" s="268"/>
      <c r="I123" s="268"/>
      <c r="J123" s="268"/>
      <c r="K123" s="268"/>
      <c r="L123" s="268"/>
      <c r="M123" s="268"/>
      <c r="N123" s="268"/>
      <c r="O123" s="268"/>
      <c r="P123" s="268"/>
      <c r="R123" s="4"/>
      <c r="T123">
        <v>4.1888790115027703</v>
      </c>
      <c r="U123">
        <v>7.3806082824604982</v>
      </c>
      <c r="V123">
        <v>4.0859248497171228</v>
      </c>
      <c r="W123">
        <v>3.4972517448042315</v>
      </c>
      <c r="X123">
        <v>2.2944500339982423</v>
      </c>
      <c r="Y123">
        <v>3.7609394389054027</v>
      </c>
      <c r="Z123">
        <v>11.776465279390075</v>
      </c>
      <c r="AA123">
        <v>32.017215274993205</v>
      </c>
      <c r="AB123">
        <v>7.1116948208353543</v>
      </c>
      <c r="AC123">
        <v>7.2948379797459477</v>
      </c>
      <c r="AD123">
        <v>3.7609394389054027</v>
      </c>
      <c r="AE123">
        <v>2.2944500339982423</v>
      </c>
      <c r="AF123">
        <v>1.5056679692507429</v>
      </c>
      <c r="AG123">
        <v>7.2948379797459477</v>
      </c>
      <c r="AH123">
        <v>7.1116948208353543</v>
      </c>
    </row>
    <row r="124" spans="2:34" x14ac:dyDescent="0.25">
      <c r="B124" s="268"/>
      <c r="C124" s="268"/>
      <c r="D124" s="268"/>
      <c r="E124" s="268"/>
      <c r="F124" s="268"/>
      <c r="G124" s="268"/>
      <c r="H124" s="268"/>
      <c r="I124" s="268"/>
      <c r="J124" s="268"/>
      <c r="K124" s="268"/>
      <c r="L124" s="268"/>
      <c r="M124" s="268"/>
      <c r="N124" s="268"/>
      <c r="O124" s="268"/>
      <c r="P124" s="268"/>
      <c r="R124" s="4"/>
      <c r="S124" t="s">
        <v>466</v>
      </c>
      <c r="T124" t="s">
        <v>454</v>
      </c>
      <c r="U124" t="s">
        <v>455</v>
      </c>
      <c r="V124" t="s">
        <v>456</v>
      </c>
      <c r="W124" t="s">
        <v>457</v>
      </c>
      <c r="X124" t="s">
        <v>458</v>
      </c>
      <c r="Y124" t="s">
        <v>459</v>
      </c>
      <c r="Z124" t="s">
        <v>460</v>
      </c>
      <c r="AA124" t="s">
        <v>461</v>
      </c>
      <c r="AB124" t="s">
        <v>462</v>
      </c>
      <c r="AC124" t="s">
        <v>463</v>
      </c>
      <c r="AD124" t="s">
        <v>464</v>
      </c>
      <c r="AE124" t="s">
        <v>465</v>
      </c>
    </row>
    <row r="125" spans="2:34" x14ac:dyDescent="0.25">
      <c r="B125" s="268"/>
      <c r="C125" s="268"/>
      <c r="D125" s="268"/>
      <c r="E125" s="268"/>
      <c r="F125" s="268"/>
      <c r="G125" s="268"/>
      <c r="H125" s="268"/>
      <c r="I125" s="268"/>
      <c r="J125" s="268"/>
      <c r="K125" s="268"/>
      <c r="L125" s="268"/>
      <c r="M125" s="268"/>
      <c r="N125" s="268"/>
      <c r="O125" s="268"/>
      <c r="P125" s="268"/>
      <c r="T125">
        <v>4.1888790115027703</v>
      </c>
      <c r="U125">
        <v>11.776465279390075</v>
      </c>
      <c r="V125">
        <v>32.017215274993205</v>
      </c>
      <c r="W125">
        <v>7.3806082824604982</v>
      </c>
      <c r="X125">
        <v>4.0859248497171228</v>
      </c>
      <c r="Y125">
        <v>3.4972517448042315</v>
      </c>
      <c r="Z125">
        <v>3.7609394389054027</v>
      </c>
      <c r="AA125">
        <v>6.3663042174579862</v>
      </c>
      <c r="AB125">
        <v>2.2944500339982423</v>
      </c>
      <c r="AC125">
        <v>1.5056679692507429</v>
      </c>
      <c r="AD125">
        <v>7.2948379797459477</v>
      </c>
      <c r="AE125">
        <v>7.1116948208353543</v>
      </c>
    </row>
    <row r="126" spans="2:34" x14ac:dyDescent="0.25">
      <c r="B126" s="268"/>
      <c r="C126" s="268"/>
      <c r="D126" s="268"/>
      <c r="E126" s="268"/>
      <c r="F126" s="268"/>
      <c r="G126" s="268"/>
      <c r="H126" s="268"/>
      <c r="I126" s="268"/>
      <c r="J126" s="268"/>
      <c r="K126" s="268"/>
      <c r="L126" s="268"/>
      <c r="M126" s="268"/>
      <c r="N126" s="268"/>
      <c r="O126" s="268"/>
      <c r="P126" s="268"/>
      <c r="T126">
        <v>4.7305628050516324</v>
      </c>
      <c r="U126">
        <v>9.5623503374383709</v>
      </c>
      <c r="V126">
        <v>33.66571943515401</v>
      </c>
      <c r="W126">
        <v>6.9344958955257194</v>
      </c>
      <c r="X126">
        <v>2.6140283163717379</v>
      </c>
      <c r="Y126">
        <v>7.2204474373945287</v>
      </c>
      <c r="Z126">
        <v>5.1926994097757317</v>
      </c>
      <c r="AA126">
        <v>8.878334167717183</v>
      </c>
      <c r="AB126">
        <v>11.896129683937684</v>
      </c>
      <c r="AC126">
        <v>21.20781308480948</v>
      </c>
      <c r="AD126">
        <v>41.42601622772311</v>
      </c>
      <c r="AE126">
        <v>11.512444820378597</v>
      </c>
    </row>
    <row r="129" spans="19:34" x14ac:dyDescent="0.25">
      <c r="S129" t="s">
        <v>466</v>
      </c>
      <c r="T129">
        <v>4.1888790115027703</v>
      </c>
      <c r="U129">
        <v>7.3806082824604982</v>
      </c>
      <c r="V129">
        <v>4.0859248497171228</v>
      </c>
      <c r="W129">
        <v>3.4972517448042315</v>
      </c>
      <c r="X129">
        <v>2.2944500339982423</v>
      </c>
      <c r="Y129">
        <v>3.7609394389054027</v>
      </c>
      <c r="Z129">
        <v>11.776465279390075</v>
      </c>
      <c r="AA129">
        <v>32.017215274993205</v>
      </c>
      <c r="AB129">
        <v>7.1116948208353543</v>
      </c>
      <c r="AC129">
        <v>7.2948379797459477</v>
      </c>
      <c r="AD129">
        <v>3.7609394389054027</v>
      </c>
      <c r="AE129">
        <v>2.2944500339982423</v>
      </c>
      <c r="AF129">
        <v>1.5056679692507429</v>
      </c>
      <c r="AG129">
        <v>7.2948379797459477</v>
      </c>
      <c r="AH129">
        <v>7.1116948208353543</v>
      </c>
    </row>
    <row r="131" spans="19:34" x14ac:dyDescent="0.25">
      <c r="S131" t="s">
        <v>500</v>
      </c>
      <c r="T131" s="246" t="s">
        <v>0</v>
      </c>
      <c r="U131" s="246" t="s">
        <v>23</v>
      </c>
      <c r="V131" s="246" t="s">
        <v>39</v>
      </c>
      <c r="W131" s="246" t="s">
        <v>24</v>
      </c>
      <c r="X131" s="246" t="s">
        <v>40</v>
      </c>
      <c r="Y131" s="246" t="s">
        <v>5</v>
      </c>
      <c r="Z131" s="246" t="s">
        <v>25</v>
      </c>
      <c r="AA131" s="246" t="s">
        <v>26</v>
      </c>
      <c r="AB131" s="246" t="s">
        <v>41</v>
      </c>
      <c r="AC131" s="246" t="s">
        <v>42</v>
      </c>
      <c r="AD131" s="246" t="s">
        <v>4</v>
      </c>
      <c r="AE131" s="246" t="s">
        <v>43</v>
      </c>
      <c r="AF131" s="246" t="s">
        <v>1</v>
      </c>
      <c r="AG131" s="246" t="s">
        <v>2</v>
      </c>
      <c r="AH131" s="246" t="s">
        <v>3</v>
      </c>
    </row>
    <row r="132" spans="19:34" x14ac:dyDescent="0.25">
      <c r="S132" t="s">
        <v>501</v>
      </c>
      <c r="T132">
        <v>3.1537085367010884</v>
      </c>
      <c r="U132">
        <v>4.6229972636838133</v>
      </c>
      <c r="V132">
        <v>1.7426855442478253</v>
      </c>
      <c r="X132">
        <v>4.8136316249296858</v>
      </c>
      <c r="Y132">
        <v>4.8136316249296858</v>
      </c>
      <c r="Z132">
        <v>6.3803122370006147</v>
      </c>
      <c r="AA132">
        <v>22.443812956769339</v>
      </c>
      <c r="AE132">
        <v>7.9307531226251218</v>
      </c>
      <c r="AF132">
        <v>14.138542056539654</v>
      </c>
      <c r="AG132">
        <v>27.617344151815409</v>
      </c>
      <c r="AH132">
        <v>7.6749632135857322</v>
      </c>
    </row>
    <row r="134" spans="19:34" x14ac:dyDescent="0.25">
      <c r="S134" t="s">
        <v>502</v>
      </c>
      <c r="T134" t="s">
        <v>0</v>
      </c>
      <c r="U134" t="s">
        <v>23</v>
      </c>
      <c r="V134" t="s">
        <v>39</v>
      </c>
      <c r="W134" t="s">
        <v>24</v>
      </c>
      <c r="X134" t="s">
        <v>40</v>
      </c>
      <c r="Y134" t="s">
        <v>5</v>
      </c>
      <c r="Z134" t="s">
        <v>25</v>
      </c>
      <c r="AA134" t="s">
        <v>26</v>
      </c>
      <c r="AB134" t="s">
        <v>41</v>
      </c>
      <c r="AC134" t="s">
        <v>42</v>
      </c>
      <c r="AD134" t="s">
        <v>4</v>
      </c>
      <c r="AE134" t="s">
        <v>43</v>
      </c>
      <c r="AF134" t="s">
        <v>1</v>
      </c>
      <c r="AG134" t="s">
        <v>2</v>
      </c>
      <c r="AH134" t="s">
        <v>3</v>
      </c>
    </row>
    <row r="135" spans="19:34" x14ac:dyDescent="0.25">
      <c r="S135" t="s">
        <v>503</v>
      </c>
      <c r="T135">
        <v>3.4756620302991217</v>
      </c>
      <c r="U135">
        <v>4.3474236842645348</v>
      </c>
      <c r="V135">
        <v>1.6311802770611559</v>
      </c>
      <c r="W135">
        <v>4.0969707925621801</v>
      </c>
      <c r="X135">
        <v>4.9820223195963695</v>
      </c>
      <c r="Y135">
        <v>3.1417218855636508</v>
      </c>
      <c r="Z135">
        <v>10.480107952848792</v>
      </c>
      <c r="AA135">
        <v>44.223072807386863</v>
      </c>
      <c r="AB135">
        <v>9.5719679643446991</v>
      </c>
      <c r="AC135">
        <v>13.155942067839739</v>
      </c>
      <c r="AD135">
        <v>6.6932486996058271</v>
      </c>
      <c r="AE135">
        <v>6.6035066615961195</v>
      </c>
      <c r="AF135">
        <v>17.410581289150425</v>
      </c>
      <c r="AG135">
        <v>38.62603581057094</v>
      </c>
      <c r="AH135">
        <v>10.919301589823249</v>
      </c>
    </row>
    <row r="136" spans="19:34" x14ac:dyDescent="0.25">
      <c r="T136">
        <f>T135*1.3</f>
        <v>4.5183606393888587</v>
      </c>
      <c r="U136">
        <f t="shared" ref="U136:AH136" si="95">U135*1.3</f>
        <v>5.6516507895438952</v>
      </c>
      <c r="V136">
        <f t="shared" si="95"/>
        <v>2.1205343601795028</v>
      </c>
      <c r="W136">
        <f t="shared" si="95"/>
        <v>5.3260620303308341</v>
      </c>
      <c r="X136">
        <f t="shared" si="95"/>
        <v>6.4766290154752806</v>
      </c>
      <c r="Y136">
        <f t="shared" si="95"/>
        <v>4.0842384512327463</v>
      </c>
      <c r="Z136">
        <f t="shared" si="95"/>
        <v>13.62414033870343</v>
      </c>
      <c r="AA136">
        <f t="shared" si="95"/>
        <v>57.489994649602927</v>
      </c>
      <c r="AB136">
        <f t="shared" si="95"/>
        <v>12.443558353648109</v>
      </c>
      <c r="AC136">
        <f t="shared" si="95"/>
        <v>17.10272468819166</v>
      </c>
      <c r="AD136">
        <f t="shared" si="95"/>
        <v>8.7012233094875757</v>
      </c>
      <c r="AE136">
        <f t="shared" si="95"/>
        <v>8.5845586600749559</v>
      </c>
      <c r="AF136">
        <f t="shared" si="95"/>
        <v>22.633755675895554</v>
      </c>
      <c r="AG136">
        <f t="shared" si="95"/>
        <v>50.213846553742222</v>
      </c>
      <c r="AH136">
        <f t="shared" si="95"/>
        <v>14.195092066770224</v>
      </c>
    </row>
  </sheetData>
  <phoneticPr fontId="1" type="noConversion"/>
  <conditionalFormatting sqref="AG12">
    <cfRule type="cellIs" dxfId="38" priority="10" operator="lessThan">
      <formula>1</formula>
    </cfRule>
  </conditionalFormatting>
  <conditionalFormatting sqref="W9">
    <cfRule type="cellIs" dxfId="37" priority="9" operator="lessThan">
      <formula>1</formula>
    </cfRule>
  </conditionalFormatting>
  <conditionalFormatting sqref="AA9">
    <cfRule type="cellIs" dxfId="36" priority="8" operator="lessThan">
      <formula>1</formula>
    </cfRule>
  </conditionalFormatting>
  <conditionalFormatting sqref="AJ101:AK101">
    <cfRule type="cellIs" dxfId="35" priority="7" operator="lessThan">
      <formula>0</formula>
    </cfRule>
  </conditionalFormatting>
  <conditionalFormatting sqref="AL101">
    <cfRule type="cellIs" dxfId="34" priority="6" operator="lessThan">
      <formula>0</formula>
    </cfRule>
  </conditionalFormatting>
  <conditionalFormatting sqref="AK54:AY64">
    <cfRule type="cellIs" dxfId="33" priority="4" operator="lessThan">
      <formula>-0.1</formula>
    </cfRule>
    <cfRule type="cellIs" dxfId="32" priority="5" operator="greaterThan">
      <formula>0.1</formula>
    </cfRule>
  </conditionalFormatting>
  <conditionalFormatting sqref="AK80:AY80 AK82:AY82">
    <cfRule type="cellIs" dxfId="31" priority="2" operator="lessThan">
      <formula>-0.5</formula>
    </cfRule>
    <cfRule type="cellIs" dxfId="30" priority="3" operator="greaterThan">
      <formula>0.5</formula>
    </cfRule>
  </conditionalFormatting>
  <conditionalFormatting sqref="B37:P37">
    <cfRule type="top10" dxfId="29" priority="1" rank="5"/>
  </conditionalFormatting>
  <pageMargins left="0.7" right="0.7" top="0.75" bottom="0.75" header="0.3" footer="0.3"/>
  <ignoredErrors>
    <ignoredError sqref="BD21:BW21"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J123"/>
  <sheetViews>
    <sheetView zoomScale="70" zoomScaleNormal="70" workbookViewId="0">
      <selection activeCell="L6" sqref="L6"/>
    </sheetView>
  </sheetViews>
  <sheetFormatPr defaultRowHeight="13.8" x14ac:dyDescent="0.25"/>
  <cols>
    <col min="1" max="17" width="9" style="4"/>
  </cols>
  <sheetData>
    <row r="1" spans="1:35" x14ac:dyDescent="0.25">
      <c r="A1" s="113" t="s">
        <v>504</v>
      </c>
      <c r="B1" s="113">
        <f>TFP_ADJ!B1</f>
        <v>35.702671612264055</v>
      </c>
      <c r="C1" s="113">
        <f>TFP_ADJ!C1</f>
        <v>24.088507555403019</v>
      </c>
      <c r="D1" s="113">
        <f>TFP_ADJ!D1</f>
        <v>26.13379519858151</v>
      </c>
      <c r="E1" s="113">
        <f>TFP_ADJ!E1</f>
        <v>27.482757342686529</v>
      </c>
      <c r="F1" s="113">
        <f>TFP_ADJ!F1</f>
        <v>26.278050466209187</v>
      </c>
      <c r="G1" s="113">
        <f>TFP_ADJ!G1</f>
        <v>33.584969271703464</v>
      </c>
      <c r="H1" s="113">
        <f>TFP_ADJ!H1</f>
        <v>19.282125214058095</v>
      </c>
      <c r="I1" s="113">
        <f>TFP_ADJ!I1</f>
        <v>34.215005321630898</v>
      </c>
      <c r="J1" s="113">
        <f>TFP_ADJ!J1</f>
        <v>41.000463566179761</v>
      </c>
      <c r="K1" s="113">
        <f>TFP_ADJ!K1</f>
        <v>32.890892685123902</v>
      </c>
      <c r="L1" s="113">
        <f>TFP_ADJ!L1</f>
        <v>23.953084836209531</v>
      </c>
      <c r="M1" s="113">
        <f>TFP_ADJ!M1</f>
        <v>12.797964776678317</v>
      </c>
      <c r="N1" s="113">
        <f>TFP_ADJ!N1</f>
        <v>26.064745974834615</v>
      </c>
      <c r="O1" s="113">
        <f>TFP_ADJ!O1</f>
        <v>23.563384137420872</v>
      </c>
      <c r="P1" s="113">
        <f>TFP_ADJ!P1</f>
        <v>33.201074486783639</v>
      </c>
      <c r="Q1" s="113"/>
    </row>
    <row r="2" spans="1:35" x14ac:dyDescent="0.25">
      <c r="A2" s="113" t="s">
        <v>505</v>
      </c>
      <c r="B2" s="121">
        <f>TFP_ADJ!B2</f>
        <v>3.0763484160206793E-3</v>
      </c>
      <c r="C2" s="437">
        <f>TFP_ADJ!C2</f>
        <v>8.9348287670559159E-3</v>
      </c>
      <c r="D2" s="121">
        <f>TFP_ADJ!D2</f>
        <v>5.0557401434769781E-3</v>
      </c>
      <c r="E2" s="113">
        <f>TFP_ADJ!E2</f>
        <v>7.6436923966885298E-3</v>
      </c>
      <c r="F2" s="113">
        <f>TFP_ADJ!F2</f>
        <v>4.3855243209691272E-3</v>
      </c>
      <c r="G2" s="113">
        <f>TFP_ADJ!G2</f>
        <v>6.2122484292994285E-3</v>
      </c>
      <c r="H2" s="437">
        <f>TFP_ADJ!H2</f>
        <v>3.1806149678854236E-2</v>
      </c>
      <c r="I2" s="437">
        <f>TFP_ADJ!I2</f>
        <v>1.316002077385111E-2</v>
      </c>
      <c r="J2" s="113">
        <f>TFP_ADJ!J2</f>
        <v>6.1572128176873254E-3</v>
      </c>
      <c r="K2" s="113">
        <f>TFP_ADJ!K2</f>
        <v>4.902212296516743E-3</v>
      </c>
      <c r="L2" s="113">
        <f>TFP_ADJ!L2</f>
        <v>1.2190374610144359E-2</v>
      </c>
      <c r="M2" s="113">
        <f>TFP_ADJ!M2</f>
        <v>2.6371134676514352E-2</v>
      </c>
      <c r="N2" s="113">
        <f>TFP_ADJ!N2</f>
        <v>1.1236384318884723E-2</v>
      </c>
      <c r="O2" s="113">
        <f>TFP_ADJ!O2</f>
        <v>5.1936279672244647E-3</v>
      </c>
      <c r="P2" s="113">
        <f>TFP_ADJ!P2</f>
        <v>6.0112514693350643E-3</v>
      </c>
      <c r="Q2" s="113"/>
    </row>
    <row r="3" spans="1:35" x14ac:dyDescent="0.25">
      <c r="A3" s="113"/>
      <c r="B3" s="113"/>
      <c r="C3" s="121"/>
      <c r="D3" s="113"/>
      <c r="E3" s="113"/>
      <c r="F3" s="113"/>
      <c r="G3" s="113"/>
      <c r="H3" s="121"/>
      <c r="I3" s="121"/>
      <c r="J3" s="113"/>
      <c r="K3" s="113"/>
      <c r="L3" s="113"/>
      <c r="M3" s="121"/>
      <c r="N3" s="113"/>
      <c r="O3" s="113"/>
      <c r="P3" s="113"/>
      <c r="Q3" s="113"/>
    </row>
    <row r="4" spans="1:35" x14ac:dyDescent="0.25">
      <c r="A4" s="113"/>
      <c r="B4" s="113"/>
      <c r="C4" s="113"/>
      <c r="D4" s="113"/>
      <c r="E4" s="113"/>
      <c r="F4" s="113"/>
      <c r="G4" s="113"/>
      <c r="H4" s="113"/>
      <c r="I4" s="113"/>
      <c r="J4" s="113"/>
      <c r="K4" s="113"/>
      <c r="L4" s="113"/>
      <c r="M4" s="113"/>
      <c r="N4" s="113"/>
      <c r="O4" s="113"/>
      <c r="P4" s="113"/>
      <c r="Q4" s="113"/>
    </row>
    <row r="5" spans="1:35" x14ac:dyDescent="0.25">
      <c r="A5" s="113"/>
      <c r="B5" s="113"/>
      <c r="C5" s="113"/>
      <c r="D5" s="113"/>
      <c r="E5" s="113"/>
      <c r="F5" s="113"/>
      <c r="G5" s="113"/>
      <c r="H5" s="113"/>
      <c r="I5" s="113"/>
      <c r="J5" s="113"/>
      <c r="K5" s="113"/>
      <c r="L5" s="113"/>
      <c r="M5" s="113"/>
      <c r="N5" s="113"/>
      <c r="O5" s="113"/>
      <c r="P5" s="113"/>
      <c r="Q5" s="113"/>
    </row>
    <row r="6" spans="1:35" x14ac:dyDescent="0.25">
      <c r="A6" s="47" t="s">
        <v>75</v>
      </c>
      <c r="B6" s="22" t="s">
        <v>11</v>
      </c>
      <c r="C6" s="22" t="s">
        <v>12</v>
      </c>
      <c r="D6" s="22" t="s">
        <v>13</v>
      </c>
      <c r="E6" s="22" t="s">
        <v>14</v>
      </c>
      <c r="F6" s="22" t="s">
        <v>443</v>
      </c>
      <c r="G6" s="22" t="s">
        <v>444</v>
      </c>
      <c r="H6" s="22" t="s">
        <v>33</v>
      </c>
      <c r="I6" s="22" t="s">
        <v>445</v>
      </c>
      <c r="J6" s="22" t="s">
        <v>446</v>
      </c>
      <c r="K6" s="22" t="s">
        <v>9</v>
      </c>
      <c r="L6" s="22" t="s">
        <v>958</v>
      </c>
      <c r="M6" s="22" t="s">
        <v>10</v>
      </c>
      <c r="N6" s="22" t="s">
        <v>20</v>
      </c>
      <c r="O6" s="22" t="s">
        <v>447</v>
      </c>
      <c r="P6" s="22" t="s">
        <v>448</v>
      </c>
      <c r="Q6" s="22" t="s">
        <v>829</v>
      </c>
    </row>
    <row r="7" spans="1:35" x14ac:dyDescent="0.25">
      <c r="A7" s="4">
        <v>1</v>
      </c>
      <c r="B7" s="716">
        <f>'adjust para'!B81</f>
        <v>13.196314693941137</v>
      </c>
      <c r="C7" s="716">
        <f>'adjust para'!C81</f>
        <v>7.7897552636431975</v>
      </c>
      <c r="D7" s="716">
        <f>'adjust para'!D81</f>
        <v>8.9810987783786036</v>
      </c>
      <c r="E7" s="716">
        <f>'adjust para'!E81</f>
        <v>11.044039620040101</v>
      </c>
      <c r="F7" s="716">
        <f>'adjust para'!F81</f>
        <v>8.3286339006427816</v>
      </c>
      <c r="G7" s="716">
        <f>'adjust para'!G81</f>
        <v>9.5534897725972421</v>
      </c>
      <c r="H7" s="716">
        <f>'adjust para'!H81</f>
        <v>4.508131615950977</v>
      </c>
      <c r="I7" s="716">
        <f>'adjust para'!I81</f>
        <v>2.8919069157653365</v>
      </c>
      <c r="J7" s="716">
        <f>'adjust para'!J81</f>
        <v>5.031944302115078</v>
      </c>
      <c r="K7" s="716">
        <f>'adjust para'!K81</f>
        <v>4.6100711632892235</v>
      </c>
      <c r="L7" s="716">
        <f>'adjust para'!L81</f>
        <v>6.3696476104624011</v>
      </c>
      <c r="M7" s="716">
        <f>'adjust para'!M81</f>
        <v>6.0596973983389368</v>
      </c>
      <c r="N7" s="716">
        <f>'adjust para'!N81</f>
        <v>3.9720032860576273</v>
      </c>
      <c r="O7" s="716">
        <f>'adjust para'!O81</f>
        <v>3.5159459460284381</v>
      </c>
      <c r="P7" s="716">
        <f>'adjust para'!P81</f>
        <v>5.287062784670848</v>
      </c>
      <c r="Q7" s="268">
        <v>2015</v>
      </c>
      <c r="R7" s="3">
        <v>1</v>
      </c>
      <c r="S7" s="311">
        <v>10.512263369787558</v>
      </c>
      <c r="T7" s="311">
        <v>4.0100753668413835</v>
      </c>
      <c r="U7" s="311">
        <v>8.487547643283877</v>
      </c>
      <c r="V7" s="311">
        <v>9.0190055134614422</v>
      </c>
      <c r="W7" s="311">
        <v>4.9074631105566606</v>
      </c>
      <c r="X7" s="311">
        <v>7.7445486554958309</v>
      </c>
      <c r="Y7" s="311">
        <v>2.1819345797259491</v>
      </c>
      <c r="Z7" s="311">
        <v>1.453373111426558</v>
      </c>
      <c r="AA7" s="311">
        <v>4.1832516433065896</v>
      </c>
      <c r="AB7" s="311">
        <v>3.5409350922806704</v>
      </c>
      <c r="AC7" s="311">
        <v>4.0755399049919649</v>
      </c>
      <c r="AD7" s="311">
        <v>2.0298157965821795</v>
      </c>
      <c r="AE7" s="311">
        <v>2.7831937076943776</v>
      </c>
      <c r="AF7" s="311">
        <v>2.517858136381995</v>
      </c>
      <c r="AG7" s="311">
        <v>3.9352966566828291</v>
      </c>
      <c r="AH7" s="268">
        <v>16</v>
      </c>
      <c r="AI7" s="3">
        <v>1995</v>
      </c>
    </row>
    <row r="8" spans="1:35" x14ac:dyDescent="0.25">
      <c r="A8" s="4">
        <v>2</v>
      </c>
      <c r="B8" s="312">
        <f>B7*(B$1/B7)^(5*B$2)</f>
        <v>13.399894889302571</v>
      </c>
      <c r="C8" s="312">
        <f t="shared" ref="C8:P8" si="0">C7*(C$1/C7)^(5*C$2)</f>
        <v>8.1926975859875739</v>
      </c>
      <c r="D8" s="312">
        <f t="shared" si="0"/>
        <v>9.2268950324343137</v>
      </c>
      <c r="E8" s="312">
        <f t="shared" si="0"/>
        <v>11.435624366101916</v>
      </c>
      <c r="F8" s="312">
        <f>F7*(F$1/F7)^(5*F$2)</f>
        <v>8.541144714300037</v>
      </c>
      <c r="G8" s="312">
        <f t="shared" si="0"/>
        <v>9.9339266848674352</v>
      </c>
      <c r="H8" s="312">
        <f t="shared" si="0"/>
        <v>5.6802855130993173</v>
      </c>
      <c r="I8" s="312">
        <f t="shared" si="0"/>
        <v>3.4024358583952492</v>
      </c>
      <c r="J8" s="312">
        <f t="shared" si="0"/>
        <v>5.3676422116996072</v>
      </c>
      <c r="K8" s="312">
        <f t="shared" si="0"/>
        <v>4.8375401852004609</v>
      </c>
      <c r="L8" s="312">
        <f t="shared" si="0"/>
        <v>6.9052233495892841</v>
      </c>
      <c r="M8" s="312">
        <f t="shared" si="0"/>
        <v>6.6874901058584229</v>
      </c>
      <c r="N8" s="312">
        <f t="shared" si="0"/>
        <v>4.4148168892281028</v>
      </c>
      <c r="O8" s="312">
        <f t="shared" si="0"/>
        <v>3.6940004943564335</v>
      </c>
      <c r="P8" s="312">
        <f t="shared" si="0"/>
        <v>5.5872420694015172</v>
      </c>
      <c r="Q8" s="268">
        <v>2020</v>
      </c>
      <c r="R8" s="3">
        <v>2</v>
      </c>
      <c r="S8" s="312">
        <f>S7*(B$1/S7)^(5*B$2)</f>
        <v>10.711838270141618</v>
      </c>
      <c r="T8" s="312">
        <f t="shared" ref="T8:AG8" si="1">T7*(C$1/T7)^(5*C$2)</f>
        <v>4.3444858375164612</v>
      </c>
      <c r="U8" s="312">
        <f t="shared" si="1"/>
        <v>8.7323041638942271</v>
      </c>
      <c r="V8" s="312">
        <f t="shared" si="1"/>
        <v>9.4113652670416741</v>
      </c>
      <c r="W8" s="312">
        <f t="shared" si="1"/>
        <v>5.0913914992032705</v>
      </c>
      <c r="X8" s="312">
        <f t="shared" si="1"/>
        <v>8.1056294695574262</v>
      </c>
      <c r="Y8" s="312">
        <f t="shared" si="1"/>
        <v>3.0855644154453747</v>
      </c>
      <c r="Z8" s="312">
        <f t="shared" si="1"/>
        <v>1.7891399041207692</v>
      </c>
      <c r="AA8" s="312">
        <f t="shared" si="1"/>
        <v>4.4877787636443047</v>
      </c>
      <c r="AB8" s="312">
        <f t="shared" si="1"/>
        <v>3.7397591763476199</v>
      </c>
      <c r="AC8" s="312">
        <f t="shared" si="1"/>
        <v>4.54012579496053</v>
      </c>
      <c r="AD8" s="312">
        <f t="shared" si="1"/>
        <v>2.5876142703628235</v>
      </c>
      <c r="AE8" s="312">
        <f t="shared" si="1"/>
        <v>3.1559109193713972</v>
      </c>
      <c r="AF8" s="312">
        <f t="shared" si="1"/>
        <v>2.668404600829811</v>
      </c>
      <c r="AG8" s="312">
        <f t="shared" si="1"/>
        <v>4.1958004055004592</v>
      </c>
      <c r="AH8" s="268">
        <v>21</v>
      </c>
      <c r="AI8" s="1">
        <v>2000</v>
      </c>
    </row>
    <row r="9" spans="1:35" x14ac:dyDescent="0.25">
      <c r="A9" s="4">
        <v>3</v>
      </c>
      <c r="B9" s="312">
        <f t="shared" ref="B9:B39" si="2">B8*(B$1/B8)^(5*B$2)</f>
        <v>13.60341197523768</v>
      </c>
      <c r="C9" s="312">
        <f t="shared" ref="C9:C39" si="3">C8*(C$1/C8)^(5*C$2)</f>
        <v>8.5970911698356893</v>
      </c>
      <c r="D9" s="312">
        <f t="shared" ref="D9:D39" si="4">D8*(D$1/D8)^(5*D$2)</f>
        <v>9.4729504628291306</v>
      </c>
      <c r="E9" s="312">
        <f t="shared" ref="E9:E39" si="5">E8*(E$1/E8)^(5*E$2)</f>
        <v>11.82533595523663</v>
      </c>
      <c r="F9" s="312">
        <f t="shared" ref="F9:F39" si="6">F8*(F$1/F8)^(5*F$2)</f>
        <v>8.7542400130894045</v>
      </c>
      <c r="G9" s="312">
        <f t="shared" ref="G9:G39" si="7">G8*(G$1/G8)^(5*G$2)</f>
        <v>10.316991985538371</v>
      </c>
      <c r="H9" s="312">
        <f>H8*(H$1/H8)^(5*H$2)</f>
        <v>6.8989223834699098</v>
      </c>
      <c r="I9" s="312">
        <f t="shared" ref="I9:I39" si="8">I8*(I$1/I8)^(5*I$2)</f>
        <v>3.9604973356329509</v>
      </c>
      <c r="J9" s="312">
        <f t="shared" ref="J9:J39" si="9">J8*(J$1/J8)^(5*J$2)</f>
        <v>5.7143628601537717</v>
      </c>
      <c r="K9" s="312">
        <f t="shared" ref="K9:K39" si="10">K8*(K$1/K8)^(5*K$2)</f>
        <v>5.0702438295254986</v>
      </c>
      <c r="L9" s="312">
        <f t="shared" ref="L9:L39" si="11">L8*(L$1/L8)^(5*L$2)</f>
        <v>7.4490851735743888</v>
      </c>
      <c r="M9" s="312">
        <f t="shared" ref="M9:M39" si="12">M8*(M$1/M8)^(5*M$2)</f>
        <v>7.2850130501847481</v>
      </c>
      <c r="N9" s="312">
        <f t="shared" ref="N9:N39" si="13">N8*(N$1/N8)^(5*N$2)</f>
        <v>4.8779446419224417</v>
      </c>
      <c r="O9" s="312">
        <f t="shared" ref="O9:O39" si="14">O8*(O$1/O8)^(5*O$2)</f>
        <v>3.8760963914025903</v>
      </c>
      <c r="P9" s="312">
        <f t="shared" ref="P9:P39" si="15">P8*(P$1/P8)^(5*P$2)</f>
        <v>5.8946723184739724</v>
      </c>
      <c r="Q9" s="268">
        <v>2025</v>
      </c>
      <c r="R9" s="3">
        <v>3</v>
      </c>
      <c r="S9" s="312">
        <f>S8*(B$1/S8)^(5*B$2)</f>
        <v>10.912044951646473</v>
      </c>
      <c r="T9" s="312">
        <f t="shared" ref="T9:AG11" si="16">T8*(C$1/T8)^(5*C$2)</f>
        <v>4.6899715532913824</v>
      </c>
      <c r="U9" s="312">
        <f t="shared" si="16"/>
        <v>8.9776646215772082</v>
      </c>
      <c r="V9" s="312">
        <f t="shared" si="16"/>
        <v>9.804823828988166</v>
      </c>
      <c r="W9" s="312">
        <f t="shared" si="16"/>
        <v>5.2779533972549144</v>
      </c>
      <c r="X9" s="312">
        <f t="shared" si="16"/>
        <v>8.4715457365251101</v>
      </c>
      <c r="Y9" s="312">
        <f t="shared" si="16"/>
        <v>4.1294718723201154</v>
      </c>
      <c r="Z9" s="312">
        <f t="shared" si="16"/>
        <v>2.1725605699661523</v>
      </c>
      <c r="AA9" s="312">
        <f t="shared" si="16"/>
        <v>4.8040705412910434</v>
      </c>
      <c r="AB9" s="312">
        <f t="shared" si="16"/>
        <v>3.9444619015841731</v>
      </c>
      <c r="AC9" s="312">
        <f t="shared" si="16"/>
        <v>5.0245020985768418</v>
      </c>
      <c r="AD9" s="312">
        <f t="shared" si="16"/>
        <v>3.1947670845496194</v>
      </c>
      <c r="AE9" s="312">
        <f t="shared" si="16"/>
        <v>3.5533628357502844</v>
      </c>
      <c r="AF9" s="312">
        <f t="shared" si="16"/>
        <v>2.8236910485423685</v>
      </c>
      <c r="AG9" s="312">
        <f t="shared" si="16"/>
        <v>4.4649384683621696</v>
      </c>
      <c r="AH9" s="268">
        <v>26</v>
      </c>
      <c r="AI9" s="3">
        <v>2005</v>
      </c>
    </row>
    <row r="10" spans="1:35" x14ac:dyDescent="0.25">
      <c r="A10" s="4">
        <v>4</v>
      </c>
      <c r="B10" s="312">
        <f t="shared" si="2"/>
        <v>13.80681843720301</v>
      </c>
      <c r="C10" s="312">
        <f t="shared" si="3"/>
        <v>9.0020485638221857</v>
      </c>
      <c r="D10" s="312">
        <f t="shared" si="4"/>
        <v>9.7190994240241633</v>
      </c>
      <c r="E10" s="312">
        <f t="shared" si="5"/>
        <v>12.212677189265895</v>
      </c>
      <c r="F10" s="312">
        <f t="shared" si="6"/>
        <v>8.9678046868329222</v>
      </c>
      <c r="G10" s="312">
        <f t="shared" si="7"/>
        <v>10.702243628175879</v>
      </c>
      <c r="H10" s="312">
        <f t="shared" ref="H10:H39" si="17">H9*(H$1/H9)^(5*H$2)</f>
        <v>8.1239715329985422</v>
      </c>
      <c r="I10" s="312">
        <f t="shared" si="8"/>
        <v>4.5642491553003026</v>
      </c>
      <c r="J10" s="312">
        <f t="shared" si="9"/>
        <v>6.0717680586999414</v>
      </c>
      <c r="K10" s="312">
        <f t="shared" si="10"/>
        <v>5.3080251827157783</v>
      </c>
      <c r="L10" s="312">
        <f t="shared" si="11"/>
        <v>7.9987347750254232</v>
      </c>
      <c r="M10" s="312">
        <f t="shared" si="12"/>
        <v>7.8468764009944811</v>
      </c>
      <c r="N10" s="312">
        <f t="shared" si="13"/>
        <v>5.3595336766109227</v>
      </c>
      <c r="O10" s="312">
        <f t="shared" si="14"/>
        <v>4.0620897593622178</v>
      </c>
      <c r="P10" s="312">
        <f t="shared" si="15"/>
        <v>6.2090144993385339</v>
      </c>
      <c r="Q10" s="268">
        <v>2030</v>
      </c>
      <c r="R10" s="3">
        <v>4</v>
      </c>
      <c r="S10" s="312">
        <f>S9*(B$1/S9)^(5*B$2)</f>
        <v>11.112827772160628</v>
      </c>
      <c r="T10" s="312">
        <f t="shared" si="16"/>
        <v>5.0456535594820204</v>
      </c>
      <c r="U10" s="312">
        <f t="shared" si="16"/>
        <v>9.2234560592980568</v>
      </c>
      <c r="V10" s="312">
        <f t="shared" si="16"/>
        <v>10.198755072743895</v>
      </c>
      <c r="W10" s="312">
        <f t="shared" si="16"/>
        <v>5.4670355914330697</v>
      </c>
      <c r="X10" s="312">
        <f t="shared" si="16"/>
        <v>8.8418459703480359</v>
      </c>
      <c r="Y10" s="312">
        <f t="shared" si="16"/>
        <v>5.2762758440908542</v>
      </c>
      <c r="Z10" s="312">
        <f t="shared" si="16"/>
        <v>2.604658077656175</v>
      </c>
      <c r="AA10" s="312">
        <f t="shared" si="16"/>
        <v>5.13188273689184</v>
      </c>
      <c r="AB10" s="312">
        <f t="shared" si="16"/>
        <v>4.154938574922773</v>
      </c>
      <c r="AC10" s="312">
        <f t="shared" si="16"/>
        <v>5.5263038855332418</v>
      </c>
      <c r="AD10" s="312">
        <f t="shared" si="16"/>
        <v>3.8362671327677562</v>
      </c>
      <c r="AE10" s="312">
        <f t="shared" si="16"/>
        <v>3.9742956736916608</v>
      </c>
      <c r="AF10" s="312">
        <f t="shared" si="16"/>
        <v>2.9836285423340367</v>
      </c>
      <c r="AG10" s="312">
        <f t="shared" si="16"/>
        <v>4.742470052774082</v>
      </c>
      <c r="AH10" s="268">
        <v>31</v>
      </c>
      <c r="AI10" s="1">
        <v>2010</v>
      </c>
    </row>
    <row r="11" spans="1:35" x14ac:dyDescent="0.25">
      <c r="A11" s="4">
        <v>5</v>
      </c>
      <c r="B11" s="312">
        <f t="shared" si="2"/>
        <v>14.010067568636677</v>
      </c>
      <c r="C11" s="312">
        <f t="shared" si="3"/>
        <v>9.4067183888672616</v>
      </c>
      <c r="D11" s="312">
        <f t="shared" si="4"/>
        <v>9.9651802726302439</v>
      </c>
      <c r="E11" s="312">
        <f t="shared" si="5"/>
        <v>12.597179247934271</v>
      </c>
      <c r="F11" s="312">
        <f t="shared" si="6"/>
        <v>9.1817254211385428</v>
      </c>
      <c r="G11" s="312">
        <f t="shared" si="7"/>
        <v>11.089246159207237</v>
      </c>
      <c r="H11" s="312">
        <f>H10*(H$1/H10)^(5*H$2)</f>
        <v>9.3210833156235804</v>
      </c>
      <c r="I11" s="312">
        <f t="shared" si="8"/>
        <v>5.2111597276395054</v>
      </c>
      <c r="J11" s="312">
        <f t="shared" si="9"/>
        <v>6.4394889217574631</v>
      </c>
      <c r="K11" s="312">
        <f t="shared" si="10"/>
        <v>5.5507188793241484</v>
      </c>
      <c r="L11" s="312">
        <f t="shared" si="11"/>
        <v>8.5517524602360435</v>
      </c>
      <c r="M11" s="312">
        <f t="shared" si="12"/>
        <v>8.3696784155894424</v>
      </c>
      <c r="N11" s="312">
        <f t="shared" si="13"/>
        <v>5.8576019282084202</v>
      </c>
      <c r="O11" s="312">
        <f t="shared" si="14"/>
        <v>4.2518299098918586</v>
      </c>
      <c r="P11" s="312">
        <f t="shared" si="15"/>
        <v>6.5299148872679913</v>
      </c>
      <c r="Q11" s="268">
        <v>2035</v>
      </c>
      <c r="R11" s="3">
        <v>5</v>
      </c>
      <c r="S11" s="312">
        <f>S10*(B$1/S10)^(5*B$2)</f>
        <v>11.314131487000294</v>
      </c>
      <c r="T11" s="312">
        <f t="shared" si="16"/>
        <v>5.4106117046151834</v>
      </c>
      <c r="U11" s="312">
        <f t="shared" si="16"/>
        <v>9.4695090167297167</v>
      </c>
      <c r="V11" s="312">
        <f t="shared" si="16"/>
        <v>10.592554624186034</v>
      </c>
      <c r="W11" s="312">
        <f t="shared" si="16"/>
        <v>5.6585226414440024</v>
      </c>
      <c r="X11" s="312">
        <f t="shared" si="16"/>
        <v>9.2160771862311659</v>
      </c>
      <c r="Y11" s="312">
        <f t="shared" si="16"/>
        <v>6.4838708554051401</v>
      </c>
      <c r="Z11" s="312">
        <f t="shared" si="16"/>
        <v>3.0856445197666766</v>
      </c>
      <c r="AA11" s="312">
        <f t="shared" si="16"/>
        <v>5.4709345319277984</v>
      </c>
      <c r="AB11" s="312">
        <f t="shared" si="16"/>
        <v>4.3710730785821763</v>
      </c>
      <c r="AC11" s="312">
        <f t="shared" si="16"/>
        <v>6.0430562584926157</v>
      </c>
      <c r="AD11" s="312">
        <f t="shared" si="16"/>
        <v>4.4967625755249401</v>
      </c>
      <c r="AE11" s="312">
        <f t="shared" si="16"/>
        <v>4.4172216529164521</v>
      </c>
      <c r="AF11" s="312">
        <f t="shared" si="16"/>
        <v>3.1481177967817877</v>
      </c>
      <c r="AG11" s="312">
        <f t="shared" si="16"/>
        <v>5.0281308278620553</v>
      </c>
      <c r="AH11" s="268">
        <v>36</v>
      </c>
      <c r="AI11" s="3">
        <v>2015</v>
      </c>
    </row>
    <row r="12" spans="1:35" x14ac:dyDescent="0.25">
      <c r="A12" s="4">
        <v>6</v>
      </c>
      <c r="B12" s="376">
        <f t="shared" si="2"/>
        <v>14.21311348998367</v>
      </c>
      <c r="C12" s="376">
        <f t="shared" si="3"/>
        <v>9.8102889905694362</v>
      </c>
      <c r="D12" s="376">
        <f t="shared" si="4"/>
        <v>10.211035580895345</v>
      </c>
      <c r="E12" s="376">
        <f t="shared" si="5"/>
        <v>12.978402144265868</v>
      </c>
      <c r="F12" s="376">
        <f t="shared" si="6"/>
        <v>9.3958908412749942</v>
      </c>
      <c r="G12" s="376">
        <f t="shared" si="7"/>
        <v>11.477572038377565</v>
      </c>
      <c r="H12" s="376">
        <f t="shared" si="17"/>
        <v>10.463345590151576</v>
      </c>
      <c r="I12" s="379">
        <f t="shared" si="8"/>
        <v>5.8980933292350732</v>
      </c>
      <c r="J12" s="376">
        <f t="shared" si="9"/>
        <v>6.8171283013029251</v>
      </c>
      <c r="K12" s="376">
        <f t="shared" si="10"/>
        <v>5.7981517513042489</v>
      </c>
      <c r="L12" s="376">
        <f t="shared" si="11"/>
        <v>9.1058245891633049</v>
      </c>
      <c r="M12" s="376">
        <f t="shared" si="12"/>
        <v>8.8517103743040835</v>
      </c>
      <c r="N12" s="376">
        <f t="shared" si="13"/>
        <v>6.3700741007016761</v>
      </c>
      <c r="O12" s="376">
        <f t="shared" si="14"/>
        <v>4.4451599808570217</v>
      </c>
      <c r="P12" s="376">
        <f t="shared" si="15"/>
        <v>6.8570069649581944</v>
      </c>
      <c r="Q12" s="268">
        <v>2040</v>
      </c>
      <c r="R12" s="604">
        <f>I12/I9</f>
        <v>1.4892304752156749</v>
      </c>
      <c r="S12" s="376">
        <v>10.512263369787558</v>
      </c>
      <c r="T12" s="376">
        <v>4.0100753668413835</v>
      </c>
      <c r="U12" s="376">
        <v>8.487547643283877</v>
      </c>
      <c r="V12" s="376">
        <v>9.0190055134614422</v>
      </c>
      <c r="W12" s="376">
        <v>4.9074631105566606</v>
      </c>
      <c r="X12" s="376">
        <v>7.7445486554958309</v>
      </c>
      <c r="Y12" s="376">
        <v>2.1819345797259491</v>
      </c>
      <c r="Z12" s="376">
        <v>1.453373111426558</v>
      </c>
      <c r="AA12" s="376">
        <v>4.1832516433065896</v>
      </c>
      <c r="AB12" s="376">
        <v>3.5409350922806704</v>
      </c>
      <c r="AC12" s="376">
        <v>4.0755399049919649</v>
      </c>
      <c r="AD12" s="376">
        <v>2.0298157965821795</v>
      </c>
      <c r="AE12" s="376">
        <v>2.7831937076943776</v>
      </c>
      <c r="AF12" s="376">
        <v>2.517858136381995</v>
      </c>
      <c r="AG12" s="376">
        <v>3.9352966566828291</v>
      </c>
      <c r="AH12" s="268"/>
      <c r="AI12" s="1"/>
    </row>
    <row r="13" spans="1:35" x14ac:dyDescent="0.25">
      <c r="A13" s="4">
        <v>7</v>
      </c>
      <c r="B13" s="312">
        <f t="shared" si="2"/>
        <v>14.415911166176398</v>
      </c>
      <c r="C13" s="312">
        <f t="shared" si="3"/>
        <v>10.211991378743297</v>
      </c>
      <c r="D13" s="312">
        <f t="shared" si="4"/>
        <v>10.456512326110881</v>
      </c>
      <c r="E13" s="312">
        <f t="shared" si="5"/>
        <v>13.355934953799906</v>
      </c>
      <c r="F13" s="312">
        <f t="shared" si="6"/>
        <v>9.6101916451433063</v>
      </c>
      <c r="G13" s="312">
        <f t="shared" si="7"/>
        <v>11.866802841853525</v>
      </c>
      <c r="H13" s="312">
        <f t="shared" si="17"/>
        <v>11.53163111350559</v>
      </c>
      <c r="I13" s="312">
        <f t="shared" si="8"/>
        <v>6.6214079636201193</v>
      </c>
      <c r="J13" s="312">
        <f t="shared" si="9"/>
        <v>7.2042633144845967</v>
      </c>
      <c r="K13" s="312">
        <f t="shared" si="10"/>
        <v>6.0501434880253022</v>
      </c>
      <c r="L13" s="312">
        <f t="shared" si="11"/>
        <v>9.6587658330778492</v>
      </c>
      <c r="M13" s="312">
        <f t="shared" si="12"/>
        <v>9.2926396670399392</v>
      </c>
      <c r="N13" s="312">
        <f t="shared" si="13"/>
        <v>6.8948164402652559</v>
      </c>
      <c r="O13" s="312">
        <f t="shared" si="14"/>
        <v>4.6419175779326283</v>
      </c>
      <c r="P13" s="312">
        <f t="shared" si="15"/>
        <v>7.1899133144176952</v>
      </c>
      <c r="Q13" s="268">
        <v>2045</v>
      </c>
      <c r="R13" s="3"/>
      <c r="S13" s="376">
        <v>11.801854893059446</v>
      </c>
      <c r="T13" s="376">
        <v>4.961379915899446</v>
      </c>
      <c r="U13" s="376">
        <v>8.7317674284398059</v>
      </c>
      <c r="V13" s="376">
        <v>10.218078053464062</v>
      </c>
      <c r="W13" s="376">
        <v>5.7310826330174729</v>
      </c>
      <c r="X13" s="376">
        <v>8.7441645979982354</v>
      </c>
      <c r="Y13" s="376">
        <v>2.4378097752409902</v>
      </c>
      <c r="Z13" s="376">
        <v>1.6587639022949909</v>
      </c>
      <c r="AA13" s="376">
        <v>4.3202487340558058</v>
      </c>
      <c r="AB13" s="376">
        <v>3.7674276666750148</v>
      </c>
      <c r="AC13" s="376">
        <v>4.5430343462875733</v>
      </c>
      <c r="AD13" s="376">
        <v>2.6651644507205434</v>
      </c>
      <c r="AE13" s="376">
        <v>2.890142134886041</v>
      </c>
      <c r="AF13" s="376">
        <v>2.738014784803831</v>
      </c>
      <c r="AG13" s="376">
        <v>4.2279197350958801</v>
      </c>
      <c r="AH13" s="268"/>
      <c r="AI13" s="1"/>
    </row>
    <row r="14" spans="1:35" x14ac:dyDescent="0.25">
      <c r="A14" s="4">
        <v>8</v>
      </c>
      <c r="B14" s="312">
        <f t="shared" si="2"/>
        <v>14.618416422602968</v>
      </c>
      <c r="C14" s="312">
        <f t="shared" si="3"/>
        <v>10.611101493176992</v>
      </c>
      <c r="D14" s="312">
        <f t="shared" si="4"/>
        <v>10.701462056634732</v>
      </c>
      <c r="E14" s="312">
        <f t="shared" si="5"/>
        <v>13.729395837540228</v>
      </c>
      <c r="F14" s="312">
        <f t="shared" si="6"/>
        <v>9.8245207254818823</v>
      </c>
      <c r="G14" s="312">
        <f t="shared" si="7"/>
        <v>12.256530348369875</v>
      </c>
      <c r="H14" s="312">
        <f t="shared" si="17"/>
        <v>12.514013158594015</v>
      </c>
      <c r="I14" s="312">
        <f t="shared" si="8"/>
        <v>7.3770604316576609</v>
      </c>
      <c r="J14" s="312">
        <f t="shared" si="9"/>
        <v>7.6004479372753462</v>
      </c>
      <c r="K14" s="312">
        <f t="shared" si="10"/>
        <v>6.306507302946927</v>
      </c>
      <c r="L14" s="312">
        <f t="shared" si="11"/>
        <v>10.208536425133531</v>
      </c>
      <c r="M14" s="312">
        <f t="shared" si="12"/>
        <v>9.6932022601384205</v>
      </c>
      <c r="N14" s="312">
        <f t="shared" si="13"/>
        <v>7.429669548700093</v>
      </c>
      <c r="O14" s="312">
        <f t="shared" si="14"/>
        <v>4.8419354170037447</v>
      </c>
      <c r="P14" s="312">
        <f t="shared" si="15"/>
        <v>7.5282474869523908</v>
      </c>
      <c r="Q14" s="268">
        <v>2050</v>
      </c>
      <c r="R14" s="3"/>
      <c r="S14" s="376">
        <v>12.281018966802856</v>
      </c>
      <c r="T14" s="376">
        <v>6.6736059754448291</v>
      </c>
      <c r="U14" s="376">
        <v>9.1516512970460901</v>
      </c>
      <c r="V14" s="376">
        <v>10.57145575959197</v>
      </c>
      <c r="W14" s="376">
        <v>6.761116075308423</v>
      </c>
      <c r="X14" s="376">
        <v>9.184146504167499</v>
      </c>
      <c r="Y14" s="376">
        <v>3.4166155691119382</v>
      </c>
      <c r="Z14" s="376">
        <v>2.0565952732979196</v>
      </c>
      <c r="AA14" s="376">
        <v>4.6594834531716884</v>
      </c>
      <c r="AB14" s="376">
        <v>4.2080016970833993</v>
      </c>
      <c r="AC14" s="376">
        <v>5.3106562790447533</v>
      </c>
      <c r="AD14" s="376">
        <v>3.8128375293405368</v>
      </c>
      <c r="AE14" s="376">
        <v>3.3251445878996613</v>
      </c>
      <c r="AF14" s="376">
        <v>3.0590406296221353</v>
      </c>
      <c r="AG14" s="376">
        <v>4.4925841798538393</v>
      </c>
      <c r="AH14" s="268"/>
      <c r="AI14" s="1"/>
    </row>
    <row r="15" spans="1:35" x14ac:dyDescent="0.25">
      <c r="A15" s="4">
        <v>9</v>
      </c>
      <c r="B15" s="312">
        <f t="shared" si="2"/>
        <v>14.820585959597043</v>
      </c>
      <c r="C15" s="312">
        <f t="shared" si="3"/>
        <v>11.006941840550727</v>
      </c>
      <c r="D15" s="312">
        <f t="shared" si="4"/>
        <v>10.945741035301003</v>
      </c>
      <c r="E15" s="312">
        <f t="shared" si="5"/>
        <v>14.098431878446808</v>
      </c>
      <c r="F15" s="312">
        <f t="shared" si="6"/>
        <v>10.038773281478079</v>
      </c>
      <c r="G15" s="312">
        <f t="shared" si="7"/>
        <v>12.64635750977518</v>
      </c>
      <c r="H15" s="312">
        <f t="shared" si="17"/>
        <v>13.404664507416873</v>
      </c>
      <c r="I15" s="312">
        <f t="shared" si="8"/>
        <v>8.1607136562988174</v>
      </c>
      <c r="J15" s="312">
        <f t="shared" si="9"/>
        <v>8.0052156381767006</v>
      </c>
      <c r="K15" s="312">
        <f t="shared" si="10"/>
        <v>6.5670506030909532</v>
      </c>
      <c r="L15" s="312">
        <f t="shared" si="11"/>
        <v>10.753254705195243</v>
      </c>
      <c r="M15" s="312">
        <f t="shared" si="12"/>
        <v>10.05492367704904</v>
      </c>
      <c r="N15" s="312">
        <f t="shared" si="13"/>
        <v>7.972478641743459</v>
      </c>
      <c r="O15" s="312">
        <f t="shared" si="14"/>
        <v>5.0450419635643566</v>
      </c>
      <c r="P15" s="312">
        <f t="shared" si="15"/>
        <v>7.8716158383236952</v>
      </c>
      <c r="Q15" s="268">
        <v>2055</v>
      </c>
      <c r="R15" s="3"/>
      <c r="S15" s="376">
        <v>11.889265692125466</v>
      </c>
      <c r="T15" s="376">
        <v>7.2047814140557076</v>
      </c>
      <c r="U15" s="376">
        <v>9.1811904534798394</v>
      </c>
      <c r="V15" s="376">
        <v>10.33066833659503</v>
      </c>
      <c r="W15" s="376">
        <v>6.8992648818463165</v>
      </c>
      <c r="X15" s="376">
        <v>9.1935581748298176</v>
      </c>
      <c r="Y15" s="376">
        <v>4.5035038987759037</v>
      </c>
      <c r="Z15" s="376">
        <v>2.615142217259494</v>
      </c>
      <c r="AA15" s="376">
        <v>5.3080600618484883</v>
      </c>
      <c r="AB15" s="376">
        <v>4.4178279562346603</v>
      </c>
      <c r="AC15" s="376">
        <v>5.5778977172609876</v>
      </c>
      <c r="AD15" s="376">
        <v>4.6883297482535511</v>
      </c>
      <c r="AE15" s="376">
        <v>3.7679545656697249</v>
      </c>
      <c r="AF15" s="376">
        <v>3.2839987359681375</v>
      </c>
      <c r="AG15" s="376">
        <v>4.8326832090129086</v>
      </c>
      <c r="AH15" s="268"/>
      <c r="AI15" s="1"/>
    </row>
    <row r="16" spans="1:35" x14ac:dyDescent="0.25">
      <c r="A16" s="4">
        <v>10</v>
      </c>
      <c r="B16" s="376">
        <f t="shared" si="2"/>
        <v>15.022377365484521</v>
      </c>
      <c r="C16" s="376">
        <f t="shared" si="3"/>
        <v>11.398882551586933</v>
      </c>
      <c r="D16" s="376">
        <f t="shared" si="4"/>
        <v>11.189210361047579</v>
      </c>
      <c r="E16" s="376">
        <f t="shared" si="5"/>
        <v>14.46271875103035</v>
      </c>
      <c r="F16" s="376">
        <f t="shared" si="6"/>
        <v>10.252846919991871</v>
      </c>
      <c r="G16" s="376">
        <f t="shared" si="7"/>
        <v>13.035899308182248</v>
      </c>
      <c r="H16" s="379">
        <f t="shared" si="17"/>
        <v>14.202563414347743</v>
      </c>
      <c r="I16" s="376">
        <f t="shared" si="8"/>
        <v>8.9678419518846173</v>
      </c>
      <c r="J16" s="376">
        <f t="shared" si="9"/>
        <v>8.4180820274502643</v>
      </c>
      <c r="K16" s="376">
        <f t="shared" si="10"/>
        <v>6.831575657657706</v>
      </c>
      <c r="L16" s="376">
        <f t="shared" si="11"/>
        <v>11.291205350701505</v>
      </c>
      <c r="M16" s="376">
        <f t="shared" si="12"/>
        <v>10.379878258366531</v>
      </c>
      <c r="N16" s="376">
        <f t="shared" si="13"/>
        <v>8.5211208218326266</v>
      </c>
      <c r="O16" s="376">
        <f t="shared" si="14"/>
        <v>5.2510620655774085</v>
      </c>
      <c r="P16" s="376">
        <f t="shared" si="15"/>
        <v>8.2196193174692453</v>
      </c>
      <c r="Q16" s="268">
        <v>2060</v>
      </c>
      <c r="R16" s="3"/>
      <c r="S16" s="376">
        <v>12.659733711531278</v>
      </c>
      <c r="T16" s="376">
        <v>7.2500047655414201</v>
      </c>
      <c r="U16" s="376">
        <v>9.4495454822735532</v>
      </c>
      <c r="V16" s="376">
        <v>10.819697296087202</v>
      </c>
      <c r="W16" s="376">
        <v>7.0915497168231578</v>
      </c>
      <c r="X16" s="376">
        <v>9.5874483490510674</v>
      </c>
      <c r="Y16" s="376">
        <v>5.6408249475922485</v>
      </c>
      <c r="Z16" s="376">
        <v>3.1054609150066521</v>
      </c>
      <c r="AA16" s="376">
        <v>5.0425561181264662</v>
      </c>
      <c r="AB16" s="376">
        <v>4.4817565746425796</v>
      </c>
      <c r="AC16" s="376">
        <v>6.1431629939930872</v>
      </c>
      <c r="AD16" s="376">
        <v>5.1044144665988389</v>
      </c>
      <c r="AE16" s="376">
        <v>4.1937405574491216</v>
      </c>
      <c r="AF16" s="376">
        <v>3.334123044820561</v>
      </c>
      <c r="AG16" s="376">
        <v>5.1252249699012911</v>
      </c>
      <c r="AH16" s="268"/>
      <c r="AI16" s="1"/>
    </row>
    <row r="17" spans="1:36" x14ac:dyDescent="0.25">
      <c r="A17" s="4">
        <v>11</v>
      </c>
      <c r="B17" s="312">
        <f t="shared" si="2"/>
        <v>15.223749128223316</v>
      </c>
      <c r="C17" s="312">
        <f t="shared" si="3"/>
        <v>11.786341910086923</v>
      </c>
      <c r="D17" s="312">
        <f t="shared" si="4"/>
        <v>11.43173606964314</v>
      </c>
      <c r="E17" s="312">
        <f t="shared" si="5"/>
        <v>14.821960243125805</v>
      </c>
      <c r="F17" s="312">
        <f t="shared" si="6"/>
        <v>10.466641746626268</v>
      </c>
      <c r="G17" s="312">
        <f t="shared" si="7"/>
        <v>13.424783502668971</v>
      </c>
      <c r="H17" s="312">
        <f t="shared" si="17"/>
        <v>14.91022296278547</v>
      </c>
      <c r="I17" s="312">
        <f t="shared" si="8"/>
        <v>9.7938306995110462</v>
      </c>
      <c r="J17" s="312">
        <f t="shared" si="9"/>
        <v>8.8385474990046777</v>
      </c>
      <c r="K17" s="312">
        <f t="shared" si="10"/>
        <v>7.0998802623592541</v>
      </c>
      <c r="L17" s="312">
        <f t="shared" si="11"/>
        <v>11.820843743958054</v>
      </c>
      <c r="M17" s="312">
        <f t="shared" si="12"/>
        <v>10.670489811041309</v>
      </c>
      <c r="N17" s="312">
        <f t="shared" si="13"/>
        <v>9.0735290879810773</v>
      </c>
      <c r="O17" s="312">
        <f t="shared" si="14"/>
        <v>5.4598175765358938</v>
      </c>
      <c r="P17" s="312">
        <f t="shared" si="15"/>
        <v>8.5718551985014315</v>
      </c>
      <c r="Q17" s="268">
        <v>2065</v>
      </c>
    </row>
    <row r="18" spans="1:36" x14ac:dyDescent="0.25">
      <c r="A18" s="4">
        <v>12</v>
      </c>
      <c r="B18" s="312">
        <f t="shared" si="2"/>
        <v>15.424660645673615</v>
      </c>
      <c r="C18" s="312">
        <f t="shared" si="3"/>
        <v>12.168786406745872</v>
      </c>
      <c r="D18" s="312">
        <f t="shared" si="4"/>
        <v>11.673189214436011</v>
      </c>
      <c r="E18" s="312">
        <f t="shared" si="5"/>
        <v>15.175887648256376</v>
      </c>
      <c r="F18" s="312">
        <f t="shared" si="6"/>
        <v>10.680060446905069</v>
      </c>
      <c r="G18" s="312">
        <f t="shared" si="7"/>
        <v>13.812651269109947</v>
      </c>
      <c r="H18" s="312">
        <f t="shared" si="17"/>
        <v>15.532566530250353</v>
      </c>
      <c r="I18" s="312">
        <f t="shared" si="8"/>
        <v>10.634067709920389</v>
      </c>
      <c r="J18" s="312">
        <f t="shared" si="9"/>
        <v>9.2660998438621949</v>
      </c>
      <c r="K18" s="312">
        <f t="shared" si="10"/>
        <v>7.3717583962784046</v>
      </c>
      <c r="L18" s="312">
        <f t="shared" si="11"/>
        <v>12.340796957559526</v>
      </c>
      <c r="M18" s="312">
        <f t="shared" si="12"/>
        <v>10.92937242813435</v>
      </c>
      <c r="N18" s="312">
        <f t="shared" si="13"/>
        <v>9.6277129422244805</v>
      </c>
      <c r="O18" s="312">
        <f t="shared" si="14"/>
        <v>5.6711279657485596</v>
      </c>
      <c r="P18" s="312">
        <f t="shared" si="15"/>
        <v>8.9279187470213817</v>
      </c>
      <c r="Q18" s="268">
        <v>2070</v>
      </c>
    </row>
    <row r="19" spans="1:36" ht="14.4" x14ac:dyDescent="0.25">
      <c r="A19" s="4">
        <v>13</v>
      </c>
      <c r="B19" s="312">
        <f t="shared" si="2"/>
        <v>15.625072234536811</v>
      </c>
      <c r="C19" s="312">
        <f t="shared" si="3"/>
        <v>12.545730370724689</v>
      </c>
      <c r="D19" s="312">
        <f t="shared" si="4"/>
        <v>11.91344592807868</v>
      </c>
      <c r="E19" s="312">
        <f t="shared" si="5"/>
        <v>15.524259046191904</v>
      </c>
      <c r="F19" s="312">
        <f t="shared" si="6"/>
        <v>10.893008357841142</v>
      </c>
      <c r="G19" s="312">
        <f t="shared" si="7"/>
        <v>14.199157737253262</v>
      </c>
      <c r="H19" s="312">
        <f t="shared" si="17"/>
        <v>16.076002558949344</v>
      </c>
      <c r="I19" s="312">
        <f t="shared" si="8"/>
        <v>11.484024361563515</v>
      </c>
      <c r="J19" s="312">
        <f t="shared" si="9"/>
        <v>9.7002168160267601</v>
      </c>
      <c r="K19" s="312">
        <f t="shared" si="10"/>
        <v>7.647000868306419</v>
      </c>
      <c r="L19" s="312">
        <f t="shared" si="11"/>
        <v>12.849861848352969</v>
      </c>
      <c r="M19" s="312">
        <f t="shared" si="12"/>
        <v>11.159207745040364</v>
      </c>
      <c r="N19" s="312">
        <f t="shared" si="13"/>
        <v>10.181775570034633</v>
      </c>
      <c r="O19" s="312">
        <f t="shared" si="14"/>
        <v>5.8848109131611412</v>
      </c>
      <c r="P19" s="312">
        <f t="shared" si="15"/>
        <v>9.287404813087031</v>
      </c>
      <c r="Q19" s="268">
        <v>2075</v>
      </c>
      <c r="S19" s="764" t="s">
        <v>431</v>
      </c>
      <c r="T19" s="764"/>
      <c r="U19" s="764"/>
      <c r="V19" s="764"/>
      <c r="W19" s="764"/>
      <c r="X19" s="764"/>
      <c r="Y19" s="764"/>
      <c r="Z19" s="764"/>
      <c r="AA19" s="764"/>
      <c r="AB19" s="764"/>
      <c r="AC19" s="764"/>
      <c r="AD19" s="764"/>
      <c r="AE19" s="764"/>
      <c r="AF19" s="764"/>
      <c r="AG19" s="764"/>
      <c r="AH19" s="764"/>
    </row>
    <row r="20" spans="1:36" x14ac:dyDescent="0.25">
      <c r="A20" s="4">
        <v>14</v>
      </c>
      <c r="B20" s="312">
        <f t="shared" si="2"/>
        <v>15.824945138002011</v>
      </c>
      <c r="C20" s="312">
        <f t="shared" si="3"/>
        <v>12.916735231083651</v>
      </c>
      <c r="D20" s="312">
        <f t="shared" si="4"/>
        <v>12.152387466204775</v>
      </c>
      <c r="E20" s="312">
        <f t="shared" si="5"/>
        <v>15.866858488387482</v>
      </c>
      <c r="F20" s="312">
        <f t="shared" si="6"/>
        <v>11.105393530198052</v>
      </c>
      <c r="G20" s="312">
        <f t="shared" si="7"/>
        <v>14.583972429595459</v>
      </c>
      <c r="H20" s="312">
        <f t="shared" si="17"/>
        <v>16.547706575420641</v>
      </c>
      <c r="I20" s="312">
        <f t="shared" si="8"/>
        <v>12.339325347665831</v>
      </c>
      <c r="J20" s="312">
        <f t="shared" si="9"/>
        <v>10.140368633536452</v>
      </c>
      <c r="K20" s="312">
        <f t="shared" si="10"/>
        <v>7.9253959504617724</v>
      </c>
      <c r="L20" s="312">
        <f t="shared" si="11"/>
        <v>13.347000741139045</v>
      </c>
      <c r="M20" s="312">
        <f t="shared" si="12"/>
        <v>11.362653689781505</v>
      </c>
      <c r="N20" s="312">
        <f t="shared" si="13"/>
        <v>10.73392767007565</v>
      </c>
      <c r="O20" s="312">
        <f t="shared" si="14"/>
        <v>6.1006828863117439</v>
      </c>
      <c r="P20" s="312">
        <f t="shared" si="15"/>
        <v>9.6499093444386563</v>
      </c>
      <c r="Q20" s="268">
        <v>2080</v>
      </c>
      <c r="S20" s="117" t="s">
        <v>151</v>
      </c>
      <c r="T20" s="109">
        <v>2005</v>
      </c>
      <c r="U20" s="109">
        <v>2010</v>
      </c>
      <c r="V20" s="109">
        <v>2015</v>
      </c>
      <c r="W20" s="109">
        <v>2005</v>
      </c>
      <c r="X20" s="109">
        <v>2010</v>
      </c>
      <c r="Y20" s="109">
        <v>2015</v>
      </c>
      <c r="Z20" s="66"/>
    </row>
    <row r="21" spans="1:36" x14ac:dyDescent="0.25">
      <c r="A21" s="4">
        <v>15</v>
      </c>
      <c r="B21" s="312">
        <f t="shared" si="2"/>
        <v>16.024241532139698</v>
      </c>
      <c r="C21" s="312">
        <f t="shared" si="3"/>
        <v>13.281408458527665</v>
      </c>
      <c r="D21" s="312">
        <f t="shared" si="4"/>
        <v>12.389900234050318</v>
      </c>
      <c r="E21" s="312">
        <f t="shared" si="5"/>
        <v>16.203495103988974</v>
      </c>
      <c r="F21" s="312">
        <f t="shared" si="6"/>
        <v>11.317126781764516</v>
      </c>
      <c r="G21" s="312">
        <f t="shared" si="7"/>
        <v>14.966779606957274</v>
      </c>
      <c r="H21" s="312">
        <f t="shared" si="17"/>
        <v>16.955092774293174</v>
      </c>
      <c r="I21" s="312">
        <f t="shared" si="8"/>
        <v>13.19580652162656</v>
      </c>
      <c r="J21" s="312">
        <f t="shared" si="9"/>
        <v>10.586020399471996</v>
      </c>
      <c r="K21" s="312">
        <f t="shared" si="10"/>
        <v>8.2067299956438227</v>
      </c>
      <c r="L21" s="312">
        <f t="shared" si="11"/>
        <v>13.831335160493166</v>
      </c>
      <c r="M21" s="312">
        <f t="shared" si="12"/>
        <v>11.542279452458937</v>
      </c>
      <c r="N21" s="312">
        <f t="shared" si="13"/>
        <v>11.282498086761239</v>
      </c>
      <c r="O21" s="312">
        <f t="shared" si="14"/>
        <v>6.318559697304047</v>
      </c>
      <c r="P21" s="312">
        <f t="shared" si="15"/>
        <v>10.015030814801062</v>
      </c>
      <c r="Q21" s="268">
        <v>2085</v>
      </c>
      <c r="S21" s="118" t="s">
        <v>0</v>
      </c>
      <c r="T21">
        <v>14.705563250622239</v>
      </c>
      <c r="U21">
        <v>16.615311489956234</v>
      </c>
      <c r="V21">
        <v>18.299380468156748</v>
      </c>
      <c r="W21" s="28">
        <f t="shared" ref="W21:W35" si="18">T21-T38</f>
        <v>-2.2594026027888958E-7</v>
      </c>
      <c r="X21" s="28">
        <f t="shared" ref="X21:X35" si="19">U21-U38</f>
        <v>1.3420019196437334</v>
      </c>
      <c r="Y21" s="28">
        <f t="shared" ref="Y21:Y35" si="20">V21-V38</f>
        <v>1.3592496087817487</v>
      </c>
      <c r="Z21" s="384" t="s">
        <v>0</v>
      </c>
    </row>
    <row r="22" spans="1:36" x14ac:dyDescent="0.25">
      <c r="A22" s="4">
        <v>16</v>
      </c>
      <c r="B22" s="312">
        <f t="shared" si="2"/>
        <v>16.222924531082494</v>
      </c>
      <c r="C22" s="312">
        <f t="shared" si="3"/>
        <v>13.639402235641846</v>
      </c>
      <c r="D22" s="312">
        <f t="shared" si="4"/>
        <v>12.625875797018798</v>
      </c>
      <c r="E22" s="312">
        <f t="shared" si="5"/>
        <v>16.534002141038094</v>
      </c>
      <c r="F22" s="312">
        <f t="shared" si="6"/>
        <v>11.528121741975163</v>
      </c>
      <c r="G22" s="312">
        <f t="shared" si="7"/>
        <v>15.347278525929442</v>
      </c>
      <c r="H22" s="312">
        <f t="shared" si="17"/>
        <v>17.305445729178366</v>
      </c>
      <c r="I22" s="312">
        <f t="shared" si="8"/>
        <v>14.049560877918301</v>
      </c>
      <c r="J22" s="312">
        <f t="shared" si="9"/>
        <v>11.036634429678445</v>
      </c>
      <c r="K22" s="312">
        <f t="shared" si="10"/>
        <v>8.4907880376267411</v>
      </c>
      <c r="L22" s="312">
        <f t="shared" si="11"/>
        <v>14.302138036565623</v>
      </c>
      <c r="M22" s="312">
        <f t="shared" si="12"/>
        <v>11.700521606565696</v>
      </c>
      <c r="N22" s="312">
        <f t="shared" si="13"/>
        <v>11.825941458229817</v>
      </c>
      <c r="O22" s="312">
        <f t="shared" si="14"/>
        <v>6.5382570379618334</v>
      </c>
      <c r="P22" s="312">
        <f t="shared" si="15"/>
        <v>10.382371563238149</v>
      </c>
      <c r="Q22" s="268">
        <v>2090</v>
      </c>
      <c r="S22" s="118" t="s">
        <v>23</v>
      </c>
      <c r="T22">
        <v>2.6695236813147849</v>
      </c>
      <c r="U22">
        <v>3.1041562213385956</v>
      </c>
      <c r="V22">
        <v>3.5092067262852629</v>
      </c>
      <c r="W22" s="28">
        <f t="shared" si="18"/>
        <v>-3.2584024367565689E-10</v>
      </c>
      <c r="X22" s="28">
        <f t="shared" si="19"/>
        <v>-7.2880399755154368E-2</v>
      </c>
      <c r="Y22" s="28">
        <f t="shared" si="20"/>
        <v>0.14660833761338798</v>
      </c>
      <c r="Z22" s="384" t="s">
        <v>23</v>
      </c>
      <c r="AI22" s="467"/>
      <c r="AJ22" s="467"/>
    </row>
    <row r="23" spans="1:36" x14ac:dyDescent="0.25">
      <c r="A23" s="4">
        <v>17</v>
      </c>
      <c r="B23" s="312">
        <f t="shared" si="2"/>
        <v>16.420958191033456</v>
      </c>
      <c r="C23" s="312">
        <f t="shared" si="3"/>
        <v>13.990411901058222</v>
      </c>
      <c r="D23" s="312">
        <f t="shared" si="4"/>
        <v>12.860210876190878</v>
      </c>
      <c r="E23" s="312">
        <f t="shared" si="5"/>
        <v>16.858235956423233</v>
      </c>
      <c r="F23" s="312">
        <f t="shared" si="6"/>
        <v>11.738294888222317</v>
      </c>
      <c r="G23" s="312">
        <f t="shared" si="7"/>
        <v>15.72518361354863</v>
      </c>
      <c r="H23" s="312">
        <f t="shared" si="17"/>
        <v>17.605679817332344</v>
      </c>
      <c r="I23" s="312">
        <f t="shared" si="8"/>
        <v>14.896973140126999</v>
      </c>
      <c r="J23" s="312">
        <f t="shared" si="9"/>
        <v>11.491672475911232</v>
      </c>
      <c r="K23" s="312">
        <f t="shared" si="10"/>
        <v>8.7773543713479665</v>
      </c>
      <c r="L23" s="312">
        <f t="shared" si="11"/>
        <v>14.758824771843958</v>
      </c>
      <c r="M23" s="312">
        <f t="shared" si="12"/>
        <v>11.839656819140131</v>
      </c>
      <c r="N23" s="312">
        <f t="shared" si="13"/>
        <v>12.362843134177806</v>
      </c>
      <c r="O23" s="312">
        <f t="shared" si="14"/>
        <v>6.7595909916006791</v>
      </c>
      <c r="P23" s="312">
        <f t="shared" si="15"/>
        <v>10.751539041624625</v>
      </c>
      <c r="Q23" s="268">
        <v>2095</v>
      </c>
      <c r="S23" s="118" t="s">
        <v>39</v>
      </c>
      <c r="T23">
        <v>4.3519638650180692</v>
      </c>
      <c r="U23">
        <v>4.6431593532200006</v>
      </c>
      <c r="V23">
        <v>4.8697118593284499</v>
      </c>
      <c r="W23" s="28">
        <f t="shared" si="18"/>
        <v>-2.1694308571795773E-9</v>
      </c>
      <c r="X23" s="28">
        <f t="shared" si="19"/>
        <v>0.21576970478250068</v>
      </c>
      <c r="Y23" s="28">
        <f t="shared" si="20"/>
        <v>0.30162055073470029</v>
      </c>
      <c r="Z23" s="384" t="s">
        <v>39</v>
      </c>
      <c r="AI23" s="468"/>
      <c r="AJ23" s="467"/>
    </row>
    <row r="24" spans="1:36" x14ac:dyDescent="0.25">
      <c r="A24" s="4">
        <v>18</v>
      </c>
      <c r="B24" s="312">
        <f t="shared" si="2"/>
        <v>16.618307513142469</v>
      </c>
      <c r="C24" s="312">
        <f t="shared" si="3"/>
        <v>14.334174209922599</v>
      </c>
      <c r="D24" s="312">
        <f t="shared" si="4"/>
        <v>13.092807329774692</v>
      </c>
      <c r="E24" s="312">
        <f t="shared" si="5"/>
        <v>17.176074967023588</v>
      </c>
      <c r="F24" s="312">
        <f t="shared" si="6"/>
        <v>11.947565574212442</v>
      </c>
      <c r="G24" s="312">
        <f t="shared" si="7"/>
        <v>16.100224564685227</v>
      </c>
      <c r="H24" s="312">
        <f t="shared" si="17"/>
        <v>17.862195887867063</v>
      </c>
      <c r="I24" s="312">
        <f t="shared" si="8"/>
        <v>15.73474375176238</v>
      </c>
      <c r="J24" s="312">
        <f t="shared" si="9"/>
        <v>11.950597835016955</v>
      </c>
      <c r="K24" s="312">
        <f t="shared" si="10"/>
        <v>9.0662131117900397</v>
      </c>
      <c r="L24" s="312">
        <f t="shared" si="11"/>
        <v>15.200943513436181</v>
      </c>
      <c r="M24" s="312">
        <f t="shared" si="12"/>
        <v>11.961787221927596</v>
      </c>
      <c r="N24" s="312">
        <f t="shared" si="13"/>
        <v>12.89192164446664</v>
      </c>
      <c r="O24" s="312">
        <f t="shared" si="14"/>
        <v>6.982378520115474</v>
      </c>
      <c r="P24" s="312">
        <f t="shared" si="15"/>
        <v>11.122146968314873</v>
      </c>
      <c r="Q24" s="268">
        <v>2100</v>
      </c>
      <c r="S24" s="118" t="s">
        <v>24</v>
      </c>
      <c r="T24">
        <v>1.307605712411511</v>
      </c>
      <c r="U24">
        <v>1.4944670256945274</v>
      </c>
      <c r="V24">
        <v>1.6715199572852222</v>
      </c>
      <c r="W24" s="28">
        <f t="shared" si="18"/>
        <v>-4.791140817417272E-10</v>
      </c>
      <c r="X24" s="28">
        <f t="shared" si="19"/>
        <v>0.11058238213983995</v>
      </c>
      <c r="Y24" s="28">
        <f t="shared" si="20"/>
        <v>0.13392510865240959</v>
      </c>
      <c r="Z24" s="384" t="s">
        <v>24</v>
      </c>
      <c r="AI24" s="469"/>
      <c r="AJ24" s="467"/>
    </row>
    <row r="25" spans="1:36" x14ac:dyDescent="0.25">
      <c r="A25" s="4">
        <v>19</v>
      </c>
      <c r="B25" s="312">
        <f t="shared" si="2"/>
        <v>16.814938445291549</v>
      </c>
      <c r="C25" s="312">
        <f t="shared" si="3"/>
        <v>14.670465449741013</v>
      </c>
      <c r="D25" s="312">
        <f t="shared" si="4"/>
        <v>13.323572121482592</v>
      </c>
      <c r="E25" s="312">
        <f t="shared" si="5"/>
        <v>17.487418573399459</v>
      </c>
      <c r="F25" s="312">
        <f t="shared" si="6"/>
        <v>12.155856050727442</v>
      </c>
      <c r="G25" s="312">
        <f t="shared" si="7"/>
        <v>16.472146367683926</v>
      </c>
      <c r="H25" s="312">
        <f t="shared" si="17"/>
        <v>18.080808954273419</v>
      </c>
      <c r="I25" s="312">
        <f t="shared" si="8"/>
        <v>16.55990328786114</v>
      </c>
      <c r="J25" s="312">
        <f t="shared" si="9"/>
        <v>12.412877336583469</v>
      </c>
      <c r="K25" s="312">
        <f t="shared" si="10"/>
        <v>9.3571487299929217</v>
      </c>
      <c r="L25" s="312">
        <f t="shared" si="11"/>
        <v>15.628164931722612</v>
      </c>
      <c r="M25" s="312">
        <f t="shared" si="12"/>
        <v>12.068835176250513</v>
      </c>
      <c r="N25" s="312">
        <f t="shared" si="13"/>
        <v>13.412029012733523</v>
      </c>
      <c r="O25" s="312">
        <f t="shared" si="14"/>
        <v>7.2064379253342059</v>
      </c>
      <c r="P25" s="312">
        <f t="shared" si="15"/>
        <v>11.493816387026074</v>
      </c>
      <c r="Q25" s="268">
        <v>2105</v>
      </c>
      <c r="S25" s="118" t="s">
        <v>40</v>
      </c>
      <c r="T25">
        <v>1.686229994542098</v>
      </c>
      <c r="U25">
        <v>1.9065884723762541</v>
      </c>
      <c r="V25">
        <v>2.0952329081846841</v>
      </c>
      <c r="W25" s="28">
        <f t="shared" si="18"/>
        <v>-5.0001383034015134E-9</v>
      </c>
      <c r="X25" s="28">
        <f t="shared" si="19"/>
        <v>5.133628750839514E-2</v>
      </c>
      <c r="Y25" s="28">
        <f t="shared" si="20"/>
        <v>0.10898590272203768</v>
      </c>
      <c r="Z25" t="s">
        <v>40</v>
      </c>
      <c r="AI25" s="469"/>
      <c r="AJ25" s="467"/>
    </row>
    <row r="26" spans="1:36" x14ac:dyDescent="0.25">
      <c r="A26" s="4">
        <v>20</v>
      </c>
      <c r="B26" s="376">
        <f t="shared" si="2"/>
        <v>17.01081788282988</v>
      </c>
      <c r="C26" s="376">
        <f t="shared" si="3"/>
        <v>14.999099447277105</v>
      </c>
      <c r="D26" s="376">
        <f t="shared" si="4"/>
        <v>13.552417276805363</v>
      </c>
      <c r="E26" s="376">
        <f t="shared" si="5"/>
        <v>17.792186066305327</v>
      </c>
      <c r="F26" s="376">
        <f t="shared" si="6"/>
        <v>12.363091479155422</v>
      </c>
      <c r="G26" s="376">
        <f t="shared" si="7"/>
        <v>16.840709263801759</v>
      </c>
      <c r="H26" s="379">
        <f t="shared" si="17"/>
        <v>18.266725643982159</v>
      </c>
      <c r="I26" s="376">
        <f t="shared" si="8"/>
        <v>17.36981843881016</v>
      </c>
      <c r="J26" s="376">
        <f t="shared" si="9"/>
        <v>12.877983203226828</v>
      </c>
      <c r="K26" s="376">
        <f t="shared" si="10"/>
        <v>9.6499465649645533</v>
      </c>
      <c r="L26" s="376">
        <f t="shared" si="11"/>
        <v>16.040271762987619</v>
      </c>
      <c r="M26" s="376">
        <f t="shared" si="12"/>
        <v>12.162544788285157</v>
      </c>
      <c r="N26" s="376">
        <f t="shared" si="13"/>
        <v>13.922149211624408</v>
      </c>
      <c r="O26" s="376">
        <f t="shared" si="14"/>
        <v>7.4315892838276962</v>
      </c>
      <c r="P26" s="376">
        <f t="shared" si="15"/>
        <v>11.866176630808894</v>
      </c>
      <c r="Q26" s="268">
        <v>2110</v>
      </c>
      <c r="S26" s="118" t="s">
        <v>5</v>
      </c>
      <c r="T26">
        <v>16.299821060156216</v>
      </c>
      <c r="U26">
        <v>18.083452907672214</v>
      </c>
      <c r="V26">
        <v>19.629317530734394</v>
      </c>
      <c r="W26" s="28">
        <f t="shared" si="18"/>
        <v>-4.9974979177136447E-7</v>
      </c>
      <c r="X26" s="28">
        <f t="shared" si="19"/>
        <v>0.9659612628129004</v>
      </c>
      <c r="Y26" s="28">
        <f t="shared" si="20"/>
        <v>1.5754922028611631</v>
      </c>
      <c r="Z26" s="384" t="s">
        <v>5</v>
      </c>
      <c r="AI26" s="469"/>
      <c r="AJ26" s="467"/>
    </row>
    <row r="27" spans="1:36" x14ac:dyDescent="0.25">
      <c r="A27" s="4">
        <v>21</v>
      </c>
      <c r="B27" s="312">
        <f t="shared" si="2"/>
        <v>17.205913668299321</v>
      </c>
      <c r="C27" s="312">
        <f t="shared" si="3"/>
        <v>15.319925498729017</v>
      </c>
      <c r="D27" s="312">
        <f t="shared" si="4"/>
        <v>13.779259828135766</v>
      </c>
      <c r="E27" s="312">
        <f t="shared" si="5"/>
        <v>18.09031552525575</v>
      </c>
      <c r="F27" s="312">
        <f t="shared" si="6"/>
        <v>12.569199938158013</v>
      </c>
      <c r="G27" s="312">
        <f t="shared" si="7"/>
        <v>17.20568864594296</v>
      </c>
      <c r="H27" s="312">
        <f t="shared" si="17"/>
        <v>18.424554901848818</v>
      </c>
      <c r="I27" s="312">
        <f t="shared" si="8"/>
        <v>18.162190776689346</v>
      </c>
      <c r="J27" s="312">
        <f t="shared" si="9"/>
        <v>13.345394779311304</v>
      </c>
      <c r="K27" s="312">
        <f t="shared" si="10"/>
        <v>9.9443933104789064</v>
      </c>
      <c r="L27" s="312">
        <f t="shared" si="11"/>
        <v>16.437148332191278</v>
      </c>
      <c r="M27" s="312">
        <f t="shared" si="12"/>
        <v>12.244488087022077</v>
      </c>
      <c r="N27" s="312">
        <f t="shared" si="13"/>
        <v>14.421395049897026</v>
      </c>
      <c r="O27" s="312">
        <f t="shared" si="14"/>
        <v>7.6576548545907333</v>
      </c>
      <c r="P27" s="312">
        <f t="shared" si="15"/>
        <v>12.238866191752869</v>
      </c>
      <c r="Q27" s="268">
        <v>2115</v>
      </c>
      <c r="S27" s="272" t="s">
        <v>25</v>
      </c>
      <c r="T27" s="273">
        <v>8.3505080816457902</v>
      </c>
      <c r="U27" s="273">
        <v>12.569418740745878</v>
      </c>
      <c r="V27" s="273">
        <v>18.34375866155381</v>
      </c>
      <c r="W27" s="28">
        <f t="shared" si="18"/>
        <v>8.2678003520790355E-2</v>
      </c>
      <c r="X27" s="28">
        <f t="shared" si="19"/>
        <v>-0.20974336862912146</v>
      </c>
      <c r="Y27" s="28">
        <f t="shared" si="20"/>
        <v>9.8348334288118622E-3</v>
      </c>
      <c r="Z27" s="384" t="s">
        <v>25</v>
      </c>
      <c r="AI27" s="468"/>
      <c r="AJ27" s="467"/>
    </row>
    <row r="28" spans="1:36" x14ac:dyDescent="0.25">
      <c r="A28" s="4">
        <v>22</v>
      </c>
      <c r="B28" s="312">
        <f t="shared" si="2"/>
        <v>17.400194590191106</v>
      </c>
      <c r="C28" s="312">
        <f t="shared" si="3"/>
        <v>15.632826252005829</v>
      </c>
      <c r="D28" s="312">
        <f t="shared" si="4"/>
        <v>14.004021749670647</v>
      </c>
      <c r="E28" s="312">
        <f t="shared" si="5"/>
        <v>18.38176271736635</v>
      </c>
      <c r="F28" s="312">
        <f t="shared" si="6"/>
        <v>12.774112423841927</v>
      </c>
      <c r="G28" s="312">
        <f t="shared" si="7"/>
        <v>17.566874902101866</v>
      </c>
      <c r="H28" s="312">
        <f t="shared" si="17"/>
        <v>18.558339600612413</v>
      </c>
      <c r="I28" s="312">
        <f t="shared" si="8"/>
        <v>18.935049513622285</v>
      </c>
      <c r="J28" s="312">
        <f t="shared" si="9"/>
        <v>13.814600125413634</v>
      </c>
      <c r="K28" s="312">
        <f t="shared" si="10"/>
        <v>10.240277475962253</v>
      </c>
      <c r="L28" s="312">
        <f t="shared" si="11"/>
        <v>16.818770233297634</v>
      </c>
      <c r="M28" s="312">
        <f t="shared" si="12"/>
        <v>12.316074251928899</v>
      </c>
      <c r="N28" s="312">
        <f t="shared" si="13"/>
        <v>14.909003768529638</v>
      </c>
      <c r="O28" s="312">
        <f t="shared" si="14"/>
        <v>7.8844594592214907</v>
      </c>
      <c r="P28" s="312">
        <f t="shared" si="15"/>
        <v>12.611533497765473</v>
      </c>
      <c r="Q28" s="268">
        <v>2120</v>
      </c>
      <c r="S28" s="118" t="s">
        <v>26</v>
      </c>
      <c r="T28">
        <v>3.74129880743221</v>
      </c>
      <c r="U28">
        <v>5.266794690314839</v>
      </c>
      <c r="V28">
        <v>7.2450747205230206</v>
      </c>
      <c r="W28" s="28">
        <f t="shared" si="18"/>
        <v>-2.0692790148046925E-8</v>
      </c>
      <c r="X28" s="28">
        <f t="shared" si="19"/>
        <v>-0.31085814171641069</v>
      </c>
      <c r="Y28" s="28">
        <f t="shared" si="20"/>
        <v>-0.44896434197697932</v>
      </c>
      <c r="Z28" s="384" t="s">
        <v>26</v>
      </c>
      <c r="AI28" s="469"/>
      <c r="AJ28" s="467"/>
    </row>
    <row r="29" spans="1:36" x14ac:dyDescent="0.25">
      <c r="A29" s="4">
        <v>23</v>
      </c>
      <c r="B29" s="312">
        <f t="shared" si="2"/>
        <v>17.593630380774119</v>
      </c>
      <c r="C29" s="312">
        <f t="shared" si="3"/>
        <v>15.937715566604853</v>
      </c>
      <c r="D29" s="312">
        <f t="shared" si="4"/>
        <v>14.226629882994894</v>
      </c>
      <c r="E29" s="312">
        <f t="shared" si="5"/>
        <v>18.666500003730452</v>
      </c>
      <c r="F29" s="312">
        <f t="shared" si="6"/>
        <v>12.977762843801399</v>
      </c>
      <c r="G29" s="312">
        <f t="shared" si="7"/>
        <v>17.924073208800316</v>
      </c>
      <c r="H29" s="312">
        <f t="shared" si="17"/>
        <v>18.67160012058368</v>
      </c>
      <c r="I29" s="312">
        <f t="shared" si="8"/>
        <v>19.686739415330944</v>
      </c>
      <c r="J29" s="312">
        <f t="shared" si="9"/>
        <v>14.28509747723686</v>
      </c>
      <c r="K29" s="312">
        <f t="shared" si="10"/>
        <v>10.537389820868782</v>
      </c>
      <c r="L29" s="312">
        <f t="shared" si="11"/>
        <v>17.185194309138481</v>
      </c>
      <c r="M29" s="312">
        <f t="shared" si="12"/>
        <v>12.378560670665548</v>
      </c>
      <c r="N29" s="312">
        <f t="shared" si="13"/>
        <v>15.384331604933141</v>
      </c>
      <c r="O29" s="312">
        <f t="shared" si="14"/>
        <v>8.1118308344225962</v>
      </c>
      <c r="P29" s="312">
        <f t="shared" si="15"/>
        <v>12.983837598374468</v>
      </c>
      <c r="Q29" s="268">
        <v>2125</v>
      </c>
      <c r="S29" s="118" t="s">
        <v>41</v>
      </c>
      <c r="T29">
        <v>2.3257405176685748</v>
      </c>
      <c r="U29">
        <v>2.7372549595242415</v>
      </c>
      <c r="V29">
        <v>3.172742898981245</v>
      </c>
      <c r="W29" s="28">
        <f t="shared" si="18"/>
        <v>2.302713876232465E-2</v>
      </c>
      <c r="X29" s="28">
        <f t="shared" si="19"/>
        <v>-0.12501896625700848</v>
      </c>
      <c r="Y29" s="28">
        <f t="shared" si="20"/>
        <v>0.18020090679374512</v>
      </c>
      <c r="Z29" s="384" t="s">
        <v>41</v>
      </c>
      <c r="AI29" s="469"/>
      <c r="AJ29" s="467"/>
    </row>
    <row r="30" spans="1:36" x14ac:dyDescent="0.25">
      <c r="A30" s="4">
        <v>24</v>
      </c>
      <c r="B30" s="312">
        <f t="shared" si="2"/>
        <v>17.786191713034938</v>
      </c>
      <c r="C30" s="312">
        <f t="shared" si="3"/>
        <v>16.234536373405358</v>
      </c>
      <c r="D30" s="312">
        <f t="shared" si="4"/>
        <v>14.447015854222068</v>
      </c>
      <c r="E30" s="312">
        <f t="shared" si="5"/>
        <v>18.944515259681697</v>
      </c>
      <c r="F30" s="312">
        <f t="shared" si="6"/>
        <v>13.180088005395595</v>
      </c>
      <c r="G30" s="312">
        <f t="shared" si="7"/>
        <v>18.277103279650049</v>
      </c>
      <c r="H30" s="312">
        <f t="shared" si="17"/>
        <v>18.767383637475039</v>
      </c>
      <c r="I30" s="312">
        <f t="shared" si="8"/>
        <v>20.415904954194581</v>
      </c>
      <c r="J30" s="312">
        <f t="shared" si="9"/>
        <v>14.756396568948631</v>
      </c>
      <c r="K30" s="312">
        <f t="shared" si="10"/>
        <v>10.835523762135502</v>
      </c>
      <c r="L30" s="312">
        <f t="shared" si="11"/>
        <v>17.53654904099211</v>
      </c>
      <c r="M30" s="312">
        <f t="shared" si="12"/>
        <v>12.433064925137229</v>
      </c>
      <c r="N30" s="312">
        <f t="shared" si="13"/>
        <v>15.84684756298569</v>
      </c>
      <c r="O30" s="312">
        <f t="shared" si="14"/>
        <v>8.3395999568285042</v>
      </c>
      <c r="P30" s="312">
        <f t="shared" si="15"/>
        <v>13.355448762034806</v>
      </c>
      <c r="Q30" s="268">
        <v>2130</v>
      </c>
      <c r="S30" s="118" t="s">
        <v>42</v>
      </c>
      <c r="T30">
        <v>0.51432720909588603</v>
      </c>
      <c r="U30">
        <v>0.60482811092841804</v>
      </c>
      <c r="V30">
        <v>0.70726624825140527</v>
      </c>
      <c r="W30" s="28">
        <f t="shared" si="18"/>
        <v>-3.7677017061810147E-10</v>
      </c>
      <c r="X30" s="28">
        <f t="shared" si="19"/>
        <v>5.711533779980571E-3</v>
      </c>
      <c r="Y30" s="28">
        <f t="shared" si="20"/>
        <v>4.29235358490615E-2</v>
      </c>
      <c r="Z30" s="384" t="s">
        <v>42</v>
      </c>
      <c r="AI30" s="469"/>
      <c r="AJ30" s="467"/>
    </row>
    <row r="31" spans="1:36" x14ac:dyDescent="0.25">
      <c r="A31" s="4">
        <v>25</v>
      </c>
      <c r="B31" s="312">
        <f t="shared" si="2"/>
        <v>17.977850196769449</v>
      </c>
      <c r="C31" s="312">
        <f t="shared" si="3"/>
        <v>16.523258553674438</v>
      </c>
      <c r="D31" s="312">
        <f t="shared" si="4"/>
        <v>14.665115983535751</v>
      </c>
      <c r="E31" s="312">
        <f t="shared" si="5"/>
        <v>19.215810814437443</v>
      </c>
      <c r="F31" s="312">
        <f t="shared" si="6"/>
        <v>13.381027598621063</v>
      </c>
      <c r="G31" s="312">
        <f t="shared" si="7"/>
        <v>18.625799073988802</v>
      </c>
      <c r="H31" s="312">
        <f t="shared" si="17"/>
        <v>18.848314888319656</v>
      </c>
      <c r="I31" s="312">
        <f t="shared" si="8"/>
        <v>21.121471685778655</v>
      </c>
      <c r="J31" s="312">
        <f t="shared" si="9"/>
        <v>15.228019822061823</v>
      </c>
      <c r="K31" s="312">
        <f t="shared" si="10"/>
        <v>11.134475754483006</v>
      </c>
      <c r="L31" s="312">
        <f t="shared" si="11"/>
        <v>17.873025430019943</v>
      </c>
      <c r="M31" s="312">
        <f t="shared" si="12"/>
        <v>12.480577055862151</v>
      </c>
      <c r="N31" s="312">
        <f t="shared" si="13"/>
        <v>16.296126603235802</v>
      </c>
      <c r="O31" s="312">
        <f t="shared" si="14"/>
        <v>8.5676013403297109</v>
      </c>
      <c r="P31" s="312">
        <f t="shared" si="15"/>
        <v>13.726048987877013</v>
      </c>
      <c r="Q31" s="268">
        <v>2135</v>
      </c>
      <c r="S31" s="118" t="s">
        <v>4</v>
      </c>
      <c r="T31">
        <v>1.1877592834442963</v>
      </c>
      <c r="U31">
        <v>1.4714240564974446</v>
      </c>
      <c r="V31">
        <v>1.8027123115780759</v>
      </c>
      <c r="W31" s="28">
        <f t="shared" si="18"/>
        <v>-1.0520111448641956E-9</v>
      </c>
      <c r="X31" s="28">
        <f t="shared" si="19"/>
        <v>8.0669696298469873E-2</v>
      </c>
      <c r="Y31" s="28">
        <f t="shared" si="20"/>
        <v>0.11141559393433798</v>
      </c>
      <c r="Z31" t="s">
        <v>4</v>
      </c>
      <c r="AI31" s="468"/>
      <c r="AJ31" s="467"/>
    </row>
    <row r="32" spans="1:36" x14ac:dyDescent="0.25">
      <c r="A32" s="4">
        <v>26</v>
      </c>
      <c r="B32" s="312">
        <f t="shared" si="2"/>
        <v>18.168578373865387</v>
      </c>
      <c r="C32" s="312">
        <f t="shared" si="3"/>
        <v>16.803876853749831</v>
      </c>
      <c r="D32" s="312">
        <f t="shared" si="4"/>
        <v>14.880871187943105</v>
      </c>
      <c r="E32" s="312">
        <f t="shared" si="5"/>
        <v>19.480402414819995</v>
      </c>
      <c r="F32" s="312">
        <f t="shared" si="6"/>
        <v>13.580524173934137</v>
      </c>
      <c r="G32" s="312">
        <f t="shared" si="7"/>
        <v>18.970008470336087</v>
      </c>
      <c r="H32" s="312">
        <f t="shared" si="17"/>
        <v>18.916645682818384</v>
      </c>
      <c r="I32" s="312">
        <f t="shared" si="8"/>
        <v>21.802625720327196</v>
      </c>
      <c r="J32" s="312">
        <f t="shared" si="9"/>
        <v>15.699503401992148</v>
      </c>
      <c r="K32" s="312">
        <f t="shared" si="10"/>
        <v>11.434045643492786</v>
      </c>
      <c r="L32" s="312">
        <f t="shared" si="11"/>
        <v>18.194868428396092</v>
      </c>
      <c r="M32" s="312">
        <f t="shared" si="12"/>
        <v>12.521971650220431</v>
      </c>
      <c r="N32" s="312">
        <f t="shared" si="13"/>
        <v>16.731842443360961</v>
      </c>
      <c r="O32" s="312">
        <f t="shared" si="14"/>
        <v>8.7956733062147858</v>
      </c>
      <c r="P32" s="312">
        <f t="shared" si="15"/>
        <v>14.0953324352169</v>
      </c>
      <c r="Q32" s="268">
        <v>2140</v>
      </c>
      <c r="S32" s="118" t="s">
        <v>43</v>
      </c>
      <c r="T32">
        <v>0.65902864109505133</v>
      </c>
      <c r="U32">
        <v>0.90287863595444884</v>
      </c>
      <c r="V32">
        <v>1.2049746097895859</v>
      </c>
      <c r="W32" s="28">
        <f t="shared" si="18"/>
        <v>6.5250362061353151E-3</v>
      </c>
      <c r="X32" s="28">
        <f t="shared" si="19"/>
        <v>-5.3861140656879303E-2</v>
      </c>
      <c r="Y32" s="28">
        <f t="shared" si="20"/>
        <v>1.4570152697300776E-2</v>
      </c>
      <c r="Z32" t="s">
        <v>43</v>
      </c>
      <c r="AI32" s="469"/>
      <c r="AJ32" s="467"/>
    </row>
    <row r="33" spans="1:36" x14ac:dyDescent="0.25">
      <c r="A33" s="4">
        <v>27</v>
      </c>
      <c r="B33" s="312">
        <f t="shared" si="2"/>
        <v>18.358349712814775</v>
      </c>
      <c r="C33" s="312">
        <f t="shared" si="3"/>
        <v>17.076408849237804</v>
      </c>
      <c r="D33" s="312">
        <f t="shared" si="4"/>
        <v>15.094226878018208</v>
      </c>
      <c r="E33" s="312">
        <f t="shared" si="5"/>
        <v>19.738318217013187</v>
      </c>
      <c r="F33" s="312">
        <f t="shared" si="6"/>
        <v>13.778523115371867</v>
      </c>
      <c r="G33" s="312">
        <f t="shared" si="7"/>
        <v>19.309592909195398</v>
      </c>
      <c r="H33" s="312">
        <f t="shared" si="17"/>
        <v>18.974301502695589</v>
      </c>
      <c r="I33" s="312">
        <f t="shared" si="8"/>
        <v>22.458792043546271</v>
      </c>
      <c r="J33" s="312">
        <f t="shared" si="9"/>
        <v>16.1703981453201</v>
      </c>
      <c r="K33" s="312">
        <f t="shared" si="10"/>
        <v>11.734036991543274</v>
      </c>
      <c r="L33" s="312">
        <f t="shared" si="11"/>
        <v>18.502368957236079</v>
      </c>
      <c r="M33" s="312">
        <f t="shared" si="12"/>
        <v>12.558019449518715</v>
      </c>
      <c r="N33" s="312">
        <f t="shared" si="13"/>
        <v>17.153760134711817</v>
      </c>
      <c r="O33" s="312">
        <f t="shared" si="14"/>
        <v>9.0236582265865746</v>
      </c>
      <c r="P33" s="312">
        <f t="shared" si="15"/>
        <v>14.463005774460939</v>
      </c>
      <c r="Q33" s="268">
        <v>2145</v>
      </c>
      <c r="S33" s="118" t="s">
        <v>1</v>
      </c>
      <c r="T33">
        <v>6.8507954936849771</v>
      </c>
      <c r="U33">
        <v>8.7440452874929377</v>
      </c>
      <c r="V33">
        <v>11.02056156178878</v>
      </c>
      <c r="W33" s="28">
        <f t="shared" si="18"/>
        <v>-1.197255880214243E-6</v>
      </c>
      <c r="X33" s="28">
        <f t="shared" si="19"/>
        <v>2.2058236959642485E-2</v>
      </c>
      <c r="Y33" s="28">
        <f t="shared" si="20"/>
        <v>0.13992045899794725</v>
      </c>
      <c r="Z33" t="s">
        <v>1</v>
      </c>
      <c r="AI33" s="469"/>
      <c r="AJ33" s="467"/>
    </row>
    <row r="34" spans="1:36" x14ac:dyDescent="0.25">
      <c r="A34" s="4">
        <v>28</v>
      </c>
      <c r="B34" s="312">
        <f t="shared" si="2"/>
        <v>18.547138602494542</v>
      </c>
      <c r="C34" s="312">
        <f t="shared" si="3"/>
        <v>17.340892970150563</v>
      </c>
      <c r="D34" s="312">
        <f t="shared" si="4"/>
        <v>15.305132849377674</v>
      </c>
      <c r="E34" s="312">
        <f t="shared" si="5"/>
        <v>19.989597809631153</v>
      </c>
      <c r="F34" s="312">
        <f t="shared" si="6"/>
        <v>13.974972609312726</v>
      </c>
      <c r="G34" s="312">
        <f t="shared" si="7"/>
        <v>19.644427009497914</v>
      </c>
      <c r="H34" s="312">
        <f t="shared" si="17"/>
        <v>19.022924283723963</v>
      </c>
      <c r="I34" s="312">
        <f t="shared" si="8"/>
        <v>23.089612324860269</v>
      </c>
      <c r="J34" s="312">
        <f t="shared" si="9"/>
        <v>16.640270361556606</v>
      </c>
      <c r="K34" s="312">
        <f t="shared" si="10"/>
        <v>12.034257376825561</v>
      </c>
      <c r="L34" s="312">
        <f t="shared" si="11"/>
        <v>18.79585653105115</v>
      </c>
      <c r="M34" s="312">
        <f t="shared" si="12"/>
        <v>12.589398281916425</v>
      </c>
      <c r="N34" s="312">
        <f t="shared" si="13"/>
        <v>17.561728557201846</v>
      </c>
      <c r="O34" s="312">
        <f t="shared" si="14"/>
        <v>9.2514027416292599</v>
      </c>
      <c r="P34" s="312">
        <f t="shared" si="15"/>
        <v>14.828788463291827</v>
      </c>
      <c r="Q34" s="268">
        <v>2150</v>
      </c>
      <c r="S34" s="118" t="s">
        <v>2</v>
      </c>
      <c r="T34">
        <v>6.7837682647219495</v>
      </c>
      <c r="U34">
        <v>8.605335801324701</v>
      </c>
      <c r="V34">
        <v>10.703841277915988</v>
      </c>
      <c r="W34" s="28">
        <f t="shared" si="18"/>
        <v>-2.7419079224877407E-5</v>
      </c>
      <c r="X34" s="28">
        <f t="shared" si="19"/>
        <v>-3.8681201973105317E-2</v>
      </c>
      <c r="Y34" s="28">
        <f t="shared" si="20"/>
        <v>0.47908406885341215</v>
      </c>
      <c r="Z34" t="s">
        <v>2</v>
      </c>
      <c r="AI34" s="469"/>
      <c r="AJ34" s="467"/>
    </row>
    <row r="35" spans="1:36" x14ac:dyDescent="0.25">
      <c r="A35" s="4">
        <v>29</v>
      </c>
      <c r="B35" s="312">
        <f t="shared" si="2"/>
        <v>18.734920345253158</v>
      </c>
      <c r="C35" s="312">
        <f t="shared" si="3"/>
        <v>17.597386596209198</v>
      </c>
      <c r="D35" s="312">
        <f t="shared" si="4"/>
        <v>15.513543169595286</v>
      </c>
      <c r="E35" s="312">
        <f t="shared" si="5"/>
        <v>20.234291270753371</v>
      </c>
      <c r="F35" s="312">
        <f t="shared" si="6"/>
        <v>14.169823609210212</v>
      </c>
      <c r="G35" s="312">
        <f t="shared" si="7"/>
        <v>19.974398162742403</v>
      </c>
      <c r="H35" s="312">
        <f t="shared" si="17"/>
        <v>19.063910986228816</v>
      </c>
      <c r="I35" s="312">
        <f t="shared" si="8"/>
        <v>23.694922740367371</v>
      </c>
      <c r="J35" s="312">
        <f t="shared" si="9"/>
        <v>17.108702513868145</v>
      </c>
      <c r="K35" s="312">
        <f t="shared" si="10"/>
        <v>12.334518665785833</v>
      </c>
      <c r="L35" s="312">
        <f t="shared" si="11"/>
        <v>19.075692494144359</v>
      </c>
      <c r="M35" s="312">
        <f t="shared" si="12"/>
        <v>12.616703210882193</v>
      </c>
      <c r="N35" s="312">
        <f t="shared" si="13"/>
        <v>17.955672952426273</v>
      </c>
      <c r="O35" s="312">
        <f t="shared" si="14"/>
        <v>9.4787579514090226</v>
      </c>
      <c r="P35" s="312">
        <f t="shared" si="15"/>
        <v>15.192412952209439</v>
      </c>
      <c r="Q35" s="268">
        <v>2155</v>
      </c>
      <c r="S35" s="118" t="s">
        <v>3</v>
      </c>
      <c r="T35">
        <v>4.1398269419542606</v>
      </c>
      <c r="U35">
        <v>4.957624004030122</v>
      </c>
      <c r="V35">
        <v>5.8257413635124466</v>
      </c>
      <c r="W35" s="28">
        <f t="shared" si="18"/>
        <v>-2.5161446259858167E-9</v>
      </c>
      <c r="X35" s="28">
        <f t="shared" si="19"/>
        <v>4.2131146429911226E-3</v>
      </c>
      <c r="Y35" s="28">
        <f t="shared" si="20"/>
        <v>4.0712323771884051E-2</v>
      </c>
      <c r="Z35" t="s">
        <v>3</v>
      </c>
      <c r="AI35" s="468"/>
      <c r="AJ35" s="467"/>
    </row>
    <row r="36" spans="1:36" x14ac:dyDescent="0.25">
      <c r="A36" s="4">
        <v>30</v>
      </c>
      <c r="B36" s="312">
        <f t="shared" si="2"/>
        <v>18.92167114934043</v>
      </c>
      <c r="C36" s="312">
        <f t="shared" si="3"/>
        <v>17.845964229554298</v>
      </c>
      <c r="D36" s="312">
        <f t="shared" si="4"/>
        <v>15.719416061226221</v>
      </c>
      <c r="E36" s="312">
        <f t="shared" si="5"/>
        <v>20.472458261014058</v>
      </c>
      <c r="F36" s="312">
        <f t="shared" si="6"/>
        <v>14.363029796623486</v>
      </c>
      <c r="G36" s="312">
        <f t="shared" si="7"/>
        <v>20.299406108640163</v>
      </c>
      <c r="H36" s="312">
        <f t="shared" si="17"/>
        <v>19.098447895473715</v>
      </c>
      <c r="I36" s="312">
        <f t="shared" si="8"/>
        <v>24.274732234808265</v>
      </c>
      <c r="J36" s="312">
        <f t="shared" si="9"/>
        <v>17.575293783763158</v>
      </c>
      <c r="K36" s="312">
        <f t="shared" si="10"/>
        <v>12.634637259455276</v>
      </c>
      <c r="L36" s="312">
        <f t="shared" si="11"/>
        <v>19.34226386281588</v>
      </c>
      <c r="M36" s="312">
        <f t="shared" si="12"/>
        <v>12.640455848499904</v>
      </c>
      <c r="N36" s="312">
        <f t="shared" si="13"/>
        <v>18.335587594065132</v>
      </c>
      <c r="O36" s="312">
        <f t="shared" si="14"/>
        <v>9.7055795829830007</v>
      </c>
      <c r="P36" s="312">
        <f t="shared" si="15"/>
        <v>15.553624823638218</v>
      </c>
      <c r="Q36" s="268">
        <v>2160</v>
      </c>
      <c r="S36" s="28"/>
      <c r="W36" s="28"/>
      <c r="X36" s="375" t="s">
        <v>222</v>
      </c>
      <c r="Y36" s="375"/>
      <c r="Z36" s="375"/>
      <c r="AD36" t="s">
        <v>610</v>
      </c>
      <c r="AI36" s="469"/>
      <c r="AJ36" s="467"/>
    </row>
    <row r="37" spans="1:36" x14ac:dyDescent="0.25">
      <c r="A37" s="4">
        <v>31</v>
      </c>
      <c r="B37" s="312">
        <f t="shared" si="2"/>
        <v>19.107368120716913</v>
      </c>
      <c r="C37" s="312">
        <f t="shared" si="3"/>
        <v>18.086715750330701</v>
      </c>
      <c r="D37" s="312">
        <f t="shared" si="4"/>
        <v>15.922713781574958</v>
      </c>
      <c r="E37" s="312">
        <f t="shared" si="5"/>
        <v>20.704167154322704</v>
      </c>
      <c r="F37" s="312">
        <f t="shared" si="6"/>
        <v>14.554547538859689</v>
      </c>
      <c r="G37" s="312">
        <f t="shared" si="7"/>
        <v>20.619362495825413</v>
      </c>
      <c r="H37" s="312">
        <f t="shared" si="17"/>
        <v>19.127540803685289</v>
      </c>
      <c r="I37" s="312">
        <f t="shared" si="8"/>
        <v>24.829201553756402</v>
      </c>
      <c r="J37" s="312">
        <f t="shared" si="9"/>
        <v>18.039660525184281</v>
      </c>
      <c r="K37" s="312">
        <f t="shared" si="10"/>
        <v>12.934434314229748</v>
      </c>
      <c r="L37" s="312">
        <f t="shared" si="11"/>
        <v>19.595977758141654</v>
      </c>
      <c r="M37" s="312">
        <f t="shared" si="12"/>
        <v>12.661112824957963</v>
      </c>
      <c r="N37" s="312">
        <f t="shared" si="13"/>
        <v>18.70152867556904</v>
      </c>
      <c r="O37" s="312">
        <f t="shared" si="14"/>
        <v>9.9317281336700631</v>
      </c>
      <c r="P37" s="312">
        <f t="shared" si="15"/>
        <v>15.912182868898052</v>
      </c>
      <c r="Q37" s="268">
        <v>2165</v>
      </c>
      <c r="S37" s="28"/>
      <c r="T37" s="28"/>
      <c r="U37" s="28"/>
      <c r="V37" s="28"/>
      <c r="W37" s="28"/>
      <c r="X37" s="109">
        <v>2005</v>
      </c>
      <c r="Y37" s="109">
        <v>2010</v>
      </c>
      <c r="Z37" s="109">
        <v>2015</v>
      </c>
      <c r="AA37" s="82" t="s">
        <v>225</v>
      </c>
      <c r="AD37" s="27"/>
      <c r="AE37" s="27" t="s">
        <v>571</v>
      </c>
      <c r="AF37" s="27" t="s">
        <v>572</v>
      </c>
      <c r="AI37" s="467"/>
      <c r="AJ37" s="467"/>
    </row>
    <row r="38" spans="1:36" x14ac:dyDescent="0.25">
      <c r="A38" s="4">
        <v>32</v>
      </c>
      <c r="B38" s="312">
        <f t="shared" si="2"/>
        <v>19.291989254278718</v>
      </c>
      <c r="C38" s="312">
        <f t="shared" si="3"/>
        <v>18.319744759038187</v>
      </c>
      <c r="D38" s="312">
        <f t="shared" si="4"/>
        <v>16.12340249980468</v>
      </c>
      <c r="E38" s="312">
        <f t="shared" si="5"/>
        <v>20.929494207333747</v>
      </c>
      <c r="F38" s="312">
        <f t="shared" si="6"/>
        <v>14.744335843532408</v>
      </c>
      <c r="G38" s="312">
        <f t="shared" si="7"/>
        <v>20.934190430943239</v>
      </c>
      <c r="H38" s="312">
        <f t="shared" si="17"/>
        <v>19.152041348380948</v>
      </c>
      <c r="I38" s="312">
        <f t="shared" si="8"/>
        <v>25.358623294837351</v>
      </c>
      <c r="J38" s="312">
        <f t="shared" si="9"/>
        <v>18.501436613797019</v>
      </c>
      <c r="K38" s="312">
        <f t="shared" si="10"/>
        <v>13.233735937751121</v>
      </c>
      <c r="L38" s="312">
        <f t="shared" si="11"/>
        <v>19.837256407118446</v>
      </c>
      <c r="M38" s="312">
        <f t="shared" si="12"/>
        <v>12.679073434216861</v>
      </c>
      <c r="N38" s="312">
        <f t="shared" si="13"/>
        <v>19.053607477962451</v>
      </c>
      <c r="O38" s="312">
        <f t="shared" si="14"/>
        <v>10.157068991402889</v>
      </c>
      <c r="P38" s="312">
        <f t="shared" si="15"/>
        <v>16.267859107376495</v>
      </c>
      <c r="Q38" s="268">
        <v>2170</v>
      </c>
      <c r="S38" t="s">
        <v>0</v>
      </c>
      <c r="T38" s="183">
        <v>14.705563476562499</v>
      </c>
      <c r="U38" s="183">
        <v>15.273309570312501</v>
      </c>
      <c r="V38" s="183">
        <v>16.940130859375</v>
      </c>
      <c r="W38" s="182" t="s">
        <v>0</v>
      </c>
      <c r="X38" s="230">
        <f t="shared" ref="X38:X52" si="21">W21/T38</f>
        <v>-1.5364270851571904E-8</v>
      </c>
      <c r="Y38" s="230">
        <f t="shared" ref="Y38:Y52" si="22">X21/U38</f>
        <v>8.7865823282482922E-2</v>
      </c>
      <c r="Z38" s="230">
        <f t="shared" ref="Z38:Z52" si="23">Y21/V38</f>
        <v>8.0238436176513564E-2</v>
      </c>
      <c r="AA38" s="115">
        <f t="shared" ref="AA38:AA52" si="24">AVERAGE(X38:Z38)</f>
        <v>5.603474803157521E-2</v>
      </c>
      <c r="AB38" s="114"/>
      <c r="AC38" s="114"/>
      <c r="AD38" s="27" t="s">
        <v>0</v>
      </c>
      <c r="AE38" s="470">
        <v>78.763084136766224</v>
      </c>
      <c r="AF38" s="470">
        <v>86.463076265685771</v>
      </c>
      <c r="AI38" s="469"/>
      <c r="AJ38" s="467"/>
    </row>
    <row r="39" spans="1:36" x14ac:dyDescent="0.25">
      <c r="A39" s="4">
        <v>33</v>
      </c>
      <c r="B39" s="312">
        <f t="shared" si="2"/>
        <v>19.475513424532718</v>
      </c>
      <c r="C39" s="312">
        <f t="shared" si="3"/>
        <v>18.545167008155683</v>
      </c>
      <c r="D39" s="312">
        <f t="shared" si="4"/>
        <v>16.321452171949868</v>
      </c>
      <c r="E39" s="312">
        <f t="shared" si="5"/>
        <v>21.148522768374523</v>
      </c>
      <c r="F39" s="312">
        <f t="shared" si="6"/>
        <v>14.932356310330283</v>
      </c>
      <c r="G39" s="312">
        <f t="shared" si="7"/>
        <v>21.243824019180959</v>
      </c>
      <c r="H39" s="312">
        <f t="shared" si="17"/>
        <v>19.172669844907659</v>
      </c>
      <c r="I39" s="312">
        <f t="shared" si="8"/>
        <v>25.86340315532102</v>
      </c>
      <c r="J39" s="312">
        <f t="shared" si="9"/>
        <v>18.960273697522361</v>
      </c>
      <c r="K39" s="312">
        <f t="shared" si="10"/>
        <v>13.532373360620641</v>
      </c>
      <c r="L39" s="312">
        <f t="shared" si="11"/>
        <v>20.066532684830463</v>
      </c>
      <c r="M39" s="312">
        <f t="shared" si="12"/>
        <v>12.694686494544797</v>
      </c>
      <c r="N39" s="312">
        <f t="shared" si="13"/>
        <v>19.391983865364576</v>
      </c>
      <c r="O39" s="312">
        <f t="shared" si="14"/>
        <v>10.38147253313506</v>
      </c>
      <c r="P39" s="312">
        <f t="shared" si="15"/>
        <v>16.620438752240762</v>
      </c>
      <c r="Q39" s="268">
        <v>2175</v>
      </c>
      <c r="S39" t="s">
        <v>23</v>
      </c>
      <c r="T39" s="183">
        <v>2.6695236816406251</v>
      </c>
      <c r="U39" s="183">
        <v>3.17703662109375</v>
      </c>
      <c r="V39" s="183">
        <v>3.3625983886718749</v>
      </c>
      <c r="W39" s="182" t="s">
        <v>23</v>
      </c>
      <c r="X39" s="230">
        <f t="shared" si="21"/>
        <v>-1.2205931938966854E-10</v>
      </c>
      <c r="Y39" s="230">
        <f t="shared" si="22"/>
        <v>-2.2939741793112863E-2</v>
      </c>
      <c r="Z39" s="230">
        <f t="shared" si="23"/>
        <v>4.3599716846142264E-2</v>
      </c>
      <c r="AA39" s="115">
        <f t="shared" si="24"/>
        <v>6.8866583103233603E-3</v>
      </c>
      <c r="AB39" s="114"/>
      <c r="AC39" s="377"/>
      <c r="AD39" s="27" t="s">
        <v>23</v>
      </c>
      <c r="AE39" s="470">
        <v>22.953742818660231</v>
      </c>
      <c r="AF39" s="470">
        <v>24.270766293133221</v>
      </c>
      <c r="AG39" s="4"/>
      <c r="AH39" s="4"/>
      <c r="AI39" s="467"/>
      <c r="AJ39" s="467"/>
    </row>
    <row r="40" spans="1:36" x14ac:dyDescent="0.25">
      <c r="A40" s="4">
        <v>34</v>
      </c>
      <c r="B40" s="312">
        <f t="shared" ref="B40:B71" si="25">B39*(B$1/B39)^(5*B$2)</f>
        <v>19.657920375756401</v>
      </c>
      <c r="C40" s="312">
        <f t="shared" ref="C40:C71" si="26">C39*(C$1/C39)^(5*C$2)</f>
        <v>18.763108924341172</v>
      </c>
      <c r="D40" s="312">
        <f t="shared" ref="D40:D71" si="27">D39*(D$1/D39)^(5*D$2)</f>
        <v>16.516836414358192</v>
      </c>
      <c r="E40" s="312">
        <f t="shared" ref="E40:E71" si="28">E39*(E$1/E39)^(5*E$2)</f>
        <v>21.361342526178735</v>
      </c>
      <c r="F40" s="312">
        <f t="shared" ref="F40:F71" si="29">F39*(F$1/F39)^(5*F$2)</f>
        <v>15.118573080278773</v>
      </c>
      <c r="G40" s="312">
        <f t="shared" ref="G40:G71" si="30">G39*(G$1/G39)^(5*G$2)</f>
        <v>21.548207899066846</v>
      </c>
      <c r="H40" s="312">
        <f t="shared" ref="H40:H71" si="31">H39*(H$1/H39)^(5*H$2)</f>
        <v>19.190034974748031</v>
      </c>
      <c r="I40" s="312">
        <f t="shared" ref="I40:I71" si="32">I39*(I$1/I39)^(5*I$2)</f>
        <v>26.344042492648413</v>
      </c>
      <c r="J40" s="312">
        <f t="shared" ref="J40:J71" si="33">J39*(J$1/J39)^(5*J$2)</f>
        <v>19.41584135453628</v>
      </c>
      <c r="K40" s="312">
        <f t="shared" ref="K40:K71" si="34">K39*(K$1/K39)^(5*K$2)</f>
        <v>13.830183084741957</v>
      </c>
      <c r="L40" s="312">
        <f t="shared" ref="L40:L71" si="35">L39*(L$1/L39)^(5*L$2)</f>
        <v>20.284246166708201</v>
      </c>
      <c r="M40" s="312">
        <f t="shared" ref="M40:M71" si="36">M39*(M$1/M39)^(5*M$2)</f>
        <v>12.708256473977572</v>
      </c>
      <c r="N40" s="312">
        <f t="shared" ref="N40:N71" si="37">N39*(N$1/N39)^(5*N$2)</f>
        <v>19.716860142495488</v>
      </c>
      <c r="O40" s="312">
        <f t="shared" ref="O40:O71" si="38">O39*(O$1/O39)^(5*O$2)</f>
        <v>10.604814202319728</v>
      </c>
      <c r="P40" s="312">
        <f t="shared" ref="P40:P71" si="39">P39*(P$1/P39)^(5*P$2)</f>
        <v>16.96972012699274</v>
      </c>
      <c r="Q40" s="268">
        <v>2180</v>
      </c>
      <c r="S40" t="s">
        <v>39</v>
      </c>
      <c r="T40" s="183">
        <v>4.3519638671875001</v>
      </c>
      <c r="U40" s="183">
        <v>4.4273896484374999</v>
      </c>
      <c r="V40" s="183">
        <v>4.5680913085937496</v>
      </c>
      <c r="W40" s="182" t="s">
        <v>39</v>
      </c>
      <c r="X40" s="230">
        <f t="shared" si="21"/>
        <v>-4.9849468501713307E-10</v>
      </c>
      <c r="Y40" s="230">
        <f t="shared" si="22"/>
        <v>4.8735196564108477E-2</v>
      </c>
      <c r="Z40" s="230">
        <f t="shared" si="23"/>
        <v>6.6027697425240783E-2</v>
      </c>
      <c r="AA40" s="115">
        <f t="shared" si="24"/>
        <v>3.8254297830284861E-2</v>
      </c>
      <c r="AB40" s="114"/>
      <c r="AC40" s="377"/>
      <c r="AD40" s="27" t="s">
        <v>39</v>
      </c>
      <c r="AE40" s="470">
        <v>0</v>
      </c>
      <c r="AF40" s="470">
        <v>0</v>
      </c>
      <c r="AG40" s="4"/>
      <c r="AH40" s="4"/>
      <c r="AI40" s="467"/>
      <c r="AJ40" s="467"/>
    </row>
    <row r="41" spans="1:36" x14ac:dyDescent="0.25">
      <c r="A41" s="4">
        <v>35</v>
      </c>
      <c r="B41" s="312">
        <f t="shared" si="25"/>
        <v>19.839190711675815</v>
      </c>
      <c r="C41" s="312">
        <f t="shared" si="26"/>
        <v>18.973706221470735</v>
      </c>
      <c r="D41" s="312">
        <f t="shared" si="27"/>
        <v>16.709532376052714</v>
      </c>
      <c r="E41" s="312">
        <f t="shared" si="28"/>
        <v>21.568048798454914</v>
      </c>
      <c r="F41" s="312">
        <f t="shared" si="29"/>
        <v>15.302952782766972</v>
      </c>
      <c r="G41" s="312">
        <f t="shared" si="30"/>
        <v>21.847296774123809</v>
      </c>
      <c r="H41" s="312">
        <f t="shared" si="31"/>
        <v>19.204650689442108</v>
      </c>
      <c r="I41" s="312">
        <f t="shared" si="32"/>
        <v>26.80112226375725</v>
      </c>
      <c r="J41" s="312">
        <f t="shared" si="33"/>
        <v>19.867827165060465</v>
      </c>
      <c r="K41" s="312">
        <f t="shared" si="34"/>
        <v>14.127007009148564</v>
      </c>
      <c r="L41" s="312">
        <f t="shared" si="35"/>
        <v>20.490839657663525</v>
      </c>
      <c r="M41" s="312">
        <f t="shared" si="36"/>
        <v>12.720048936829079</v>
      </c>
      <c r="N41" s="312">
        <f t="shared" si="37"/>
        <v>20.028475296928612</v>
      </c>
      <c r="O41" s="312">
        <f t="shared" si="38"/>
        <v>10.826974566509014</v>
      </c>
      <c r="P41" s="312">
        <f t="shared" si="39"/>
        <v>17.315514537103827</v>
      </c>
      <c r="Q41" s="268">
        <v>2185</v>
      </c>
      <c r="S41" t="s">
        <v>24</v>
      </c>
      <c r="T41" s="183">
        <v>1.3076057128906251</v>
      </c>
      <c r="U41" s="183">
        <v>1.3838846435546874</v>
      </c>
      <c r="V41" s="183">
        <v>1.5375948486328126</v>
      </c>
      <c r="W41" s="182" t="s">
        <v>24</v>
      </c>
      <c r="X41" s="230">
        <f t="shared" si="21"/>
        <v>-3.6640561984283926E-10</v>
      </c>
      <c r="Y41" s="230">
        <f t="shared" si="22"/>
        <v>7.9907225399795417E-2</v>
      </c>
      <c r="Z41" s="230">
        <f t="shared" si="23"/>
        <v>8.7100388487573399E-2</v>
      </c>
      <c r="AA41" s="115">
        <f t="shared" si="24"/>
        <v>5.5669204506987736E-2</v>
      </c>
      <c r="AB41" s="114"/>
      <c r="AC41" s="377"/>
      <c r="AD41" s="27" t="s">
        <v>24</v>
      </c>
      <c r="AE41" s="470">
        <v>0</v>
      </c>
      <c r="AF41" s="470">
        <v>0</v>
      </c>
      <c r="AG41" s="4"/>
      <c r="AH41" s="4"/>
      <c r="AI41" s="467"/>
      <c r="AJ41" s="467"/>
    </row>
    <row r="42" spans="1:36" x14ac:dyDescent="0.25">
      <c r="A42" s="4">
        <v>36</v>
      </c>
      <c r="B42" s="312">
        <f t="shared" si="25"/>
        <v>20.019305884694216</v>
      </c>
      <c r="C42" s="312">
        <f t="shared" si="26"/>
        <v>19.177102603894657</v>
      </c>
      <c r="D42" s="312">
        <f t="shared" si="27"/>
        <v>16.899520610471249</v>
      </c>
      <c r="E42" s="312">
        <f t="shared" si="28"/>
        <v>21.768741860042631</v>
      </c>
      <c r="F42" s="312">
        <f t="shared" si="29"/>
        <v>15.48546448059995</v>
      </c>
      <c r="G42" s="312">
        <f t="shared" si="30"/>
        <v>22.141054943736513</v>
      </c>
      <c r="H42" s="312">
        <f t="shared" si="31"/>
        <v>19.216950672839669</v>
      </c>
      <c r="I42" s="312">
        <f t="shared" si="32"/>
        <v>27.235288367642454</v>
      </c>
      <c r="J42" s="312">
        <f t="shared" si="33"/>
        <v>20.315936703303759</v>
      </c>
      <c r="K42" s="312">
        <f t="shared" si="34"/>
        <v>14.422692534217591</v>
      </c>
      <c r="L42" s="312">
        <f t="shared" si="35"/>
        <v>20.686756163665684</v>
      </c>
      <c r="M42" s="312">
        <f t="shared" si="36"/>
        <v>12.730295369698258</v>
      </c>
      <c r="N42" s="312">
        <f t="shared" si="37"/>
        <v>20.327099639062247</v>
      </c>
      <c r="O42" s="312">
        <f t="shared" si="38"/>
        <v>11.047839356146111</v>
      </c>
      <c r="P42" s="312">
        <f t="shared" si="39"/>
        <v>17.657646100872984</v>
      </c>
      <c r="Q42" s="268">
        <v>2190</v>
      </c>
      <c r="S42" t="s">
        <v>40</v>
      </c>
      <c r="T42" s="183">
        <v>1.6862299995422363</v>
      </c>
      <c r="U42" s="183">
        <v>1.8552521848678589</v>
      </c>
      <c r="V42" s="183">
        <v>1.9862470054626464</v>
      </c>
      <c r="W42" s="182" t="s">
        <v>40</v>
      </c>
      <c r="X42" s="230">
        <f t="shared" si="21"/>
        <v>-2.9652765665175623E-9</v>
      </c>
      <c r="Y42" s="230">
        <f t="shared" si="22"/>
        <v>2.7670786714126192E-2</v>
      </c>
      <c r="Z42" s="230">
        <f t="shared" si="23"/>
        <v>5.4870266599421326E-2</v>
      </c>
      <c r="AA42" s="115">
        <f t="shared" si="24"/>
        <v>2.7513683449423648E-2</v>
      </c>
      <c r="AB42" s="114"/>
      <c r="AC42" s="378"/>
      <c r="AD42" s="27" t="s">
        <v>40</v>
      </c>
      <c r="AE42" s="470" t="s">
        <v>890</v>
      </c>
      <c r="AF42" s="470" t="s">
        <v>891</v>
      </c>
      <c r="AG42" s="4"/>
      <c r="AH42" s="4"/>
    </row>
    <row r="43" spans="1:36" x14ac:dyDescent="0.25">
      <c r="A43" s="4">
        <v>37</v>
      </c>
      <c r="B43" s="312">
        <f t="shared" si="25"/>
        <v>20.198248184703164</v>
      </c>
      <c r="C43" s="312">
        <f t="shared" si="26"/>
        <v>19.373448558543164</v>
      </c>
      <c r="D43" s="312">
        <f t="shared" si="27"/>
        <v>17.086784947006286</v>
      </c>
      <c r="E43" s="312">
        <f t="shared" si="28"/>
        <v>21.963526310170373</v>
      </c>
      <c r="F43" s="312">
        <f t="shared" si="29"/>
        <v>15.666079613325627</v>
      </c>
      <c r="G43" s="312">
        <f t="shared" si="30"/>
        <v>22.429455835369414</v>
      </c>
      <c r="H43" s="312">
        <f t="shared" si="31"/>
        <v>19.227300678632009</v>
      </c>
      <c r="I43" s="312">
        <f t="shared" si="32"/>
        <v>27.647238382487775</v>
      </c>
      <c r="J43" s="312">
        <f t="shared" si="33"/>
        <v>20.759893455890072</v>
      </c>
      <c r="K43" s="312">
        <f t="shared" si="34"/>
        <v>14.717092645209837</v>
      </c>
      <c r="L43" s="312">
        <f t="shared" si="35"/>
        <v>20.87243627096737</v>
      </c>
      <c r="M43" s="312">
        <f t="shared" si="36"/>
        <v>12.739197445150422</v>
      </c>
      <c r="N43" s="312">
        <f t="shared" si="37"/>
        <v>20.613029844581003</v>
      </c>
      <c r="O43" s="312">
        <f t="shared" si="38"/>
        <v>11.267299485636109</v>
      </c>
      <c r="P43" s="312">
        <f t="shared" si="39"/>
        <v>17.995951543535021</v>
      </c>
      <c r="Q43" s="268">
        <v>2195</v>
      </c>
      <c r="S43" t="s">
        <v>5</v>
      </c>
      <c r="T43" s="183">
        <v>16.299821559906007</v>
      </c>
      <c r="U43" s="183">
        <v>17.117491644859314</v>
      </c>
      <c r="V43" s="183">
        <v>18.053825327873231</v>
      </c>
      <c r="W43" s="182" t="s">
        <v>5</v>
      </c>
      <c r="X43" s="230">
        <f t="shared" si="21"/>
        <v>-3.0659832068385308E-8</v>
      </c>
      <c r="Y43" s="230">
        <f t="shared" si="22"/>
        <v>5.6431239042140598E-2</v>
      </c>
      <c r="Z43" s="230">
        <f t="shared" si="23"/>
        <v>8.7266392260302139E-2</v>
      </c>
      <c r="AA43" s="115">
        <f t="shared" si="24"/>
        <v>4.7899200214203554E-2</v>
      </c>
      <c r="AB43" s="114"/>
      <c r="AC43" s="378"/>
      <c r="AD43" s="27" t="s">
        <v>5</v>
      </c>
      <c r="AE43" s="470">
        <v>45.143526463243056</v>
      </c>
      <c r="AF43" s="470">
        <v>48.029659648834262</v>
      </c>
      <c r="AG43" s="4"/>
      <c r="AH43" s="4"/>
    </row>
    <row r="44" spans="1:36" x14ac:dyDescent="0.25">
      <c r="A44" s="4">
        <v>38</v>
      </c>
      <c r="B44" s="312">
        <f t="shared" si="25"/>
        <v>20.376000727507044</v>
      </c>
      <c r="C44" s="312">
        <f t="shared" si="26"/>
        <v>19.56290023389629</v>
      </c>
      <c r="D44" s="312">
        <f t="shared" si="27"/>
        <v>17.271312362736481</v>
      </c>
      <c r="E44" s="312">
        <f t="shared" si="28"/>
        <v>22.152510478125141</v>
      </c>
      <c r="F44" s="312">
        <f t="shared" si="29"/>
        <v>15.84477193907358</v>
      </c>
      <c r="G44" s="312">
        <f t="shared" si="30"/>
        <v>22.712481540061184</v>
      </c>
      <c r="H44" s="312">
        <f t="shared" si="31"/>
        <v>19.236009030258984</v>
      </c>
      <c r="I44" s="312">
        <f t="shared" si="32"/>
        <v>28.037709662943069</v>
      </c>
      <c r="J44" s="312">
        <f t="shared" si="33"/>
        <v>21.199438673032887</v>
      </c>
      <c r="K44" s="312">
        <f t="shared" si="34"/>
        <v>15.010065976105256</v>
      </c>
      <c r="L44" s="312">
        <f t="shared" si="35"/>
        <v>21.048315898519391</v>
      </c>
      <c r="M44" s="312">
        <f t="shared" si="36"/>
        <v>12.746930779260241</v>
      </c>
      <c r="N44" s="312">
        <f t="shared" si="37"/>
        <v>20.886584397419487</v>
      </c>
      <c r="O44" s="312">
        <f t="shared" si="38"/>
        <v>11.485251057787481</v>
      </c>
      <c r="P44" s="312">
        <f t="shared" si="39"/>
        <v>18.33027995851031</v>
      </c>
      <c r="Q44" s="268">
        <v>2200</v>
      </c>
      <c r="S44" s="241" t="s">
        <v>25</v>
      </c>
      <c r="T44" s="242">
        <v>8.2678300781249998</v>
      </c>
      <c r="U44" s="242">
        <v>12.779162109374999</v>
      </c>
      <c r="V44" s="242">
        <v>18.333923828124998</v>
      </c>
      <c r="W44" s="249" t="s">
        <v>25</v>
      </c>
      <c r="X44" s="270">
        <f t="shared" si="21"/>
        <v>9.9999640461334062E-3</v>
      </c>
      <c r="Y44" s="270">
        <f t="shared" si="22"/>
        <v>-1.641292025517466E-2</v>
      </c>
      <c r="Z44" s="270">
        <f t="shared" si="23"/>
        <v>5.364281820416871E-4</v>
      </c>
      <c r="AA44" s="250">
        <f t="shared" si="24"/>
        <v>-1.958842675666522E-3</v>
      </c>
      <c r="AB44" s="243"/>
      <c r="AC44" s="378"/>
      <c r="AD44" s="27" t="s">
        <v>25</v>
      </c>
      <c r="AE44" s="470">
        <v>8.5830400836607428</v>
      </c>
      <c r="AF44" s="470">
        <v>9.1539754764557131</v>
      </c>
      <c r="AG44" s="4"/>
      <c r="AH44" s="4"/>
    </row>
    <row r="45" spans="1:36" x14ac:dyDescent="0.25">
      <c r="A45" s="4">
        <v>39</v>
      </c>
      <c r="B45" s="312">
        <f t="shared" si="25"/>
        <v>20.552547442891001</v>
      </c>
      <c r="C45" s="312">
        <f t="shared" si="26"/>
        <v>19.74561840332855</v>
      </c>
      <c r="D45" s="312">
        <f t="shared" si="27"/>
        <v>17.453092854709396</v>
      </c>
      <c r="E45" s="312">
        <f t="shared" si="28"/>
        <v>22.335805866472025</v>
      </c>
      <c r="F45" s="312">
        <f t="shared" si="29"/>
        <v>16.021517475131606</v>
      </c>
      <c r="G45" s="312">
        <f t="shared" si="30"/>
        <v>22.990122352918867</v>
      </c>
      <c r="H45" s="312">
        <f t="shared" si="31"/>
        <v>19.243335539300983</v>
      </c>
      <c r="I45" s="312">
        <f t="shared" si="32"/>
        <v>28.407468743709298</v>
      </c>
      <c r="J45" s="312">
        <f t="shared" si="33"/>
        <v>21.63433115859624</v>
      </c>
      <c r="K45" s="312">
        <f t="shared" si="34"/>
        <v>15.301476854724436</v>
      </c>
      <c r="L45" s="312">
        <f t="shared" si="35"/>
        <v>21.214824389973561</v>
      </c>
      <c r="M45" s="312">
        <f t="shared" si="36"/>
        <v>12.753648236125091</v>
      </c>
      <c r="N45" s="312">
        <f t="shared" si="37"/>
        <v>21.148099425776547</v>
      </c>
      <c r="O45" s="312">
        <f t="shared" si="38"/>
        <v>11.701595352714797</v>
      </c>
      <c r="P45" s="312">
        <f t="shared" si="39"/>
        <v>18.660492539535792</v>
      </c>
      <c r="Q45" s="268">
        <v>2205</v>
      </c>
      <c r="S45" s="121" t="s">
        <v>26</v>
      </c>
      <c r="T45" s="139">
        <v>3.7412988281250001</v>
      </c>
      <c r="U45" s="139">
        <v>5.5776528320312497</v>
      </c>
      <c r="V45" s="139">
        <v>7.6940390624999999</v>
      </c>
      <c r="W45" s="251" t="s">
        <v>26</v>
      </c>
      <c r="X45" s="271">
        <f t="shared" si="21"/>
        <v>-5.5309108143113451E-9</v>
      </c>
      <c r="Y45" s="271">
        <f t="shared" si="22"/>
        <v>-5.5732787801209112E-2</v>
      </c>
      <c r="Z45" s="271">
        <f t="shared" si="23"/>
        <v>-5.8352230646343865E-2</v>
      </c>
      <c r="AA45" s="250">
        <f t="shared" si="24"/>
        <v>-3.8028341326154597E-2</v>
      </c>
      <c r="AB45" s="136"/>
      <c r="AC45" s="136"/>
      <c r="AD45" s="27" t="s">
        <v>26</v>
      </c>
      <c r="AE45" s="470">
        <v>5.5358193496926686</v>
      </c>
      <c r="AF45" s="470">
        <v>5.5575247181895664</v>
      </c>
      <c r="AG45" s="121"/>
      <c r="AH45" s="121"/>
    </row>
    <row r="46" spans="1:36" x14ac:dyDescent="0.25">
      <c r="A46" s="4">
        <v>40</v>
      </c>
      <c r="B46" s="312">
        <f t="shared" si="25"/>
        <v>20.727873062361443</v>
      </c>
      <c r="C46" s="312">
        <f t="shared" si="26"/>
        <v>19.921767509937439</v>
      </c>
      <c r="D46" s="312">
        <f t="shared" si="27"/>
        <v>17.632119313104958</v>
      </c>
      <c r="E46" s="312">
        <f t="shared" si="28"/>
        <v>22.513526630819012</v>
      </c>
      <c r="F46" s="312">
        <f t="shared" si="29"/>
        <v>16.196294437474378</v>
      </c>
      <c r="G46" s="312">
        <f t="shared" si="30"/>
        <v>23.262376320142987</v>
      </c>
      <c r="H46" s="312">
        <f t="shared" si="31"/>
        <v>19.249499068193288</v>
      </c>
      <c r="I46" s="312">
        <f t="shared" si="32"/>
        <v>28.757301981583019</v>
      </c>
      <c r="J46" s="312">
        <f t="shared" si="33"/>
        <v>22.064347005023137</v>
      </c>
      <c r="K46" s="312">
        <f t="shared" si="34"/>
        <v>15.591195330140385</v>
      </c>
      <c r="L46" s="312">
        <f t="shared" si="35"/>
        <v>21.372382912934754</v>
      </c>
      <c r="M46" s="312">
        <f t="shared" si="36"/>
        <v>12.759482828750418</v>
      </c>
      <c r="N46" s="312">
        <f t="shared" si="37"/>
        <v>21.397924919410244</v>
      </c>
      <c r="O46" s="312">
        <f t="shared" si="38"/>
        <v>11.916238802285264</v>
      </c>
      <c r="P46" s="312">
        <f t="shared" si="39"/>
        <v>18.986462287253115</v>
      </c>
      <c r="Q46" s="268">
        <v>2210</v>
      </c>
      <c r="S46" t="s">
        <v>41</v>
      </c>
      <c r="T46" s="183">
        <v>2.3027133789062502</v>
      </c>
      <c r="U46" s="183">
        <v>2.86227392578125</v>
      </c>
      <c r="V46" s="183">
        <v>2.9925419921874998</v>
      </c>
      <c r="W46" s="249" t="s">
        <v>41</v>
      </c>
      <c r="X46" s="270">
        <f t="shared" si="21"/>
        <v>1.0000002159739981E-2</v>
      </c>
      <c r="Y46" s="270">
        <f t="shared" si="22"/>
        <v>-4.3678197649403838E-2</v>
      </c>
      <c r="Z46" s="270">
        <f t="shared" si="23"/>
        <v>6.0216667724024543E-2</v>
      </c>
      <c r="AA46" s="250">
        <f t="shared" si="24"/>
        <v>8.8461574114535608E-3</v>
      </c>
      <c r="AB46" s="114"/>
      <c r="AC46" s="377"/>
      <c r="AD46" s="27" t="s">
        <v>41</v>
      </c>
      <c r="AE46" s="470">
        <v>4.3907443272941551</v>
      </c>
      <c r="AF46" s="470">
        <v>4.6770718430864431</v>
      </c>
      <c r="AG46" s="4"/>
      <c r="AH46" s="4"/>
    </row>
    <row r="47" spans="1:36" x14ac:dyDescent="0.25">
      <c r="A47" s="4">
        <v>41</v>
      </c>
      <c r="B47" s="312">
        <f t="shared" si="25"/>
        <v>20.901963106587417</v>
      </c>
      <c r="C47" s="312">
        <f t="shared" si="26"/>
        <v>20.091514789653733</v>
      </c>
      <c r="D47" s="312">
        <f t="shared" si="27"/>
        <v>17.808387395580059</v>
      </c>
      <c r="E47" s="312">
        <f t="shared" si="28"/>
        <v>22.685789095005962</v>
      </c>
      <c r="F47" s="312">
        <f t="shared" si="29"/>
        <v>16.369083179447042</v>
      </c>
      <c r="G47" s="312">
        <f t="shared" si="30"/>
        <v>23.529248793933327</v>
      </c>
      <c r="H47" s="312">
        <f t="shared" si="31"/>
        <v>19.254683934629494</v>
      </c>
      <c r="I47" s="312">
        <f t="shared" si="32"/>
        <v>29.088007358621613</v>
      </c>
      <c r="J47" s="312">
        <f t="shared" si="33"/>
        <v>22.489279278921526</v>
      </c>
      <c r="K47" s="312">
        <f t="shared" si="34"/>
        <v>15.879097183392101</v>
      </c>
      <c r="L47" s="312">
        <f t="shared" si="35"/>
        <v>21.521403134674209</v>
      </c>
      <c r="M47" s="312">
        <f t="shared" si="36"/>
        <v>12.76455026169975</v>
      </c>
      <c r="N47" s="312">
        <f t="shared" si="37"/>
        <v>21.636421313128029</v>
      </c>
      <c r="O47" s="312">
        <f t="shared" si="38"/>
        <v>12.129092951177853</v>
      </c>
      <c r="P47" s="312">
        <f t="shared" si="39"/>
        <v>19.308073693656016</v>
      </c>
      <c r="Q47" s="268">
        <v>2215</v>
      </c>
      <c r="S47" t="s">
        <v>42</v>
      </c>
      <c r="T47" s="183">
        <v>0.5143272094726562</v>
      </c>
      <c r="U47" s="183">
        <v>0.59911657714843747</v>
      </c>
      <c r="V47" s="183">
        <v>0.66434271240234377</v>
      </c>
      <c r="W47" s="249" t="s">
        <v>42</v>
      </c>
      <c r="X47" s="270">
        <f t="shared" si="21"/>
        <v>-7.3254955926676903E-10</v>
      </c>
      <c r="Y47" s="270">
        <f t="shared" si="22"/>
        <v>9.5332594654036398E-3</v>
      </c>
      <c r="Z47" s="270">
        <f t="shared" si="23"/>
        <v>6.4610531654429967E-2</v>
      </c>
      <c r="AA47" s="250">
        <f t="shared" si="24"/>
        <v>2.4714596795761351E-2</v>
      </c>
      <c r="AB47" s="114"/>
      <c r="AC47" s="377"/>
      <c r="AD47" s="27" t="s">
        <v>42</v>
      </c>
      <c r="AE47" s="470">
        <v>4.5177108446506642</v>
      </c>
      <c r="AF47" s="470">
        <v>4.7989416940615159</v>
      </c>
      <c r="AG47" s="4"/>
      <c r="AH47" s="4"/>
    </row>
    <row r="48" spans="1:36" x14ac:dyDescent="0.25">
      <c r="A48" s="4">
        <v>42</v>
      </c>
      <c r="B48" s="312">
        <f t="shared" si="25"/>
        <v>21.074803872570197</v>
      </c>
      <c r="C48" s="312">
        <f t="shared" si="26"/>
        <v>20.25502946920016</v>
      </c>
      <c r="D48" s="312">
        <f t="shared" si="27"/>
        <v>17.981895403066918</v>
      </c>
      <c r="E48" s="312">
        <f t="shared" si="28"/>
        <v>22.85271130050365</v>
      </c>
      <c r="F48" s="312">
        <f t="shared" si="29"/>
        <v>16.539866129795339</v>
      </c>
      <c r="G48" s="312">
        <f t="shared" si="30"/>
        <v>23.790751996454336</v>
      </c>
      <c r="H48" s="312">
        <f t="shared" si="31"/>
        <v>19.259045328926991</v>
      </c>
      <c r="I48" s="312">
        <f t="shared" si="32"/>
        <v>29.400387363318327</v>
      </c>
      <c r="J48" s="312">
        <f t="shared" si="33"/>
        <v>22.908937662880138</v>
      </c>
      <c r="K48" s="312">
        <f t="shared" si="34"/>
        <v>16.16506392251209</v>
      </c>
      <c r="L48" s="312">
        <f t="shared" si="35"/>
        <v>21.662286145265711</v>
      </c>
      <c r="M48" s="312">
        <f t="shared" si="36"/>
        <v>12.768951156818542</v>
      </c>
      <c r="N48" s="312">
        <f t="shared" si="37"/>
        <v>21.863956418936763</v>
      </c>
      <c r="O48" s="312">
        <f t="shared" si="38"/>
        <v>12.340074405604813</v>
      </c>
      <c r="P48" s="312">
        <f t="shared" si="39"/>
        <v>19.625222407618494</v>
      </c>
      <c r="Q48" s="268">
        <v>2220</v>
      </c>
      <c r="S48" t="s">
        <v>4</v>
      </c>
      <c r="T48" s="183">
        <v>1.1877592844963074</v>
      </c>
      <c r="U48" s="183">
        <v>1.3907543601989747</v>
      </c>
      <c r="V48" s="183">
        <v>1.6912967176437379</v>
      </c>
      <c r="W48" s="182" t="s">
        <v>4</v>
      </c>
      <c r="X48" s="230">
        <f t="shared" si="21"/>
        <v>-8.8571073162380836E-10</v>
      </c>
      <c r="Y48" s="230">
        <f t="shared" si="22"/>
        <v>5.8004273513065592E-2</v>
      </c>
      <c r="Z48" s="230">
        <f t="shared" si="23"/>
        <v>6.587584116497236E-2</v>
      </c>
      <c r="AA48" s="115">
        <f t="shared" si="24"/>
        <v>4.129337126410907E-2</v>
      </c>
      <c r="AB48" s="114"/>
      <c r="AC48" s="377"/>
      <c r="AD48" s="27" t="s">
        <v>4</v>
      </c>
      <c r="AE48" s="470">
        <v>39.791390984333063</v>
      </c>
      <c r="AF48" s="470">
        <v>41.79939184936979</v>
      </c>
      <c r="AG48" s="4"/>
      <c r="AH48" s="4"/>
    </row>
    <row r="49" spans="1:35" x14ac:dyDescent="0.25">
      <c r="A49" s="4">
        <v>43</v>
      </c>
      <c r="B49" s="312">
        <f t="shared" si="25"/>
        <v>21.246382420567585</v>
      </c>
      <c r="C49" s="312">
        <f t="shared" si="26"/>
        <v>20.412482035303039</v>
      </c>
      <c r="D49" s="312">
        <f t="shared" si="27"/>
        <v>18.152644157271318</v>
      </c>
      <c r="E49" s="312">
        <f t="shared" si="28"/>
        <v>23.014412588737326</v>
      </c>
      <c r="F49" s="312">
        <f t="shared" si="29"/>
        <v>16.70862773022267</v>
      </c>
      <c r="G49" s="312">
        <f t="shared" si="30"/>
        <v>24.046904593879031</v>
      </c>
      <c r="H49" s="312">
        <f t="shared" si="31"/>
        <v>19.26271389215113</v>
      </c>
      <c r="I49" s="312">
        <f t="shared" si="32"/>
        <v>29.695242863907922</v>
      </c>
      <c r="J49" s="312">
        <f t="shared" si="33"/>
        <v>23.323148058847771</v>
      </c>
      <c r="K49" s="312">
        <f t="shared" si="34"/>
        <v>16.448982762875271</v>
      </c>
      <c r="L49" s="312">
        <f t="shared" si="35"/>
        <v>21.795421600978479</v>
      </c>
      <c r="M49" s="312">
        <f t="shared" si="36"/>
        <v>12.772772999336564</v>
      </c>
      <c r="N49" s="312">
        <f t="shared" si="37"/>
        <v>22.080902687606798</v>
      </c>
      <c r="O49" s="312">
        <f t="shared" si="38"/>
        <v>12.549104770721788</v>
      </c>
      <c r="P49" s="312">
        <f t="shared" si="39"/>
        <v>19.937814884540181</v>
      </c>
      <c r="Q49" s="268">
        <v>2225</v>
      </c>
      <c r="S49" t="s">
        <v>43</v>
      </c>
      <c r="T49" s="183">
        <v>0.65250360488891601</v>
      </c>
      <c r="U49" s="183">
        <v>0.95673977661132814</v>
      </c>
      <c r="V49" s="183">
        <v>1.1904044570922852</v>
      </c>
      <c r="W49" s="182" t="s">
        <v>43</v>
      </c>
      <c r="X49" s="230">
        <f t="shared" si="21"/>
        <v>1.0000000240988944E-2</v>
      </c>
      <c r="Y49" s="230">
        <f t="shared" si="22"/>
        <v>-5.6296541623522552E-2</v>
      </c>
      <c r="Z49" s="230">
        <f t="shared" si="23"/>
        <v>1.2239665779553811E-2</v>
      </c>
      <c r="AA49" s="115">
        <f t="shared" si="24"/>
        <v>-1.135229186765993E-2</v>
      </c>
      <c r="AB49" s="114"/>
      <c r="AC49" s="377"/>
      <c r="AD49" s="27" t="s">
        <v>43</v>
      </c>
      <c r="AE49" s="470">
        <v>97.996236992840323</v>
      </c>
      <c r="AF49" s="470">
        <v>94.976804421885291</v>
      </c>
      <c r="AG49" s="4"/>
      <c r="AH49" s="4"/>
    </row>
    <row r="50" spans="1:35" x14ac:dyDescent="0.25">
      <c r="A50" s="4">
        <v>44</v>
      </c>
      <c r="B50" s="312">
        <f t="shared" si="25"/>
        <v>21.416686560798457</v>
      </c>
      <c r="C50" s="312">
        <f t="shared" si="26"/>
        <v>20.564043571459855</v>
      </c>
      <c r="D50" s="312">
        <f t="shared" si="27"/>
        <v>18.320636880091495</v>
      </c>
      <c r="E50" s="312">
        <f t="shared" si="28"/>
        <v>23.171013214996321</v>
      </c>
      <c r="F50" s="312">
        <f t="shared" si="29"/>
        <v>16.875354372643692</v>
      </c>
      <c r="G50" s="312">
        <f t="shared" si="30"/>
        <v>24.297731281380923</v>
      </c>
      <c r="H50" s="312">
        <f t="shared" si="31"/>
        <v>19.265799581960742</v>
      </c>
      <c r="I50" s="312">
        <f t="shared" si="32"/>
        <v>29.973367887534401</v>
      </c>
      <c r="J50" s="312">
        <f t="shared" si="33"/>
        <v>23.731752158153895</v>
      </c>
      <c r="K50" s="312">
        <f t="shared" si="34"/>
        <v>16.730746593866769</v>
      </c>
      <c r="L50" s="312">
        <f t="shared" si="35"/>
        <v>21.921187062694994</v>
      </c>
      <c r="M50" s="312">
        <f t="shared" si="36"/>
        <v>12.776091837827817</v>
      </c>
      <c r="N50" s="312">
        <f t="shared" si="37"/>
        <v>22.287634779317216</v>
      </c>
      <c r="O50" s="312">
        <f t="shared" si="38"/>
        <v>12.756110577725414</v>
      </c>
      <c r="P50" s="312">
        <f t="shared" si="39"/>
        <v>20.245768022957535</v>
      </c>
      <c r="Q50" s="268">
        <v>2230</v>
      </c>
      <c r="S50" t="s">
        <v>1</v>
      </c>
      <c r="T50" s="183">
        <v>6.8507966909408573</v>
      </c>
      <c r="U50" s="183">
        <v>8.7219870505332953</v>
      </c>
      <c r="V50" s="183">
        <v>10.880641102790833</v>
      </c>
      <c r="W50" s="182" t="s">
        <v>1</v>
      </c>
      <c r="X50" s="230">
        <f t="shared" si="21"/>
        <v>-1.7476155463749681E-7</v>
      </c>
      <c r="Y50" s="230">
        <f t="shared" si="22"/>
        <v>2.5290380313387146E-3</v>
      </c>
      <c r="Z50" s="230">
        <f t="shared" si="23"/>
        <v>1.2859578555721162E-2</v>
      </c>
      <c r="AA50" s="115">
        <f t="shared" si="24"/>
        <v>5.1294806085017469E-3</v>
      </c>
      <c r="AB50" s="114"/>
      <c r="AC50" s="377"/>
      <c r="AD50" s="27" t="s">
        <v>1</v>
      </c>
      <c r="AE50" s="470">
        <v>118.69348554943677</v>
      </c>
      <c r="AF50" s="470">
        <v>131.52882216015371</v>
      </c>
      <c r="AG50" s="4"/>
      <c r="AH50" s="4"/>
    </row>
    <row r="51" spans="1:35" x14ac:dyDescent="0.25">
      <c r="A51" s="4">
        <v>45</v>
      </c>
      <c r="B51" s="312">
        <f t="shared" si="25"/>
        <v>21.585704839952275</v>
      </c>
      <c r="C51" s="312">
        <f t="shared" si="26"/>
        <v>20.709885158515618</v>
      </c>
      <c r="D51" s="312">
        <f t="shared" si="27"/>
        <v>18.485879075154514</v>
      </c>
      <c r="E51" s="312">
        <f t="shared" si="28"/>
        <v>23.322633992555208</v>
      </c>
      <c r="F51" s="312">
        <f t="shared" si="29"/>
        <v>17.040034336293221</v>
      </c>
      <c r="G51" s="312">
        <f t="shared" si="30"/>
        <v>24.543262379804769</v>
      </c>
      <c r="H51" s="312">
        <f t="shared" si="31"/>
        <v>19.268394934841506</v>
      </c>
      <c r="I51" s="312">
        <f t="shared" si="32"/>
        <v>30.23554522046318</v>
      </c>
      <c r="J51" s="312">
        <f t="shared" si="33"/>
        <v>24.13460698298098</v>
      </c>
      <c r="K51" s="312">
        <f t="shared" si="34"/>
        <v>17.010253932851629</v>
      </c>
      <c r="L51" s="312">
        <f t="shared" si="35"/>
        <v>22.039947506069783</v>
      </c>
      <c r="M51" s="312">
        <f t="shared" si="36"/>
        <v>12.778973767920332</v>
      </c>
      <c r="N51" s="312">
        <f t="shared" si="37"/>
        <v>22.484527422480909</v>
      </c>
      <c r="O51" s="312">
        <f t="shared" si="38"/>
        <v>12.961023201606457</v>
      </c>
      <c r="P51" s="312">
        <f t="shared" si="39"/>
        <v>20.549008790781432</v>
      </c>
      <c r="Q51" s="268">
        <v>2235</v>
      </c>
      <c r="S51" t="s">
        <v>2</v>
      </c>
      <c r="T51" s="183">
        <v>6.7837956838011744</v>
      </c>
      <c r="U51" s="183">
        <v>8.6440170032978063</v>
      </c>
      <c r="V51" s="183">
        <v>10.224757209062576</v>
      </c>
      <c r="W51" s="182" t="s">
        <v>2</v>
      </c>
      <c r="X51" s="230">
        <f t="shared" si="21"/>
        <v>-4.0418492099269176E-6</v>
      </c>
      <c r="Y51" s="230">
        <f t="shared" si="22"/>
        <v>-4.4749104448022171E-3</v>
      </c>
      <c r="Z51" s="230">
        <f t="shared" si="23"/>
        <v>4.6855300234296265E-2</v>
      </c>
      <c r="AA51" s="115">
        <f t="shared" si="24"/>
        <v>1.412544931342804E-2</v>
      </c>
      <c r="AB51" s="114"/>
      <c r="AC51" s="114"/>
      <c r="AD51" s="27" t="s">
        <v>2</v>
      </c>
      <c r="AE51" s="470">
        <v>10.519950765906737</v>
      </c>
      <c r="AF51" s="470">
        <v>10.968956869944909</v>
      </c>
    </row>
    <row r="52" spans="1:35" x14ac:dyDescent="0.25">
      <c r="A52" s="4">
        <v>46</v>
      </c>
      <c r="B52" s="312">
        <f t="shared" si="25"/>
        <v>21.753426527527324</v>
      </c>
      <c r="C52" s="312">
        <f t="shared" si="26"/>
        <v>20.850177335294607</v>
      </c>
      <c r="D52" s="312">
        <f t="shared" si="27"/>
        <v>18.648378411644206</v>
      </c>
      <c r="E52" s="312">
        <f t="shared" si="28"/>
        <v>23.469395965610559</v>
      </c>
      <c r="F52" s="312">
        <f t="shared" si="29"/>
        <v>17.202657724838932</v>
      </c>
      <c r="G52" s="312">
        <f t="shared" si="30"/>
        <v>24.783533444618524</v>
      </c>
      <c r="H52" s="312">
        <f t="shared" si="31"/>
        <v>19.270577817455884</v>
      </c>
      <c r="I52" s="312">
        <f t="shared" si="32"/>
        <v>30.482542747353683</v>
      </c>
      <c r="J52" s="312">
        <f t="shared" si="33"/>
        <v>24.531584403822805</v>
      </c>
      <c r="K52" s="312">
        <f t="shared" si="34"/>
        <v>17.287408867411109</v>
      </c>
      <c r="L52" s="312">
        <f t="shared" si="35"/>
        <v>22.152054982069025</v>
      </c>
      <c r="M52" s="312">
        <f t="shared" si="36"/>
        <v>12.78147622633314</v>
      </c>
      <c r="N52" s="312">
        <f t="shared" si="37"/>
        <v>22.671953539704973</v>
      </c>
      <c r="O52" s="312">
        <f t="shared" si="38"/>
        <v>13.163778770493151</v>
      </c>
      <c r="P52" s="312">
        <f t="shared" si="39"/>
        <v>20.847473843634507</v>
      </c>
      <c r="Q52" s="268">
        <v>2240</v>
      </c>
      <c r="S52" t="s">
        <v>3</v>
      </c>
      <c r="T52" s="183">
        <v>4.1398269444704052</v>
      </c>
      <c r="U52" s="183">
        <v>4.9534108893871309</v>
      </c>
      <c r="V52" s="183">
        <v>5.7850290397405626</v>
      </c>
      <c r="W52" s="182" t="s">
        <v>3</v>
      </c>
      <c r="X52" s="230">
        <f t="shared" si="21"/>
        <v>-6.077898085442069E-10</v>
      </c>
      <c r="Y52" s="230">
        <f t="shared" si="22"/>
        <v>8.5054818529548579E-4</v>
      </c>
      <c r="Z52" s="230">
        <f t="shared" si="23"/>
        <v>7.0375314440443764E-3</v>
      </c>
      <c r="AA52" s="115">
        <f t="shared" si="24"/>
        <v>2.6293596738500183E-3</v>
      </c>
      <c r="AB52" s="114"/>
      <c r="AC52" s="114"/>
      <c r="AD52" s="27" t="s">
        <v>3</v>
      </c>
      <c r="AE52" s="470">
        <v>2.8276719996859723</v>
      </c>
      <c r="AF52" s="470">
        <v>3.0648857345288474</v>
      </c>
    </row>
    <row r="53" spans="1:35" x14ac:dyDescent="0.25">
      <c r="A53" s="4">
        <v>47</v>
      </c>
      <c r="B53" s="312">
        <f t="shared" si="25"/>
        <v>21.919841602020579</v>
      </c>
      <c r="C53" s="312">
        <f t="shared" si="26"/>
        <v>20.985089615564824</v>
      </c>
      <c r="D53" s="312">
        <f t="shared" si="27"/>
        <v>18.808144610573269</v>
      </c>
      <c r="E53" s="312">
        <f t="shared" si="28"/>
        <v>23.611420109628753</v>
      </c>
      <c r="F53" s="312">
        <f t="shared" si="29"/>
        <v>17.363216403636141</v>
      </c>
      <c r="G53" s="312">
        <f t="shared" si="30"/>
        <v>25.018584887630578</v>
      </c>
      <c r="H53" s="312">
        <f t="shared" si="31"/>
        <v>19.272413746044123</v>
      </c>
      <c r="I53" s="312">
        <f t="shared" si="32"/>
        <v>30.715110451442726</v>
      </c>
      <c r="J53" s="312">
        <f t="shared" si="33"/>
        <v>24.922570637182435</v>
      </c>
      <c r="K53" s="312">
        <f t="shared" si="34"/>
        <v>17.562120986788226</v>
      </c>
      <c r="L53" s="312">
        <f t="shared" si="35"/>
        <v>22.257848408401262</v>
      </c>
      <c r="M53" s="312">
        <f t="shared" si="36"/>
        <v>12.783649118787158</v>
      </c>
      <c r="N53" s="312">
        <f t="shared" si="37"/>
        <v>22.850282620041675</v>
      </c>
      <c r="O53" s="312">
        <f t="shared" si="38"/>
        <v>13.364318067483504</v>
      </c>
      <c r="P53" s="312">
        <f t="shared" si="39"/>
        <v>21.141109137577082</v>
      </c>
      <c r="Q53" s="268">
        <v>2245</v>
      </c>
      <c r="S53" s="1"/>
      <c r="T53" s="1"/>
    </row>
    <row r="54" spans="1:35" ht="14.4" x14ac:dyDescent="0.25">
      <c r="A54" s="4">
        <v>48</v>
      </c>
      <c r="B54" s="312">
        <f t="shared" si="25"/>
        <v>22.084940736991193</v>
      </c>
      <c r="C54" s="312">
        <f t="shared" si="26"/>
        <v>21.114790057673606</v>
      </c>
      <c r="D54" s="312">
        <f t="shared" si="27"/>
        <v>18.965189333632011</v>
      </c>
      <c r="E54" s="312">
        <f t="shared" si="28"/>
        <v>23.748827057702638</v>
      </c>
      <c r="F54" s="312">
        <f t="shared" si="29"/>
        <v>17.5217039372531</v>
      </c>
      <c r="G54" s="312">
        <f t="shared" si="30"/>
        <v>25.248461611847816</v>
      </c>
      <c r="H54" s="312">
        <f t="shared" si="31"/>
        <v>19.273957840932677</v>
      </c>
      <c r="I54" s="312">
        <f t="shared" si="32"/>
        <v>30.933978002007937</v>
      </c>
      <c r="J54" s="312">
        <f t="shared" si="33"/>
        <v>25.307465727480999</v>
      </c>
      <c r="K54" s="312">
        <f t="shared" si="34"/>
        <v>17.834305303460216</v>
      </c>
      <c r="L54" s="312">
        <f t="shared" si="35"/>
        <v>22.357653474145923</v>
      </c>
      <c r="M54" s="312">
        <f t="shared" si="36"/>
        <v>12.785535802590182</v>
      </c>
      <c r="N54" s="312">
        <f t="shared" si="37"/>
        <v>23.019879317156104</v>
      </c>
      <c r="O54" s="312">
        <f t="shared" si="38"/>
        <v>13.562586425827899</v>
      </c>
      <c r="P54" s="312">
        <f t="shared" si="39"/>
        <v>21.42986953832958</v>
      </c>
      <c r="Q54" s="268">
        <v>2250</v>
      </c>
      <c r="S54" s="764" t="s">
        <v>432</v>
      </c>
      <c r="T54" s="764"/>
      <c r="U54" s="764"/>
      <c r="V54" s="764"/>
      <c r="W54" s="764"/>
      <c r="X54" s="764"/>
      <c r="Y54" s="764"/>
      <c r="Z54" s="764"/>
      <c r="AA54" s="764"/>
      <c r="AB54" s="764"/>
      <c r="AC54" s="764"/>
      <c r="AD54" s="764"/>
      <c r="AE54" s="764"/>
      <c r="AF54" s="764"/>
      <c r="AG54" s="764"/>
      <c r="AH54" s="764"/>
    </row>
    <row r="55" spans="1:35" x14ac:dyDescent="0.25">
      <c r="A55" s="4">
        <v>49</v>
      </c>
      <c r="B55" s="312">
        <f t="shared" si="25"/>
        <v>22.248715287018765</v>
      </c>
      <c r="C55" s="312">
        <f t="shared" si="26"/>
        <v>21.239444883279102</v>
      </c>
      <c r="D55" s="312">
        <f t="shared" si="27"/>
        <v>19.119526074727169</v>
      </c>
      <c r="E55" s="312">
        <f t="shared" si="28"/>
        <v>23.881736851526988</v>
      </c>
      <c r="F55" s="312">
        <f t="shared" si="29"/>
        <v>17.678115527385838</v>
      </c>
      <c r="G55" s="312">
        <f t="shared" si="30"/>
        <v>25.473212659750832</v>
      </c>
      <c r="H55" s="312">
        <f t="shared" si="31"/>
        <v>19.27525647302048</v>
      </c>
      <c r="I55" s="312">
        <f t="shared" si="32"/>
        <v>31.139852860428146</v>
      </c>
      <c r="J55" s="312">
        <f t="shared" si="33"/>
        <v>25.686183016867123</v>
      </c>
      <c r="K55" s="312">
        <f t="shared" si="34"/>
        <v>18.103882165728049</v>
      </c>
      <c r="L55" s="312">
        <f t="shared" si="35"/>
        <v>22.451782641593176</v>
      </c>
      <c r="M55" s="312">
        <f t="shared" si="36"/>
        <v>12.787173942224182</v>
      </c>
      <c r="N55" s="312">
        <f t="shared" si="37"/>
        <v>23.18110225371661</v>
      </c>
      <c r="O55" s="312">
        <f t="shared" si="38"/>
        <v>13.758533618284336</v>
      </c>
      <c r="P55" s="312">
        <f t="shared" si="39"/>
        <v>21.713718428923336</v>
      </c>
      <c r="Q55" s="268">
        <v>2255</v>
      </c>
      <c r="S55" s="231" t="s">
        <v>151</v>
      </c>
      <c r="T55" s="109">
        <v>2005</v>
      </c>
      <c r="U55" s="109">
        <v>2010</v>
      </c>
      <c r="V55" s="109">
        <v>2015</v>
      </c>
      <c r="X55" s="109">
        <v>2005</v>
      </c>
      <c r="Y55" s="109">
        <v>2010</v>
      </c>
      <c r="Z55" s="109">
        <v>2015</v>
      </c>
    </row>
    <row r="56" spans="1:35" x14ac:dyDescent="0.25">
      <c r="A56" s="4">
        <v>50</v>
      </c>
      <c r="B56" s="312">
        <f t="shared" si="25"/>
        <v>22.411157273576649</v>
      </c>
      <c r="C56" s="312">
        <f t="shared" si="26"/>
        <v>21.359218141708624</v>
      </c>
      <c r="D56" s="312">
        <f t="shared" si="27"/>
        <v>19.271170054306484</v>
      </c>
      <c r="E56" s="312">
        <f t="shared" si="28"/>
        <v>24.010268715622569</v>
      </c>
      <c r="F56" s="312">
        <f t="shared" si="29"/>
        <v>17.832447951272233</v>
      </c>
      <c r="G56" s="312">
        <f t="shared" si="30"/>
        <v>25.69289087517247</v>
      </c>
      <c r="H56" s="312">
        <f t="shared" si="31"/>
        <v>19.276348650407876</v>
      </c>
      <c r="I56" s="312">
        <f t="shared" si="32"/>
        <v>31.333418841329028</v>
      </c>
      <c r="J56" s="312">
        <f t="shared" si="33"/>
        <v>26.058648606338728</v>
      </c>
      <c r="K56" s="312">
        <f t="shared" si="34"/>
        <v>18.370777162183277</v>
      </c>
      <c r="L56" s="312">
        <f t="shared" si="35"/>
        <v>22.540535230916223</v>
      </c>
      <c r="M56" s="312">
        <f t="shared" si="36"/>
        <v>12.788596254051006</v>
      </c>
      <c r="N56" s="312">
        <f t="shared" si="37"/>
        <v>23.334303013150382</v>
      </c>
      <c r="O56" s="312">
        <f t="shared" si="38"/>
        <v>13.952113741428766</v>
      </c>
      <c r="P56" s="312">
        <f t="shared" si="39"/>
        <v>21.992627317541178</v>
      </c>
      <c r="Q56" s="268">
        <v>2260</v>
      </c>
      <c r="S56" s="118" t="s">
        <v>0</v>
      </c>
      <c r="T56">
        <v>14.705563250622239</v>
      </c>
      <c r="U56">
        <v>16.615311489956234</v>
      </c>
      <c r="V56">
        <v>18.299380468156748</v>
      </c>
      <c r="X56" s="28">
        <f t="shared" ref="X56:X70" si="40">T56-T73</f>
        <v>-2.2594026027888958E-7</v>
      </c>
      <c r="Y56" s="28">
        <f t="shared" ref="Y56:Y70" si="41">U56-U73</f>
        <v>1.3420019196437334</v>
      </c>
      <c r="Z56" s="28">
        <f t="shared" ref="Z56:Z70" si="42">V56-V73</f>
        <v>1.3592496087817487</v>
      </c>
      <c r="AA56" t="s">
        <v>0</v>
      </c>
    </row>
    <row r="57" spans="1:35" x14ac:dyDescent="0.25">
      <c r="A57" s="4">
        <v>51</v>
      </c>
      <c r="B57" s="312">
        <f t="shared" si="25"/>
        <v>22.572259370839742</v>
      </c>
      <c r="C57" s="312">
        <f t="shared" si="26"/>
        <v>21.474271416596658</v>
      </c>
      <c r="D57" s="312">
        <f t="shared" si="27"/>
        <v>19.420138116548181</v>
      </c>
      <c r="E57" s="312">
        <f t="shared" si="28"/>
        <v>24.13454085346568</v>
      </c>
      <c r="F57" s="312">
        <f t="shared" si="29"/>
        <v>17.984699500706295</v>
      </c>
      <c r="G57" s="312">
        <f t="shared" si="30"/>
        <v>25.9075525788842</v>
      </c>
      <c r="H57" s="312">
        <f t="shared" si="31"/>
        <v>19.27726718591305</v>
      </c>
      <c r="I57" s="312">
        <f t="shared" si="32"/>
        <v>31.515335070536686</v>
      </c>
      <c r="J57" s="312">
        <f t="shared" si="33"/>
        <v>26.42480081131627</v>
      </c>
      <c r="K57" s="312">
        <f t="shared" si="34"/>
        <v>18.634921018881073</v>
      </c>
      <c r="L57" s="312">
        <f t="shared" si="35"/>
        <v>22.624197574799283</v>
      </c>
      <c r="M57" s="312">
        <f t="shared" si="36"/>
        <v>12.789831154281929</v>
      </c>
      <c r="N57" s="312">
        <f t="shared" si="37"/>
        <v>23.479825300854145</v>
      </c>
      <c r="O57" s="312">
        <f t="shared" si="38"/>
        <v>14.143285095662515</v>
      </c>
      <c r="P57" s="312">
        <f t="shared" si="39"/>
        <v>22.266575447145023</v>
      </c>
      <c r="Q57" s="268">
        <v>2265</v>
      </c>
      <c r="S57" s="118" t="s">
        <v>23</v>
      </c>
      <c r="T57">
        <v>2.6695236813147849</v>
      </c>
      <c r="U57">
        <v>3.1041562213385956</v>
      </c>
      <c r="V57">
        <v>3.5092067262852629</v>
      </c>
      <c r="X57" s="28">
        <f t="shared" si="40"/>
        <v>-3.2584024367565689E-10</v>
      </c>
      <c r="Y57" s="28">
        <f t="shared" si="41"/>
        <v>-7.2880399755154368E-2</v>
      </c>
      <c r="Z57" s="28">
        <f t="shared" si="42"/>
        <v>0.14660833761338798</v>
      </c>
      <c r="AA57" t="s">
        <v>23</v>
      </c>
    </row>
    <row r="58" spans="1:35" x14ac:dyDescent="0.25">
      <c r="A58" s="4">
        <v>52</v>
      </c>
      <c r="B58" s="312">
        <f t="shared" si="25"/>
        <v>22.732014891445292</v>
      </c>
      <c r="C58" s="312">
        <f t="shared" si="26"/>
        <v>21.58476357158931</v>
      </c>
      <c r="D58" s="312">
        <f t="shared" si="27"/>
        <v>19.566448629478952</v>
      </c>
      <c r="E58" s="312">
        <f t="shared" si="28"/>
        <v>24.254670264212471</v>
      </c>
      <c r="F58" s="312">
        <f t="shared" si="29"/>
        <v>18.13486992174505</v>
      </c>
      <c r="G58" s="312">
        <f t="shared" si="30"/>
        <v>26.117257257921349</v>
      </c>
      <c r="H58" s="312">
        <f t="shared" si="31"/>
        <v>19.278039679910915</v>
      </c>
      <c r="I58" s="312">
        <f t="shared" si="32"/>
        <v>31.686235286735684</v>
      </c>
      <c r="J58" s="312">
        <f t="shared" si="33"/>
        <v>26.784589614540813</v>
      </c>
      <c r="K58" s="312">
        <f t="shared" si="34"/>
        <v>18.896249490015173</v>
      </c>
      <c r="L58" s="312">
        <f t="shared" si="35"/>
        <v>22.703043231538999</v>
      </c>
      <c r="M58" s="312">
        <f t="shared" si="36"/>
        <v>12.790903322607985</v>
      </c>
      <c r="N58" s="312">
        <f t="shared" si="37"/>
        <v>23.61800425797162</v>
      </c>
      <c r="O58" s="312">
        <f t="shared" si="38"/>
        <v>14.332010061617961</v>
      </c>
      <c r="P58" s="312">
        <f t="shared" si="39"/>
        <v>22.535549408330503</v>
      </c>
      <c r="Q58" s="268">
        <v>2270</v>
      </c>
      <c r="S58" s="118" t="s">
        <v>39</v>
      </c>
      <c r="T58">
        <v>4.3519638650180692</v>
      </c>
      <c r="U58">
        <v>4.6431593532200006</v>
      </c>
      <c r="V58">
        <v>4.8697118593284499</v>
      </c>
      <c r="X58" s="28">
        <f t="shared" si="40"/>
        <v>-2.1694308571795773E-9</v>
      </c>
      <c r="Y58" s="28">
        <f t="shared" si="41"/>
        <v>0.21576970478250068</v>
      </c>
      <c r="Z58" s="28">
        <f t="shared" si="42"/>
        <v>0.30162055073470029</v>
      </c>
      <c r="AA58" t="s">
        <v>39</v>
      </c>
    </row>
    <row r="59" spans="1:35" x14ac:dyDescent="0.25">
      <c r="A59" s="4">
        <v>53</v>
      </c>
      <c r="B59" s="312">
        <f t="shared" si="25"/>
        <v>22.890417772224517</v>
      </c>
      <c r="C59" s="312">
        <f t="shared" si="26"/>
        <v>21.690850532044379</v>
      </c>
      <c r="D59" s="312">
        <f t="shared" si="27"/>
        <v>19.71012138806984</v>
      </c>
      <c r="E59" s="312">
        <f t="shared" si="28"/>
        <v>24.370772578744543</v>
      </c>
      <c r="F59" s="312">
        <f t="shared" si="29"/>
        <v>18.282960355192309</v>
      </c>
      <c r="G59" s="312">
        <f t="shared" si="30"/>
        <v>26.322067268612322</v>
      </c>
      <c r="H59" s="312">
        <f t="shared" si="31"/>
        <v>19.278689347573128</v>
      </c>
      <c r="I59" s="312">
        <f t="shared" si="32"/>
        <v>31.846727438749269</v>
      </c>
      <c r="J59" s="312">
        <f t="shared" si="33"/>
        <v>27.137976118913112</v>
      </c>
      <c r="K59" s="312">
        <f t="shared" si="34"/>
        <v>19.154703242856527</v>
      </c>
      <c r="L59" s="312">
        <f t="shared" si="35"/>
        <v>22.777333246423449</v>
      </c>
      <c r="M59" s="312">
        <f t="shared" si="36"/>
        <v>12.791834192341378</v>
      </c>
      <c r="N59" s="312">
        <f t="shared" si="37"/>
        <v>23.749165911914194</v>
      </c>
      <c r="O59" s="312">
        <f t="shared" si="38"/>
        <v>14.518254973622854</v>
      </c>
      <c r="P59" s="312">
        <f t="shared" si="39"/>
        <v>22.799542756698557</v>
      </c>
      <c r="Q59" s="268">
        <v>2275</v>
      </c>
      <c r="S59" s="118" t="s">
        <v>24</v>
      </c>
      <c r="T59">
        <v>1.307605712411511</v>
      </c>
      <c r="U59">
        <v>1.4944670256945274</v>
      </c>
      <c r="V59">
        <v>1.6715199572852222</v>
      </c>
      <c r="X59" s="28">
        <f t="shared" si="40"/>
        <v>-4.791140817417272E-10</v>
      </c>
      <c r="Y59" s="28">
        <f t="shared" si="41"/>
        <v>0.11058238213983995</v>
      </c>
      <c r="Z59" s="28">
        <f t="shared" si="42"/>
        <v>0.13392510865240959</v>
      </c>
      <c r="AA59" t="s">
        <v>24</v>
      </c>
    </row>
    <row r="60" spans="1:35" x14ac:dyDescent="0.25">
      <c r="A60" s="4">
        <v>54</v>
      </c>
      <c r="B60" s="312">
        <f t="shared" si="25"/>
        <v>23.047462559921946</v>
      </c>
      <c r="C60" s="312">
        <f t="shared" si="26"/>
        <v>21.792685099804363</v>
      </c>
      <c r="D60" s="312">
        <f t="shared" si="27"/>
        <v>19.851177520345953</v>
      </c>
      <c r="E60" s="312">
        <f t="shared" si="28"/>
        <v>24.482961913803098</v>
      </c>
      <c r="F60" s="312">
        <f t="shared" si="29"/>
        <v>18.428973277935764</v>
      </c>
      <c r="G60" s="312">
        <f t="shared" si="30"/>
        <v>26.522047553218286</v>
      </c>
      <c r="H60" s="312">
        <f t="shared" si="31"/>
        <v>19.279235715048696</v>
      </c>
      <c r="I60" s="312">
        <f t="shared" si="32"/>
        <v>31.997393535161571</v>
      </c>
      <c r="J60" s="312">
        <f t="shared" si="33"/>
        <v>27.484932002642264</v>
      </c>
      <c r="K60" s="312">
        <f t="shared" si="34"/>
        <v>19.41022773768243</v>
      </c>
      <c r="L60" s="312">
        <f t="shared" si="35"/>
        <v>22.847316452373523</v>
      </c>
      <c r="M60" s="312">
        <f t="shared" si="36"/>
        <v>12.792642376554046</v>
      </c>
      <c r="N60" s="312">
        <f t="shared" si="37"/>
        <v>23.87362674888395</v>
      </c>
      <c r="O60" s="312">
        <f t="shared" si="38"/>
        <v>14.701989990843181</v>
      </c>
      <c r="P60" s="312">
        <f t="shared" si="39"/>
        <v>23.058555635891469</v>
      </c>
      <c r="Q60" s="268">
        <v>2280</v>
      </c>
      <c r="S60" s="118" t="s">
        <v>40</v>
      </c>
      <c r="T60">
        <v>1.686229994542098</v>
      </c>
      <c r="U60">
        <v>1.9065884723762541</v>
      </c>
      <c r="V60">
        <v>2.0952329081846841</v>
      </c>
      <c r="X60" s="28">
        <f t="shared" si="40"/>
        <v>-5.0001383034015134E-9</v>
      </c>
      <c r="Y60" s="28">
        <f t="shared" si="41"/>
        <v>5.133628750839514E-2</v>
      </c>
      <c r="Z60" s="28">
        <f t="shared" si="42"/>
        <v>0.10898590272203768</v>
      </c>
      <c r="AA60" t="s">
        <v>40</v>
      </c>
    </row>
    <row r="61" spans="1:35" x14ac:dyDescent="0.25">
      <c r="A61" s="4">
        <v>55</v>
      </c>
      <c r="B61" s="312">
        <f t="shared" si="25"/>
        <v>23.203144396918645</v>
      </c>
      <c r="C61" s="312">
        <f t="shared" si="26"/>
        <v>21.890416798271406</v>
      </c>
      <c r="D61" s="312">
        <f t="shared" si="27"/>
        <v>19.989639396533892</v>
      </c>
      <c r="E61" s="312">
        <f t="shared" si="28"/>
        <v>24.591350743022723</v>
      </c>
      <c r="F61" s="312">
        <f t="shared" si="29"/>
        <v>18.572912445206459</v>
      </c>
      <c r="G61" s="312">
        <f t="shared" si="30"/>
        <v>26.717265370037953</v>
      </c>
      <c r="H61" s="312">
        <f t="shared" si="31"/>
        <v>19.279695205282113</v>
      </c>
      <c r="I61" s="312">
        <f t="shared" si="32"/>
        <v>32.138789707538329</v>
      </c>
      <c r="J61" s="312">
        <f t="shared" si="33"/>
        <v>27.825438978835198</v>
      </c>
      <c r="K61" s="312">
        <f t="shared" si="34"/>
        <v>19.662773103387625</v>
      </c>
      <c r="L61" s="312">
        <f t="shared" si="35"/>
        <v>22.913229801909289</v>
      </c>
      <c r="M61" s="312">
        <f t="shared" si="36"/>
        <v>12.793344038498732</v>
      </c>
      <c r="N61" s="312">
        <f t="shared" si="37"/>
        <v>23.991693394738569</v>
      </c>
      <c r="O61" s="312">
        <f t="shared" si="38"/>
        <v>14.883188966684351</v>
      </c>
      <c r="P61" s="312">
        <f t="shared" si="39"/>
        <v>23.312594407306257</v>
      </c>
      <c r="Q61" s="268">
        <v>2285</v>
      </c>
      <c r="S61" s="118" t="s">
        <v>5</v>
      </c>
      <c r="T61">
        <v>16.299821060156216</v>
      </c>
      <c r="U61">
        <v>18.083452907672214</v>
      </c>
      <c r="V61">
        <v>19.629317530734394</v>
      </c>
      <c r="X61" s="28">
        <f t="shared" si="40"/>
        <v>-4.9974979177136447E-7</v>
      </c>
      <c r="Y61" s="28">
        <f t="shared" si="41"/>
        <v>0.9659612628129004</v>
      </c>
      <c r="Z61" s="28">
        <f t="shared" si="42"/>
        <v>1.5754922028611631</v>
      </c>
      <c r="AA61" t="s">
        <v>5</v>
      </c>
    </row>
    <row r="62" spans="1:35" x14ac:dyDescent="0.25">
      <c r="A62" s="4">
        <v>56</v>
      </c>
      <c r="B62" s="312">
        <f t="shared" si="25"/>
        <v>23.357459006974644</v>
      </c>
      <c r="C62" s="312">
        <f t="shared" si="26"/>
        <v>21.984191745166015</v>
      </c>
      <c r="D62" s="312">
        <f t="shared" si="27"/>
        <v>20.125530541259344</v>
      </c>
      <c r="E62" s="312">
        <f t="shared" si="28"/>
        <v>24.696049783721559</v>
      </c>
      <c r="F62" s="312">
        <f t="shared" si="29"/>
        <v>18.714782833822522</v>
      </c>
      <c r="G62" s="312">
        <f t="shared" si="30"/>
        <v>26.907790036786462</v>
      </c>
      <c r="H62" s="312">
        <f t="shared" si="31"/>
        <v>19.280081630917152</v>
      </c>
      <c r="I62" s="312">
        <f t="shared" si="32"/>
        <v>32.271446452746268</v>
      </c>
      <c r="J62" s="312">
        <f t="shared" si="33"/>
        <v>28.159488261432344</v>
      </c>
      <c r="K62" s="312">
        <f t="shared" si="34"/>
        <v>19.912294009433218</v>
      </c>
      <c r="L62" s="312">
        <f t="shared" si="35"/>
        <v>22.975298723483903</v>
      </c>
      <c r="M62" s="312">
        <f t="shared" si="36"/>
        <v>12.793953213543285</v>
      </c>
      <c r="N62" s="312">
        <f t="shared" si="37"/>
        <v>24.103662391599741</v>
      </c>
      <c r="O62" s="312">
        <f t="shared" si="38"/>
        <v>15.061829316991203</v>
      </c>
      <c r="P62" s="312">
        <f t="shared" si="39"/>
        <v>23.561671287371375</v>
      </c>
      <c r="Q62" s="268">
        <v>2290</v>
      </c>
      <c r="S62" s="118" t="s">
        <v>25</v>
      </c>
      <c r="T62">
        <v>8.3505080816457902</v>
      </c>
      <c r="U62">
        <v>12.569418740745878</v>
      </c>
      <c r="V62">
        <v>18.34375866155381</v>
      </c>
      <c r="X62" s="28">
        <f t="shared" si="40"/>
        <v>8.2678003520790355E-2</v>
      </c>
      <c r="Y62" s="28">
        <f t="shared" si="41"/>
        <v>-0.20974336862912146</v>
      </c>
      <c r="Z62" s="28">
        <f t="shared" si="42"/>
        <v>9.8348334288118622E-3</v>
      </c>
      <c r="AA62" t="s">
        <v>25</v>
      </c>
    </row>
    <row r="63" spans="1:35" x14ac:dyDescent="0.25">
      <c r="A63" s="4">
        <v>57</v>
      </c>
      <c r="B63" s="312">
        <f t="shared" si="25"/>
        <v>23.510402681005182</v>
      </c>
      <c r="C63" s="312">
        <f t="shared" si="26"/>
        <v>22.074152550503854</v>
      </c>
      <c r="D63" s="312">
        <f t="shared" si="27"/>
        <v>20.258875548797018</v>
      </c>
      <c r="E63" s="312">
        <f t="shared" si="28"/>
        <v>24.797167898352086</v>
      </c>
      <c r="F63" s="312">
        <f t="shared" si="29"/>
        <v>18.854590586472327</v>
      </c>
      <c r="G63" s="312">
        <f t="shared" si="30"/>
        <v>27.093692687017636</v>
      </c>
      <c r="H63" s="312">
        <f t="shared" si="31"/>
        <v>19.280406608989786</v>
      </c>
      <c r="I63" s="312">
        <f t="shared" si="32"/>
        <v>32.395869023805126</v>
      </c>
      <c r="J63" s="312">
        <f t="shared" si="33"/>
        <v>28.487080039180142</v>
      </c>
      <c r="K63" s="312">
        <f t="shared" si="34"/>
        <v>20.158749534753433</v>
      </c>
      <c r="L63" s="312">
        <f t="shared" si="35"/>
        <v>23.033737496114451</v>
      </c>
      <c r="M63" s="312">
        <f t="shared" si="36"/>
        <v>12.794482088923985</v>
      </c>
      <c r="N63" s="312">
        <f t="shared" si="37"/>
        <v>24.209820058638169</v>
      </c>
      <c r="O63" s="312">
        <f t="shared" si="38"/>
        <v>15.237891887548736</v>
      </c>
      <c r="P63" s="312">
        <f t="shared" si="39"/>
        <v>23.805803993153834</v>
      </c>
      <c r="Q63" s="268">
        <v>2295</v>
      </c>
      <c r="S63" s="118" t="s">
        <v>26</v>
      </c>
      <c r="T63">
        <v>3.74129880743221</v>
      </c>
      <c r="U63">
        <v>5.266794690314839</v>
      </c>
      <c r="V63">
        <v>7.2450747205230206</v>
      </c>
      <c r="X63" s="28">
        <f t="shared" si="40"/>
        <v>-2.0692790148046925E-8</v>
      </c>
      <c r="Y63" s="28">
        <f t="shared" si="41"/>
        <v>-0.31085814171641069</v>
      </c>
      <c r="Z63" s="28">
        <f t="shared" si="42"/>
        <v>-0.44896434197697932</v>
      </c>
      <c r="AA63" t="s">
        <v>26</v>
      </c>
    </row>
    <row r="64" spans="1:35" x14ac:dyDescent="0.25">
      <c r="A64" s="4">
        <v>58</v>
      </c>
      <c r="B64" s="312">
        <f t="shared" si="25"/>
        <v>23.661972262904627</v>
      </c>
      <c r="C64" s="312">
        <f t="shared" si="26"/>
        <v>22.160438237475628</v>
      </c>
      <c r="D64" s="312">
        <f t="shared" si="27"/>
        <v>20.3897000013657</v>
      </c>
      <c r="E64" s="312">
        <f t="shared" si="28"/>
        <v>24.89481200956493</v>
      </c>
      <c r="F64" s="312">
        <f t="shared" si="29"/>
        <v>18.992342957085874</v>
      </c>
      <c r="G64" s="312">
        <f t="shared" si="30"/>
        <v>27.275046039324621</v>
      </c>
      <c r="H64" s="312">
        <f t="shared" si="31"/>
        <v>19.280679909796607</v>
      </c>
      <c r="I64" s="312">
        <f t="shared" si="32"/>
        <v>32.512537942326233</v>
      </c>
      <c r="J64" s="312">
        <f t="shared" si="33"/>
        <v>28.808222959128781</v>
      </c>
      <c r="K64" s="312">
        <f t="shared" si="34"/>
        <v>20.402103034204941</v>
      </c>
      <c r="L64" s="312">
        <f t="shared" si="35"/>
        <v>23.08874963703871</v>
      </c>
      <c r="M64" s="312">
        <f t="shared" si="36"/>
        <v>12.79494124681379</v>
      </c>
      <c r="N64" s="312">
        <f t="shared" si="37"/>
        <v>24.310442426459861</v>
      </c>
      <c r="O64" s="312">
        <f t="shared" si="38"/>
        <v>15.411360821348019</v>
      </c>
      <c r="P64" s="312">
        <f t="shared" si="39"/>
        <v>24.045015396952643</v>
      </c>
      <c r="Q64" s="268">
        <v>2300</v>
      </c>
      <c r="S64" s="118" t="s">
        <v>41</v>
      </c>
      <c r="T64">
        <v>2.3257405176685748</v>
      </c>
      <c r="U64">
        <v>2.7372549595242415</v>
      </c>
      <c r="V64">
        <v>3.172742898981245</v>
      </c>
      <c r="X64" s="28">
        <f t="shared" si="40"/>
        <v>2.302713876232465E-2</v>
      </c>
      <c r="Y64" s="28">
        <f t="shared" si="41"/>
        <v>-0.12501896625700848</v>
      </c>
      <c r="Z64" s="28">
        <f t="shared" si="42"/>
        <v>0.18020090679374512</v>
      </c>
      <c r="AA64" t="s">
        <v>41</v>
      </c>
      <c r="AI64" s="4"/>
    </row>
    <row r="65" spans="1:35" x14ac:dyDescent="0.25">
      <c r="A65" s="4">
        <v>59</v>
      </c>
      <c r="B65" s="312">
        <f t="shared" si="25"/>
        <v>23.812165135431112</v>
      </c>
      <c r="C65" s="312">
        <f t="shared" si="26"/>
        <v>22.243184184062724</v>
      </c>
      <c r="D65" s="312">
        <f t="shared" si="27"/>
        <v>20.518030390452495</v>
      </c>
      <c r="E65" s="312">
        <f t="shared" si="28"/>
        <v>24.989087027886828</v>
      </c>
      <c r="F65" s="312">
        <f t="shared" si="29"/>
        <v>19.12804825733707</v>
      </c>
      <c r="G65" s="312">
        <f t="shared" si="30"/>
        <v>27.451924179024658</v>
      </c>
      <c r="H65" s="312">
        <f t="shared" si="31"/>
        <v>19.280909750370483</v>
      </c>
      <c r="I65" s="312">
        <f t="shared" si="32"/>
        <v>32.621909608899465</v>
      </c>
      <c r="J65" s="312">
        <f t="shared" si="33"/>
        <v>29.122933620952811</v>
      </c>
      <c r="K65" s="312">
        <f t="shared" si="34"/>
        <v>20.642322003108113</v>
      </c>
      <c r="L65" s="312">
        <f t="shared" si="35"/>
        <v>23.140528297844973</v>
      </c>
      <c r="M65" s="312">
        <f t="shared" si="36"/>
        <v>12.795339875492896</v>
      </c>
      <c r="N65" s="312">
        <f t="shared" si="37"/>
        <v>24.405795235463597</v>
      </c>
      <c r="O65" s="312">
        <f t="shared" si="38"/>
        <v>15.58222342604531</v>
      </c>
      <c r="P65" s="312">
        <f t="shared" si="39"/>
        <v>24.279333190431132</v>
      </c>
      <c r="Q65" s="268">
        <v>2305</v>
      </c>
      <c r="S65" s="118" t="s">
        <v>42</v>
      </c>
      <c r="T65">
        <v>0.51432720909588603</v>
      </c>
      <c r="U65">
        <v>0.60482811092841804</v>
      </c>
      <c r="V65">
        <v>0.70726624825140527</v>
      </c>
      <c r="X65" s="28">
        <f t="shared" si="40"/>
        <v>-3.7677017061810147E-10</v>
      </c>
      <c r="Y65" s="28">
        <f t="shared" si="41"/>
        <v>5.711533779980571E-3</v>
      </c>
      <c r="Z65" s="28">
        <f t="shared" si="42"/>
        <v>4.29235358490615E-2</v>
      </c>
      <c r="AA65" t="s">
        <v>42</v>
      </c>
      <c r="AI65" s="4"/>
    </row>
    <row r="66" spans="1:35" x14ac:dyDescent="0.25">
      <c r="A66" s="4">
        <v>60</v>
      </c>
      <c r="B66" s="312">
        <f t="shared" si="25"/>
        <v>23.960979206164367</v>
      </c>
      <c r="C66" s="312">
        <f t="shared" si="26"/>
        <v>22.322522083365069</v>
      </c>
      <c r="D66" s="312">
        <f t="shared" si="27"/>
        <v>20.643894041142744</v>
      </c>
      <c r="E66" s="312">
        <f t="shared" si="28"/>
        <v>25.080095791062647</v>
      </c>
      <c r="F66" s="312">
        <f t="shared" si="29"/>
        <v>19.261715804313845</v>
      </c>
      <c r="G66" s="312">
        <f t="shared" si="30"/>
        <v>27.624402352009092</v>
      </c>
      <c r="H66" s="312">
        <f t="shared" si="31"/>
        <v>19.281103041346821</v>
      </c>
      <c r="I66" s="312">
        <f t="shared" si="32"/>
        <v>32.724416990795653</v>
      </c>
      <c r="J66" s="312">
        <f t="shared" si="33"/>
        <v>29.431236083214127</v>
      </c>
      <c r="K66" s="312">
        <f t="shared" si="34"/>
        <v>20.879377940395077</v>
      </c>
      <c r="L66" s="312">
        <f t="shared" si="35"/>
        <v>23.189256665164962</v>
      </c>
      <c r="M66" s="312">
        <f t="shared" si="36"/>
        <v>12.795685952790041</v>
      </c>
      <c r="N66" s="312">
        <f t="shared" si="37"/>
        <v>24.496133989433456</v>
      </c>
      <c r="O66" s="312">
        <f t="shared" si="38"/>
        <v>15.750470042007215</v>
      </c>
      <c r="P66" s="312">
        <f t="shared" si="39"/>
        <v>24.508789558744837</v>
      </c>
      <c r="Q66" s="268">
        <v>2310</v>
      </c>
      <c r="S66" s="118" t="s">
        <v>4</v>
      </c>
      <c r="T66">
        <v>1.1877592834442963</v>
      </c>
      <c r="U66">
        <v>1.4714240564974446</v>
      </c>
      <c r="V66">
        <v>1.8027123115780759</v>
      </c>
      <c r="X66" s="28">
        <f t="shared" si="40"/>
        <v>-1.0520111448641956E-9</v>
      </c>
      <c r="Y66" s="28">
        <f t="shared" si="41"/>
        <v>8.0669696298469873E-2</v>
      </c>
      <c r="Z66" s="28">
        <f t="shared" si="42"/>
        <v>0.11141559393433798</v>
      </c>
      <c r="AA66" t="s">
        <v>4</v>
      </c>
      <c r="AI66" s="4"/>
    </row>
    <row r="67" spans="1:35" x14ac:dyDescent="0.25">
      <c r="A67" s="4">
        <v>61</v>
      </c>
      <c r="B67" s="312">
        <f t="shared" si="25"/>
        <v>24.108412893548355</v>
      </c>
      <c r="C67" s="312">
        <f t="shared" si="26"/>
        <v>22.398579920756738</v>
      </c>
      <c r="D67" s="312">
        <f t="shared" si="27"/>
        <v>20.767319039424844</v>
      </c>
      <c r="E67" s="312">
        <f t="shared" si="28"/>
        <v>25.167939014159806</v>
      </c>
      <c r="F67" s="312">
        <f t="shared" si="29"/>
        <v>19.393355869387715</v>
      </c>
      <c r="G67" s="312">
        <f t="shared" si="30"/>
        <v>27.792556770419306</v>
      </c>
      <c r="H67" s="312">
        <f t="shared" si="31"/>
        <v>19.281265594614535</v>
      </c>
      <c r="I67" s="312">
        <f t="shared" si="32"/>
        <v>32.820470369066271</v>
      </c>
      <c r="J67" s="312">
        <f t="shared" si="33"/>
        <v>29.733161382520404</v>
      </c>
      <c r="K67" s="312">
        <f t="shared" si="34"/>
        <v>21.113246210845329</v>
      </c>
      <c r="L67" s="312">
        <f t="shared" si="35"/>
        <v>23.235108362592964</v>
      </c>
      <c r="M67" s="312">
        <f t="shared" si="36"/>
        <v>12.795986405422557</v>
      </c>
      <c r="N67" s="312">
        <f t="shared" si="37"/>
        <v>24.581704056470723</v>
      </c>
      <c r="O67" s="312">
        <f t="shared" si="38"/>
        <v>15.916093911300909</v>
      </c>
      <c r="P67" s="312">
        <f t="shared" si="39"/>
        <v>24.733420865033072</v>
      </c>
      <c r="Q67" s="268">
        <v>2315</v>
      </c>
      <c r="S67" s="118" t="s">
        <v>43</v>
      </c>
      <c r="T67">
        <v>0.65902864109505133</v>
      </c>
      <c r="U67">
        <v>0.90287863595444884</v>
      </c>
      <c r="V67">
        <v>1.2049746097895859</v>
      </c>
      <c r="X67" s="28">
        <f t="shared" si="40"/>
        <v>6.5250362061353151E-3</v>
      </c>
      <c r="Y67" s="28">
        <f t="shared" si="41"/>
        <v>-5.3861140656879303E-2</v>
      </c>
      <c r="Z67" s="28">
        <f t="shared" si="42"/>
        <v>1.4570152697300776E-2</v>
      </c>
      <c r="AA67" t="s">
        <v>43</v>
      </c>
      <c r="AI67" s="4"/>
    </row>
    <row r="68" spans="1:35" x14ac:dyDescent="0.25">
      <c r="A68" s="4">
        <v>62</v>
      </c>
      <c r="B68" s="312">
        <f t="shared" si="25"/>
        <v>24.254465113029784</v>
      </c>
      <c r="C68" s="312">
        <f t="shared" si="26"/>
        <v>22.471481966118922</v>
      </c>
      <c r="D68" s="312">
        <f t="shared" si="27"/>
        <v>20.888334162433136</v>
      </c>
      <c r="E68" s="312">
        <f t="shared" si="28"/>
        <v>25.252715249581275</v>
      </c>
      <c r="F68" s="312">
        <f t="shared" si="29"/>
        <v>19.522979628309219</v>
      </c>
      <c r="G68" s="312">
        <f t="shared" si="30"/>
        <v>27.956464429792717</v>
      </c>
      <c r="H68" s="312">
        <f t="shared" si="31"/>
        <v>19.281402297975287</v>
      </c>
      <c r="I68" s="312">
        <f t="shared" si="32"/>
        <v>32.910458129562599</v>
      </c>
      <c r="J68" s="312">
        <f t="shared" si="33"/>
        <v>30.02874706637753</v>
      </c>
      <c r="K68" s="312">
        <f t="shared" si="34"/>
        <v>21.343905906856506</v>
      </c>
      <c r="L68" s="312">
        <f t="shared" si="35"/>
        <v>23.278247851003886</v>
      </c>
      <c r="M68" s="312">
        <f t="shared" si="36"/>
        <v>12.79624724739174</v>
      </c>
      <c r="N68" s="312">
        <f t="shared" si="37"/>
        <v>24.662740810154641</v>
      </c>
      <c r="O68" s="312">
        <f t="shared" si="38"/>
        <v>16.079091047955853</v>
      </c>
      <c r="P68" s="312">
        <f t="shared" si="39"/>
        <v>24.953267345560992</v>
      </c>
      <c r="Q68" s="268">
        <v>2320</v>
      </c>
      <c r="S68" s="118" t="s">
        <v>1</v>
      </c>
      <c r="T68">
        <v>6.8507954936849771</v>
      </c>
      <c r="U68">
        <v>8.7440452874929377</v>
      </c>
      <c r="V68">
        <v>11.02056156178878</v>
      </c>
      <c r="X68" s="28">
        <f t="shared" si="40"/>
        <v>-1.197255880214243E-6</v>
      </c>
      <c r="Y68" s="28">
        <f t="shared" si="41"/>
        <v>2.2058236959642485E-2</v>
      </c>
      <c r="Z68" s="28">
        <f t="shared" si="42"/>
        <v>0.13992045899794725</v>
      </c>
      <c r="AA68" t="s">
        <v>1</v>
      </c>
      <c r="AI68" s="4"/>
    </row>
    <row r="69" spans="1:35" x14ac:dyDescent="0.25">
      <c r="A69" s="4">
        <v>63</v>
      </c>
      <c r="B69" s="312">
        <f t="shared" si="25"/>
        <v>24.399135263302867</v>
      </c>
      <c r="C69" s="312">
        <f t="shared" si="26"/>
        <v>22.541348779527979</v>
      </c>
      <c r="D69" s="312">
        <f t="shared" si="27"/>
        <v>21.006968811586205</v>
      </c>
      <c r="E69" s="312">
        <f t="shared" si="28"/>
        <v>25.334520856180205</v>
      </c>
      <c r="F69" s="312">
        <f t="shared" si="29"/>
        <v>19.650599112550932</v>
      </c>
      <c r="G69" s="312">
        <f t="shared" si="30"/>
        <v>28.116202937310021</v>
      </c>
      <c r="H69" s="312">
        <f t="shared" si="31"/>
        <v>19.281517262048542</v>
      </c>
      <c r="I69" s="312">
        <f t="shared" si="32"/>
        <v>32.994747584579706</v>
      </c>
      <c r="J69" s="312">
        <f t="shared" si="33"/>
        <v>30.318036740391818</v>
      </c>
      <c r="K69" s="312">
        <f t="shared" si="34"/>
        <v>21.571339710165564</v>
      </c>
      <c r="L69" s="312">
        <f t="shared" si="35"/>
        <v>23.318830824894317</v>
      </c>
      <c r="M69" s="312">
        <f t="shared" si="36"/>
        <v>12.796473700179176</v>
      </c>
      <c r="N69" s="312">
        <f t="shared" si="37"/>
        <v>24.739469804551565</v>
      </c>
      <c r="O69" s="312">
        <f t="shared" si="38"/>
        <v>16.239460109792432</v>
      </c>
      <c r="P69" s="312">
        <f t="shared" si="39"/>
        <v>25.1683728157243</v>
      </c>
      <c r="Q69" s="268">
        <v>2325</v>
      </c>
      <c r="S69" s="118" t="s">
        <v>2</v>
      </c>
      <c r="T69">
        <v>6.7837682647219495</v>
      </c>
      <c r="U69">
        <v>8.605335801324701</v>
      </c>
      <c r="V69">
        <v>10.703841277915988</v>
      </c>
      <c r="X69" s="28">
        <f t="shared" si="40"/>
        <v>-2.7419079224877407E-5</v>
      </c>
      <c r="Y69" s="28">
        <f t="shared" si="41"/>
        <v>-3.8681201973105317E-2</v>
      </c>
      <c r="Z69" s="28">
        <f t="shared" si="42"/>
        <v>0.47908406885341215</v>
      </c>
      <c r="AA69" t="s">
        <v>2</v>
      </c>
      <c r="AI69" s="4"/>
    </row>
    <row r="70" spans="1:35" x14ac:dyDescent="0.25">
      <c r="A70" s="4">
        <v>64</v>
      </c>
      <c r="B70" s="312">
        <f t="shared" si="25"/>
        <v>24.542423212669974</v>
      </c>
      <c r="C70" s="312">
        <f t="shared" si="26"/>
        <v>22.608297228898873</v>
      </c>
      <c r="D70" s="312">
        <f t="shared" si="27"/>
        <v>21.123252948573178</v>
      </c>
      <c r="E70" s="312">
        <f t="shared" si="28"/>
        <v>25.413449976715185</v>
      </c>
      <c r="F70" s="312">
        <f t="shared" si="29"/>
        <v>19.776227161915255</v>
      </c>
      <c r="G70" s="312">
        <f t="shared" si="30"/>
        <v>28.271850350764986</v>
      </c>
      <c r="H70" s="312">
        <f t="shared" si="31"/>
        <v>19.281613943829807</v>
      </c>
      <c r="I70" s="312">
        <f t="shared" si="32"/>
        <v>33.073685813775192</v>
      </c>
      <c r="J70" s="312">
        <f t="shared" si="33"/>
        <v>30.601079630346028</v>
      </c>
      <c r="K70" s="312">
        <f t="shared" si="34"/>
        <v>21.795533753904191</v>
      </c>
      <c r="L70" s="312">
        <f t="shared" si="35"/>
        <v>23.357004602769077</v>
      </c>
      <c r="M70" s="312">
        <f t="shared" si="36"/>
        <v>12.796670297131547</v>
      </c>
      <c r="N70" s="312">
        <f t="shared" si="37"/>
        <v>24.812106977367304</v>
      </c>
      <c r="O70" s="312">
        <f t="shared" si="38"/>
        <v>16.397202272083224</v>
      </c>
      <c r="P70" s="312">
        <f t="shared" si="39"/>
        <v>25.378784387060804</v>
      </c>
      <c r="Q70" s="268">
        <v>2330</v>
      </c>
      <c r="S70" s="118" t="s">
        <v>3</v>
      </c>
      <c r="T70">
        <v>4.1398269419542606</v>
      </c>
      <c r="U70">
        <v>4.957624004030122</v>
      </c>
      <c r="V70">
        <v>5.8257413635124466</v>
      </c>
      <c r="X70" s="28">
        <f t="shared" si="40"/>
        <v>-2.5161446259858167E-9</v>
      </c>
      <c r="Y70" s="28">
        <f t="shared" si="41"/>
        <v>4.2131146429911226E-3</v>
      </c>
      <c r="Z70" s="28">
        <f t="shared" si="42"/>
        <v>4.0712323771884051E-2</v>
      </c>
      <c r="AA70" t="s">
        <v>3</v>
      </c>
      <c r="AI70" s="4"/>
    </row>
    <row r="71" spans="1:35" x14ac:dyDescent="0.25">
      <c r="A71" s="4">
        <v>65</v>
      </c>
      <c r="B71" s="312">
        <f t="shared" si="25"/>
        <v>24.684329285527369</v>
      </c>
      <c r="C71" s="312">
        <f t="shared" si="26"/>
        <v>22.672440518200595</v>
      </c>
      <c r="D71" s="312">
        <f t="shared" si="27"/>
        <v>21.23721703413598</v>
      </c>
      <c r="E71" s="312">
        <f t="shared" si="28"/>
        <v>25.489594522929696</v>
      </c>
      <c r="F71" s="312">
        <f t="shared" si="29"/>
        <v>19.899877378420069</v>
      </c>
      <c r="G71" s="312">
        <f t="shared" si="30"/>
        <v>28.42348502787123</v>
      </c>
      <c r="H71" s="312">
        <f t="shared" si="31"/>
        <v>19.281695250610312</v>
      </c>
      <c r="I71" s="312">
        <f t="shared" si="32"/>
        <v>33.147600514737377</v>
      </c>
      <c r="J71" s="312">
        <f t="shared" si="33"/>
        <v>30.877930159552523</v>
      </c>
      <c r="K71" s="312">
        <f t="shared" si="34"/>
        <v>22.016477485341976</v>
      </c>
      <c r="L71" s="312">
        <f t="shared" si="35"/>
        <v>23.392908509946334</v>
      </c>
      <c r="M71" s="312">
        <f t="shared" si="36"/>
        <v>12.79684097410964</v>
      </c>
      <c r="N71" s="312">
        <f t="shared" si="37"/>
        <v>24.880858876159859</v>
      </c>
      <c r="O71" s="312">
        <f t="shared" si="38"/>
        <v>16.552321103284438</v>
      </c>
      <c r="P71" s="312">
        <f t="shared" si="39"/>
        <v>25.584552195351293</v>
      </c>
      <c r="Q71" s="268">
        <v>2335</v>
      </c>
      <c r="X71" s="753" t="s">
        <v>430</v>
      </c>
      <c r="Y71" s="753"/>
      <c r="Z71" s="753"/>
      <c r="AI71" s="4"/>
    </row>
    <row r="72" spans="1:35" x14ac:dyDescent="0.25">
      <c r="A72" s="4">
        <v>66</v>
      </c>
      <c r="B72" s="312">
        <f t="shared" ref="B72:B102" si="43">B71*(B$1/B71)^(5*B$2)</f>
        <v>24.824854248984469</v>
      </c>
      <c r="C72" s="312">
        <f t="shared" ref="C72:C102" si="44">C71*(C$1/C71)^(5*C$2)</f>
        <v>22.7338882249703</v>
      </c>
      <c r="D72" s="312">
        <f t="shared" ref="D72:D102" si="45">D71*(D$1/D71)^(5*D$2)</f>
        <v>21.348891969591921</v>
      </c>
      <c r="E72" s="312">
        <f t="shared" ref="E72:E102" si="46">E71*(E$1/E71)^(5*E$2)</f>
        <v>25.563044167582589</v>
      </c>
      <c r="F72" s="312">
        <f t="shared" ref="F72:F102" si="47">F71*(F$1/F71)^(5*F$2)</f>
        <v>20.021564081471276</v>
      </c>
      <c r="G72" s="312">
        <f t="shared" ref="G72:G102" si="48">G71*(G$1/G71)^(5*G$2)</f>
        <v>28.571185485515972</v>
      </c>
      <c r="H72" s="312">
        <f t="shared" ref="H72:H102" si="49">H71*(H$1/H71)^(5*H$2)</f>
        <v>19.281763627378069</v>
      </c>
      <c r="I72" s="312">
        <f t="shared" ref="I72:I102" si="50">I71*(I$1/I71)^(5*I$2)</f>
        <v>33.216800855101106</v>
      </c>
      <c r="J72" s="312">
        <f t="shared" ref="J72:J102" si="51">J71*(J$1/J71)^(5*J$2)</f>
        <v>31.148647541776629</v>
      </c>
      <c r="K72" s="312">
        <f t="shared" ref="K72:K102" si="52">K71*(K$1/K71)^(5*K$2)</f>
        <v>22.234163529641528</v>
      </c>
      <c r="L72" s="312">
        <f t="shared" ref="L72:L102" si="53">L71*(L$1/L71)^(5*L$2)</f>
        <v>23.426674252461705</v>
      </c>
      <c r="M72" s="312">
        <f t="shared" ref="M72:M102" si="54">M71*(M$1/M71)^(5*M$2)</f>
        <v>12.796989148205828</v>
      </c>
      <c r="N72" s="312">
        <f t="shared" ref="N72:N102" si="55">N71*(N$1/N71)^(5*N$2)</f>
        <v>24.945922903100513</v>
      </c>
      <c r="O72" s="312">
        <f t="shared" ref="O72:O102" si="56">O71*(O$1/O71)^(5*O$2)</f>
        <v>16.704822443048421</v>
      </c>
      <c r="P72" s="312">
        <f t="shared" ref="P72:P102" si="57">P71*(P$1/P71)^(5*P$2)</f>
        <v>25.785729139836356</v>
      </c>
      <c r="Q72" s="268">
        <v>2340</v>
      </c>
      <c r="X72" s="109">
        <v>2005</v>
      </c>
      <c r="Y72" s="109">
        <v>2010</v>
      </c>
      <c r="Z72" s="109">
        <v>2015</v>
      </c>
      <c r="AA72" t="s">
        <v>429</v>
      </c>
      <c r="AI72" s="4"/>
    </row>
    <row r="73" spans="1:35" x14ac:dyDescent="0.25">
      <c r="A73" s="4">
        <v>67</v>
      </c>
      <c r="B73" s="312">
        <f t="shared" si="43"/>
        <v>24.963999299624554</v>
      </c>
      <c r="C73" s="312">
        <f t="shared" si="44"/>
        <v>22.792746345956974</v>
      </c>
      <c r="D73" s="312">
        <f t="shared" si="45"/>
        <v>21.458309041037541</v>
      </c>
      <c r="E73" s="312">
        <f t="shared" si="46"/>
        <v>25.633886342798089</v>
      </c>
      <c r="F73" s="312">
        <f t="shared" si="47"/>
        <v>20.141302264327788</v>
      </c>
      <c r="G73" s="312">
        <f t="shared" si="48"/>
        <v>28.715030268568889</v>
      </c>
      <c r="H73" s="312">
        <f t="shared" si="49"/>
        <v>19.281821130324978</v>
      </c>
      <c r="I73" s="312">
        <f t="shared" si="50"/>
        <v>33.281578319449586</v>
      </c>
      <c r="J73" s="312">
        <f t="shared" si="51"/>
        <v>31.413295389922901</v>
      </c>
      <c r="K73" s="312">
        <f t="shared" si="52"/>
        <v>22.448587554921776</v>
      </c>
      <c r="L73" s="312">
        <f t="shared" si="53"/>
        <v>23.458426281020238</v>
      </c>
      <c r="M73" s="312">
        <f t="shared" si="54"/>
        <v>12.797117786098063</v>
      </c>
      <c r="N73" s="312">
        <f t="shared" si="55"/>
        <v>25.007487574293481</v>
      </c>
      <c r="O73" s="312">
        <f t="shared" si="56"/>
        <v>16.854714282702755</v>
      </c>
      <c r="P73" s="312">
        <f t="shared" si="57"/>
        <v>25.982370633525576</v>
      </c>
      <c r="Q73" s="268">
        <v>2345</v>
      </c>
      <c r="S73" t="s">
        <v>0</v>
      </c>
      <c r="T73">
        <v>14.705563476562499</v>
      </c>
      <c r="U73">
        <v>15.273309570312501</v>
      </c>
      <c r="V73">
        <v>16.940130859375</v>
      </c>
      <c r="W73" t="s">
        <v>0</v>
      </c>
      <c r="X73" s="110">
        <f t="shared" ref="X73:X87" si="58">X56/T73</f>
        <v>-1.5364270851571904E-8</v>
      </c>
      <c r="Y73" s="110">
        <f t="shared" ref="Y73:Y87" si="59">Y56/U73</f>
        <v>8.7865823282482922E-2</v>
      </c>
      <c r="Z73" s="110">
        <f t="shared" ref="Z73:Z87" si="60">Z56/V73</f>
        <v>8.0238436176513564E-2</v>
      </c>
      <c r="AA73" s="115">
        <f t="shared" ref="AA73:AA87" si="61">AVERAGE(X73:Z73)</f>
        <v>5.603474803157521E-2</v>
      </c>
      <c r="AI73" s="4"/>
    </row>
    <row r="74" spans="1:35" x14ac:dyDescent="0.25">
      <c r="A74" s="4">
        <v>68</v>
      </c>
      <c r="B74" s="312">
        <f t="shared" si="43"/>
        <v>25.101766050414284</v>
      </c>
      <c r="C74" s="312">
        <f t="shared" si="44"/>
        <v>22.849117349823359</v>
      </c>
      <c r="D74" s="312">
        <f t="shared" si="45"/>
        <v>21.565499866171855</v>
      </c>
      <c r="E74" s="312">
        <f t="shared" si="46"/>
        <v>25.702206244144108</v>
      </c>
      <c r="F74" s="312">
        <f t="shared" si="47"/>
        <v>20.259107551861078</v>
      </c>
      <c r="G74" s="312">
        <f t="shared" si="48"/>
        <v>28.85509782785407</v>
      </c>
      <c r="H74" s="312">
        <f t="shared" si="49"/>
        <v>19.281869488667958</v>
      </c>
      <c r="I74" s="312">
        <f t="shared" si="50"/>
        <v>33.342207545415448</v>
      </c>
      <c r="J74" s="312">
        <f t="shared" si="51"/>
        <v>31.67194134058629</v>
      </c>
      <c r="K74" s="312">
        <f t="shared" si="52"/>
        <v>22.659748138898507</v>
      </c>
      <c r="L74" s="312">
        <f t="shared" si="53"/>
        <v>23.488282144178843</v>
      </c>
      <c r="M74" s="312">
        <f t="shared" si="54"/>
        <v>12.797229463402976</v>
      </c>
      <c r="N74" s="312">
        <f t="shared" si="55"/>
        <v>25.065732790139773</v>
      </c>
      <c r="O74" s="312">
        <f t="shared" si="56"/>
        <v>17.002006648357838</v>
      </c>
      <c r="P74" s="312">
        <f t="shared" si="57"/>
        <v>26.174534364530743</v>
      </c>
      <c r="Q74" s="268">
        <v>2350</v>
      </c>
      <c r="S74" t="s">
        <v>23</v>
      </c>
      <c r="T74">
        <v>2.6695236816406251</v>
      </c>
      <c r="U74">
        <v>3.17703662109375</v>
      </c>
      <c r="V74">
        <v>3.3625983886718749</v>
      </c>
      <c r="W74" t="s">
        <v>23</v>
      </c>
      <c r="X74" s="110">
        <f t="shared" si="58"/>
        <v>-1.2205931938966854E-10</v>
      </c>
      <c r="Y74" s="110">
        <f t="shared" si="59"/>
        <v>-2.2939741793112863E-2</v>
      </c>
      <c r="Z74" s="110">
        <f t="shared" si="60"/>
        <v>4.3599716846142264E-2</v>
      </c>
      <c r="AA74" s="115">
        <f t="shared" si="61"/>
        <v>6.8866583103233603E-3</v>
      </c>
      <c r="AI74" s="4"/>
    </row>
    <row r="75" spans="1:35" x14ac:dyDescent="0.25">
      <c r="A75" s="4">
        <v>69</v>
      </c>
      <c r="B75" s="312">
        <f t="shared" si="43"/>
        <v>25.238156517768832</v>
      </c>
      <c r="C75" s="312">
        <f t="shared" si="44"/>
        <v>22.903100235926686</v>
      </c>
      <c r="D75" s="312">
        <f t="shared" si="45"/>
        <v>21.670496343674838</v>
      </c>
      <c r="E75" s="312">
        <f t="shared" si="46"/>
        <v>25.768086839886056</v>
      </c>
      <c r="F75" s="312">
        <f t="shared" si="47"/>
        <v>20.374996159608273</v>
      </c>
      <c r="G75" s="312">
        <f t="shared" si="48"/>
        <v>28.991466406895086</v>
      </c>
      <c r="H75" s="312">
        <f t="shared" si="49"/>
        <v>19.281910156641342</v>
      </c>
      <c r="I75" s="312">
        <f t="shared" si="50"/>
        <v>33.398947144419438</v>
      </c>
      <c r="J75" s="312">
        <f t="shared" si="51"/>
        <v>31.924656694488512</v>
      </c>
      <c r="K75" s="312">
        <f t="shared" si="52"/>
        <v>22.867646637345661</v>
      </c>
      <c r="L75" s="312">
        <f t="shared" si="53"/>
        <v>23.516352830144186</v>
      </c>
      <c r="M75" s="312">
        <f t="shared" si="54"/>
        <v>12.797326416211945</v>
      </c>
      <c r="N75" s="312">
        <f t="shared" si="55"/>
        <v>25.120830113662898</v>
      </c>
      <c r="O75" s="312">
        <f t="shared" si="56"/>
        <v>17.146711486782404</v>
      </c>
      <c r="P75" s="312">
        <f t="shared" si="57"/>
        <v>26.362280068314718</v>
      </c>
      <c r="Q75" s="268">
        <v>2355</v>
      </c>
      <c r="S75" t="s">
        <v>39</v>
      </c>
      <c r="T75">
        <v>4.3519638671875001</v>
      </c>
      <c r="U75">
        <v>4.4273896484374999</v>
      </c>
      <c r="V75">
        <v>4.5680913085937496</v>
      </c>
      <c r="W75" t="s">
        <v>39</v>
      </c>
      <c r="X75" s="110">
        <f t="shared" si="58"/>
        <v>-4.9849468501713307E-10</v>
      </c>
      <c r="Y75" s="110">
        <f t="shared" si="59"/>
        <v>4.8735196564108477E-2</v>
      </c>
      <c r="Z75" s="110">
        <f t="shared" si="60"/>
        <v>6.6027697425240783E-2</v>
      </c>
      <c r="AA75" s="115">
        <f t="shared" si="61"/>
        <v>3.8254297830284861E-2</v>
      </c>
      <c r="AI75" s="4"/>
    </row>
    <row r="76" spans="1:35" x14ac:dyDescent="0.25">
      <c r="A76" s="4">
        <v>70</v>
      </c>
      <c r="B76" s="312">
        <f t="shared" si="43"/>
        <v>25.373173108778897</v>
      </c>
      <c r="C76" s="312">
        <f t="shared" si="44"/>
        <v>22.954790598284873</v>
      </c>
      <c r="D76" s="312">
        <f t="shared" si="45"/>
        <v>21.773330605075003</v>
      </c>
      <c r="E76" s="312">
        <f t="shared" si="46"/>
        <v>25.831608884900362</v>
      </c>
      <c r="F76" s="312">
        <f t="shared" si="47"/>
        <v>20.488984854114879</v>
      </c>
      <c r="G76" s="312">
        <f t="shared" si="48"/>
        <v>29.124213937046584</v>
      </c>
      <c r="H76" s="312">
        <f t="shared" si="49"/>
        <v>19.28194435722288</v>
      </c>
      <c r="I76" s="312">
        <f t="shared" si="50"/>
        <v>33.452040503376303</v>
      </c>
      <c r="J76" s="312">
        <f t="shared" si="51"/>
        <v>32.171516072746577</v>
      </c>
      <c r="K76" s="312">
        <f t="shared" si="52"/>
        <v>23.072287054596273</v>
      </c>
      <c r="L76" s="312">
        <f t="shared" si="53"/>
        <v>23.54274309674566</v>
      </c>
      <c r="M76" s="312">
        <f t="shared" si="54"/>
        <v>12.797410585838632</v>
      </c>
      <c r="N76" s="312">
        <f t="shared" si="55"/>
        <v>25.172943054105044</v>
      </c>
      <c r="O76" s="312">
        <f t="shared" si="56"/>
        <v>17.28884255416552</v>
      </c>
      <c r="P76" s="312">
        <f t="shared" si="57"/>
        <v>26.545669310712441</v>
      </c>
      <c r="Q76" s="268">
        <v>2360</v>
      </c>
      <c r="S76" t="s">
        <v>24</v>
      </c>
      <c r="T76">
        <v>1.3076057128906251</v>
      </c>
      <c r="U76">
        <v>1.3838846435546874</v>
      </c>
      <c r="V76">
        <v>1.5375948486328126</v>
      </c>
      <c r="W76" t="s">
        <v>24</v>
      </c>
      <c r="X76" s="110">
        <f t="shared" si="58"/>
        <v>-3.6640561984283926E-10</v>
      </c>
      <c r="Y76" s="110">
        <f t="shared" si="59"/>
        <v>7.9907225399795417E-2</v>
      </c>
      <c r="Z76" s="110">
        <f t="shared" si="60"/>
        <v>8.7100388487573399E-2</v>
      </c>
      <c r="AA76" s="115">
        <f t="shared" si="61"/>
        <v>5.5669204506987736E-2</v>
      </c>
    </row>
    <row r="77" spans="1:35" x14ac:dyDescent="0.25">
      <c r="A77" s="4">
        <v>71</v>
      </c>
      <c r="B77" s="312">
        <f t="shared" si="43"/>
        <v>25.506818608605393</v>
      </c>
      <c r="C77" s="312">
        <f t="shared" si="44"/>
        <v>23.004280693915153</v>
      </c>
      <c r="D77" s="312">
        <f t="shared" si="45"/>
        <v>21.874034969038355</v>
      </c>
      <c r="E77" s="312">
        <f t="shared" si="46"/>
        <v>25.892850938767022</v>
      </c>
      <c r="F77" s="312">
        <f t="shared" si="47"/>
        <v>20.601090914560675</v>
      </c>
      <c r="G77" s="312">
        <f t="shared" si="48"/>
        <v>29.25341794063074</v>
      </c>
      <c r="H77" s="312">
        <f t="shared" si="49"/>
        <v>19.281973118907299</v>
      </c>
      <c r="I77" s="312">
        <f t="shared" si="50"/>
        <v>33.501716564469312</v>
      </c>
      <c r="J77" s="312">
        <f t="shared" si="51"/>
        <v>32.412597088855449</v>
      </c>
      <c r="K77" s="312">
        <f t="shared" si="52"/>
        <v>23.273675916278595</v>
      </c>
      <c r="L77" s="312">
        <f t="shared" si="53"/>
        <v>23.567551789293343</v>
      </c>
      <c r="M77" s="312">
        <f t="shared" si="54"/>
        <v>12.797483657671426</v>
      </c>
      <c r="N77" s="312">
        <f t="shared" si="55"/>
        <v>25.222227353455217</v>
      </c>
      <c r="O77" s="312">
        <f t="shared" si="56"/>
        <v>17.428415307864075</v>
      </c>
      <c r="P77" s="312">
        <f t="shared" si="57"/>
        <v>26.724765281549583</v>
      </c>
      <c r="Q77" s="268">
        <v>2365</v>
      </c>
      <c r="S77" t="s">
        <v>40</v>
      </c>
      <c r="T77">
        <v>1.6862299995422363</v>
      </c>
      <c r="U77">
        <v>1.8552521848678589</v>
      </c>
      <c r="V77">
        <v>1.9862470054626464</v>
      </c>
      <c r="W77" t="s">
        <v>40</v>
      </c>
      <c r="X77" s="110">
        <f t="shared" si="58"/>
        <v>-2.9652765665175623E-9</v>
      </c>
      <c r="Y77" s="110">
        <f t="shared" si="59"/>
        <v>2.7670786714126192E-2</v>
      </c>
      <c r="Z77" s="110">
        <f t="shared" si="60"/>
        <v>5.4870266599421326E-2</v>
      </c>
      <c r="AA77" s="115">
        <f t="shared" si="61"/>
        <v>2.7513683449423648E-2</v>
      </c>
    </row>
    <row r="78" spans="1:35" x14ac:dyDescent="0.25">
      <c r="A78" s="4">
        <v>72</v>
      </c>
      <c r="B78" s="312">
        <f t="shared" si="43"/>
        <v>25.639096168047079</v>
      </c>
      <c r="C78" s="312">
        <f t="shared" si="44"/>
        <v>23.051659514807017</v>
      </c>
      <c r="D78" s="312">
        <f t="shared" si="45"/>
        <v>21.972641898009829</v>
      </c>
      <c r="E78" s="312">
        <f t="shared" si="46"/>
        <v>25.9518893875941</v>
      </c>
      <c r="F78" s="312">
        <f t="shared" si="47"/>
        <v>20.711332095659753</v>
      </c>
      <c r="G78" s="312">
        <f t="shared" si="48"/>
        <v>29.379155441703016</v>
      </c>
      <c r="H78" s="312">
        <f t="shared" si="49"/>
        <v>19.281997306632732</v>
      </c>
      <c r="I78" s="312">
        <f t="shared" si="50"/>
        <v>33.548190580759581</v>
      </c>
      <c r="J78" s="312">
        <f t="shared" si="51"/>
        <v>32.647980036208914</v>
      </c>
      <c r="K78" s="312">
        <f t="shared" si="52"/>
        <v>23.471822144460884</v>
      </c>
      <c r="L78" s="312">
        <f t="shared" si="53"/>
        <v>23.590872146158617</v>
      </c>
      <c r="M78" s="312">
        <f t="shared" si="54"/>
        <v>12.79754709490684</v>
      </c>
      <c r="N78" s="312">
        <f t="shared" si="55"/>
        <v>25.268831273888487</v>
      </c>
      <c r="O78" s="312">
        <f t="shared" si="56"/>
        <v>17.565446801216595</v>
      </c>
      <c r="P78" s="312">
        <f t="shared" si="57"/>
        <v>26.899632598657654</v>
      </c>
      <c r="Q78" s="268">
        <v>2370</v>
      </c>
      <c r="S78" t="s">
        <v>5</v>
      </c>
      <c r="T78">
        <v>16.299821559906007</v>
      </c>
      <c r="U78">
        <v>17.117491644859314</v>
      </c>
      <c r="V78">
        <v>18.053825327873231</v>
      </c>
      <c r="W78" t="s">
        <v>5</v>
      </c>
      <c r="X78" s="110">
        <f t="shared" si="58"/>
        <v>-3.0659832068385308E-8</v>
      </c>
      <c r="Y78" s="110">
        <f t="shared" si="59"/>
        <v>5.6431239042140598E-2</v>
      </c>
      <c r="Z78" s="110">
        <f t="shared" si="60"/>
        <v>8.7266392260302139E-2</v>
      </c>
      <c r="AA78" s="115">
        <f t="shared" si="61"/>
        <v>4.7899200214203554E-2</v>
      </c>
    </row>
    <row r="79" spans="1:35" x14ac:dyDescent="0.25">
      <c r="A79" s="4">
        <v>73</v>
      </c>
      <c r="B79" s="312">
        <f t="shared" si="43"/>
        <v>25.770009291285994</v>
      </c>
      <c r="C79" s="312">
        <f t="shared" si="44"/>
        <v>23.09701286286089</v>
      </c>
      <c r="D79" s="312">
        <f t="shared" si="45"/>
        <v>22.069183957137426</v>
      </c>
      <c r="E79" s="312">
        <f t="shared" si="46"/>
        <v>26.008798469158936</v>
      </c>
      <c r="F79" s="312">
        <f t="shared" si="47"/>
        <v>20.819726591823521</v>
      </c>
      <c r="G79" s="312">
        <f t="shared" si="48"/>
        <v>29.501502884078807</v>
      </c>
      <c r="H79" s="312">
        <f t="shared" si="49"/>
        <v>19.282017647789576</v>
      </c>
      <c r="I79" s="312">
        <f t="shared" si="50"/>
        <v>33.591664845967337</v>
      </c>
      <c r="J79" s="312">
        <f t="shared" si="51"/>
        <v>32.877747590932287</v>
      </c>
      <c r="K79" s="312">
        <f t="shared" si="52"/>
        <v>23.666736935357427</v>
      </c>
      <c r="L79" s="312">
        <f t="shared" si="53"/>
        <v>23.612792092024218</v>
      </c>
      <c r="M79" s="312">
        <f t="shared" si="54"/>
        <v>12.797602167837859</v>
      </c>
      <c r="N79" s="312">
        <f t="shared" si="55"/>
        <v>25.312895884380278</v>
      </c>
      <c r="O79" s="312">
        <f t="shared" si="56"/>
        <v>17.699955581487181</v>
      </c>
      <c r="P79" s="312">
        <f t="shared" si="57"/>
        <v>27.070337122061122</v>
      </c>
      <c r="Q79" s="268">
        <v>2375</v>
      </c>
      <c r="S79" t="s">
        <v>25</v>
      </c>
      <c r="T79">
        <v>8.2678300781249998</v>
      </c>
      <c r="U79">
        <v>12.779162109374999</v>
      </c>
      <c r="V79">
        <v>18.333923828124998</v>
      </c>
      <c r="W79" t="s">
        <v>25</v>
      </c>
      <c r="X79" s="110">
        <f t="shared" si="58"/>
        <v>9.9999640461334062E-3</v>
      </c>
      <c r="Y79" s="110">
        <f t="shared" si="59"/>
        <v>-1.641292025517466E-2</v>
      </c>
      <c r="Z79" s="110">
        <f t="shared" si="60"/>
        <v>5.364281820416871E-4</v>
      </c>
      <c r="AA79" s="115">
        <f t="shared" si="61"/>
        <v>-1.958842675666522E-3</v>
      </c>
    </row>
    <row r="80" spans="1:35" x14ac:dyDescent="0.25">
      <c r="A80" s="4">
        <v>74</v>
      </c>
      <c r="B80" s="312">
        <f t="shared" si="43"/>
        <v>25.899561823814977</v>
      </c>
      <c r="C80" s="312">
        <f t="shared" si="44"/>
        <v>23.140423427188615</v>
      </c>
      <c r="D80" s="312">
        <f t="shared" si="45"/>
        <v>22.163693775408731</v>
      </c>
      <c r="E80" s="312">
        <f t="shared" si="46"/>
        <v>26.063650300981035</v>
      </c>
      <c r="F80" s="312">
        <f t="shared" si="47"/>
        <v>20.926293002573502</v>
      </c>
      <c r="G80" s="312">
        <f t="shared" si="48"/>
        <v>29.620536056260669</v>
      </c>
      <c r="H80" s="312">
        <f t="shared" si="49"/>
        <v>19.282034754093633</v>
      </c>
      <c r="I80" s="312">
        <f t="shared" si="50"/>
        <v>33.632329397248974</v>
      </c>
      <c r="J80" s="312">
        <f t="shared" si="51"/>
        <v>33.101984529756294</v>
      </c>
      <c r="K80" s="312">
        <f t="shared" si="52"/>
        <v>23.858433639728602</v>
      </c>
      <c r="L80" s="312">
        <f t="shared" si="53"/>
        <v>23.633394518842064</v>
      </c>
      <c r="M80" s="312">
        <f t="shared" si="54"/>
        <v>12.797649979282658</v>
      </c>
      <c r="N80" s="312">
        <f t="shared" si="55"/>
        <v>25.354555345014827</v>
      </c>
      <c r="O80" s="312">
        <f t="shared" si="56"/>
        <v>17.831961590987945</v>
      </c>
      <c r="P80" s="312">
        <f t="shared" si="57"/>
        <v>27.236945778092583</v>
      </c>
      <c r="Q80" s="268">
        <v>2380</v>
      </c>
      <c r="S80" t="s">
        <v>26</v>
      </c>
      <c r="T80">
        <v>3.7412988281250001</v>
      </c>
      <c r="U80">
        <v>5.5776528320312497</v>
      </c>
      <c r="V80">
        <v>7.6940390624999999</v>
      </c>
      <c r="W80" t="s">
        <v>26</v>
      </c>
      <c r="X80" s="134">
        <f t="shared" si="58"/>
        <v>-5.5309108143113451E-9</v>
      </c>
      <c r="Y80" s="134">
        <f t="shared" si="59"/>
        <v>-5.5732787801209112E-2</v>
      </c>
      <c r="Z80" s="134">
        <f t="shared" si="60"/>
        <v>-5.8352230646343865E-2</v>
      </c>
      <c r="AA80" s="115">
        <f t="shared" si="61"/>
        <v>-3.8028341326154597E-2</v>
      </c>
    </row>
    <row r="81" spans="1:27" x14ac:dyDescent="0.25">
      <c r="A81" s="4">
        <v>75</v>
      </c>
      <c r="B81" s="312">
        <f t="shared" si="43"/>
        <v>26.027757940551279</v>
      </c>
      <c r="C81" s="312">
        <f t="shared" si="44"/>
        <v>23.181970863231605</v>
      </c>
      <c r="D81" s="312">
        <f t="shared" si="45"/>
        <v>22.256204008929124</v>
      </c>
      <c r="E81" s="312">
        <f t="shared" si="46"/>
        <v>26.116514910970213</v>
      </c>
      <c r="F81" s="312">
        <f t="shared" si="47"/>
        <v>21.031050299188827</v>
      </c>
      <c r="G81" s="312">
        <f t="shared" si="48"/>
        <v>29.736330022914494</v>
      </c>
      <c r="H81" s="312">
        <f t="shared" si="49"/>
        <v>19.282049139981101</v>
      </c>
      <c r="I81" s="312">
        <f t="shared" si="50"/>
        <v>33.670362690207348</v>
      </c>
      <c r="J81" s="312">
        <f t="shared" si="51"/>
        <v>33.320777462623418</v>
      </c>
      <c r="K81" s="312">
        <f t="shared" si="52"/>
        <v>24.046927646089291</v>
      </c>
      <c r="L81" s="312">
        <f t="shared" si="53"/>
        <v>23.652757554613952</v>
      </c>
      <c r="M81" s="312">
        <f t="shared" si="54"/>
        <v>12.797691486662055</v>
      </c>
      <c r="N81" s="312">
        <f t="shared" si="55"/>
        <v>25.393937187734267</v>
      </c>
      <c r="O81" s="312">
        <f t="shared" si="56"/>
        <v>17.961486071413617</v>
      </c>
      <c r="P81" s="312">
        <f t="shared" si="57"/>
        <v>27.399526393175485</v>
      </c>
      <c r="Q81" s="268">
        <v>2385</v>
      </c>
      <c r="S81" t="s">
        <v>41</v>
      </c>
      <c r="T81">
        <v>2.3027133789062502</v>
      </c>
      <c r="U81">
        <v>2.86227392578125</v>
      </c>
      <c r="V81">
        <v>2.9925419921874998</v>
      </c>
      <c r="W81" t="s">
        <v>41</v>
      </c>
      <c r="X81" s="110">
        <f t="shared" si="58"/>
        <v>1.0000002159739981E-2</v>
      </c>
      <c r="Y81" s="110">
        <f t="shared" si="59"/>
        <v>-4.3678197649403838E-2</v>
      </c>
      <c r="Z81" s="110">
        <f t="shared" si="60"/>
        <v>6.0216667724024543E-2</v>
      </c>
      <c r="AA81" s="115">
        <f t="shared" si="61"/>
        <v>8.8461574114535608E-3</v>
      </c>
    </row>
    <row r="82" spans="1:27" x14ac:dyDescent="0.25">
      <c r="A82" s="4">
        <v>76</v>
      </c>
      <c r="B82" s="312">
        <f t="shared" si="43"/>
        <v>26.154602134139747</v>
      </c>
      <c r="C82" s="312">
        <f t="shared" si="44"/>
        <v>23.221731873207766</v>
      </c>
      <c r="D82" s="312">
        <f t="shared" si="45"/>
        <v>22.346747306270995</v>
      </c>
      <c r="E82" s="312">
        <f t="shared" si="46"/>
        <v>26.167460270320614</v>
      </c>
      <c r="F82" s="312">
        <f t="shared" si="47"/>
        <v>21.134017792571772</v>
      </c>
      <c r="G82" s="312">
        <f t="shared" si="48"/>
        <v>29.848959062552609</v>
      </c>
      <c r="H82" s="312">
        <f t="shared" si="49"/>
        <v>19.282061238078427</v>
      </c>
      <c r="I82" s="312">
        <f t="shared" si="50"/>
        <v>33.705932245721797</v>
      </c>
      <c r="J82" s="312">
        <f t="shared" si="51"/>
        <v>33.53421457968561</v>
      </c>
      <c r="K82" s="312">
        <f t="shared" si="52"/>
        <v>24.232236266822536</v>
      </c>
      <c r="L82" s="312">
        <f t="shared" si="53"/>
        <v>23.6709548201739</v>
      </c>
      <c r="M82" s="312">
        <f t="shared" si="54"/>
        <v>12.797727521167159</v>
      </c>
      <c r="N82" s="312">
        <f t="shared" si="55"/>
        <v>25.431162592477165</v>
      </c>
      <c r="O82" s="312">
        <f t="shared" si="56"/>
        <v>18.088551471408994</v>
      </c>
      <c r="P82" s="312">
        <f t="shared" si="57"/>
        <v>27.558147537000512</v>
      </c>
      <c r="Q82" s="268">
        <v>2390</v>
      </c>
      <c r="S82" t="s">
        <v>42</v>
      </c>
      <c r="T82">
        <v>0.5143272094726562</v>
      </c>
      <c r="U82">
        <v>0.59911657714843747</v>
      </c>
      <c r="V82">
        <v>0.66434271240234377</v>
      </c>
      <c r="W82" t="s">
        <v>42</v>
      </c>
      <c r="X82" s="110">
        <f t="shared" si="58"/>
        <v>-7.3254955926676903E-10</v>
      </c>
      <c r="Y82" s="110">
        <f t="shared" si="59"/>
        <v>9.5332594654036398E-3</v>
      </c>
      <c r="Z82" s="110">
        <f t="shared" si="60"/>
        <v>6.4610531654429967E-2</v>
      </c>
      <c r="AA82" s="115">
        <f t="shared" si="61"/>
        <v>2.4714596795761351E-2</v>
      </c>
    </row>
    <row r="83" spans="1:27" x14ac:dyDescent="0.25">
      <c r="A83" s="4">
        <v>77</v>
      </c>
      <c r="B83" s="312">
        <f t="shared" si="43"/>
        <v>26.280099203448703</v>
      </c>
      <c r="C83" s="312">
        <f t="shared" si="44"/>
        <v>23.259780287449331</v>
      </c>
      <c r="D83" s="312">
        <f t="shared" si="45"/>
        <v>22.435356275823427</v>
      </c>
      <c r="E83" s="312">
        <f t="shared" si="46"/>
        <v>26.21655232834668</v>
      </c>
      <c r="F83" s="312">
        <f t="shared" si="47"/>
        <v>21.235215102313145</v>
      </c>
      <c r="G83" s="312">
        <f t="shared" si="48"/>
        <v>29.958496611091498</v>
      </c>
      <c r="H83" s="312">
        <f t="shared" si="49"/>
        <v>19.282071412212158</v>
      </c>
      <c r="I83" s="312">
        <f t="shared" si="50"/>
        <v>33.739195268476365</v>
      </c>
      <c r="J83" s="312">
        <f t="shared" si="51"/>
        <v>33.74238541232473</v>
      </c>
      <c r="K83" s="312">
        <f t="shared" si="52"/>
        <v>24.414378627278982</v>
      </c>
      <c r="L83" s="312">
        <f t="shared" si="53"/>
        <v>23.688055674202865</v>
      </c>
      <c r="M83" s="312">
        <f t="shared" si="54"/>
        <v>12.797758804400605</v>
      </c>
      <c r="N83" s="312">
        <f t="shared" si="55"/>
        <v>25.466346657835022</v>
      </c>
      <c r="O83" s="312">
        <f t="shared" si="56"/>
        <v>18.213181357377444</v>
      </c>
      <c r="P83" s="312">
        <f t="shared" si="57"/>
        <v>27.712878374810703</v>
      </c>
      <c r="Q83" s="268">
        <v>2395</v>
      </c>
      <c r="S83" t="s">
        <v>4</v>
      </c>
      <c r="T83">
        <v>1.1877592844963074</v>
      </c>
      <c r="U83">
        <v>1.3907543601989747</v>
      </c>
      <c r="V83">
        <v>1.6912967176437379</v>
      </c>
      <c r="W83" t="s">
        <v>4</v>
      </c>
      <c r="X83" s="110">
        <f t="shared" si="58"/>
        <v>-8.8571073162380836E-10</v>
      </c>
      <c r="Y83" s="110">
        <f t="shared" si="59"/>
        <v>5.8004273513065592E-2</v>
      </c>
      <c r="Z83" s="110">
        <f t="shared" si="60"/>
        <v>6.587584116497236E-2</v>
      </c>
      <c r="AA83" s="115">
        <f t="shared" si="61"/>
        <v>4.129337126410907E-2</v>
      </c>
    </row>
    <row r="84" spans="1:27" x14ac:dyDescent="0.25">
      <c r="A84" s="4">
        <v>78</v>
      </c>
      <c r="B84" s="312">
        <f t="shared" si="43"/>
        <v>26.40425424226126</v>
      </c>
      <c r="C84" s="312">
        <f t="shared" si="44"/>
        <v>23.296187146240598</v>
      </c>
      <c r="D84" s="312">
        <f t="shared" si="45"/>
        <v>22.522063455072182</v>
      </c>
      <c r="E84" s="312">
        <f t="shared" si="46"/>
        <v>26.263855048981114</v>
      </c>
      <c r="F84" s="312">
        <f t="shared" si="47"/>
        <v>21.334662126937967</v>
      </c>
      <c r="G84" s="312">
        <f t="shared" si="48"/>
        <v>30.065015210962279</v>
      </c>
      <c r="H84" s="312">
        <f t="shared" si="49"/>
        <v>19.282079968349944</v>
      </c>
      <c r="I84" s="312">
        <f t="shared" si="50"/>
        <v>33.770299237307917</v>
      </c>
      <c r="J84" s="312">
        <f t="shared" si="51"/>
        <v>33.945380607804566</v>
      </c>
      <c r="K84" s="312">
        <f t="shared" si="52"/>
        <v>24.593375557927576</v>
      </c>
      <c r="L84" s="312">
        <f t="shared" si="53"/>
        <v>23.704125446748776</v>
      </c>
      <c r="M84" s="312">
        <f t="shared" si="54"/>
        <v>12.797785962824248</v>
      </c>
      <c r="N84" s="312">
        <f t="shared" si="55"/>
        <v>25.499598665513773</v>
      </c>
      <c r="O84" s="312">
        <f t="shared" si="56"/>
        <v>18.335400327527875</v>
      </c>
      <c r="P84" s="312">
        <f t="shared" si="57"/>
        <v>27.863788528502159</v>
      </c>
      <c r="Q84" s="268">
        <v>2400</v>
      </c>
      <c r="S84" t="s">
        <v>43</v>
      </c>
      <c r="T84">
        <v>0.65250360488891601</v>
      </c>
      <c r="U84">
        <v>0.95673977661132814</v>
      </c>
      <c r="V84">
        <v>1.1904044570922852</v>
      </c>
      <c r="W84" t="s">
        <v>43</v>
      </c>
      <c r="X84" s="110">
        <f t="shared" si="58"/>
        <v>1.0000000240988944E-2</v>
      </c>
      <c r="Y84" s="110">
        <f t="shared" si="59"/>
        <v>-5.6296541623522552E-2</v>
      </c>
      <c r="Z84" s="110">
        <f t="shared" si="60"/>
        <v>1.2239665779553811E-2</v>
      </c>
      <c r="AA84" s="115">
        <f t="shared" si="61"/>
        <v>-1.135229186765993E-2</v>
      </c>
    </row>
    <row r="85" spans="1:27" x14ac:dyDescent="0.25">
      <c r="A85" s="4">
        <v>79</v>
      </c>
      <c r="B85" s="312">
        <f t="shared" si="43"/>
        <v>26.527072628164419</v>
      </c>
      <c r="C85" s="312">
        <f t="shared" si="44"/>
        <v>23.331020781807812</v>
      </c>
      <c r="D85" s="312">
        <f t="shared" si="45"/>
        <v>22.606901281740381</v>
      </c>
      <c r="E85" s="312">
        <f t="shared" si="46"/>
        <v>26.309430448677531</v>
      </c>
      <c r="F85" s="312">
        <f t="shared" si="47"/>
        <v>21.432379015310868</v>
      </c>
      <c r="G85" s="312">
        <f t="shared" si="48"/>
        <v>30.168586465462674</v>
      </c>
      <c r="H85" s="312">
        <f t="shared" si="49"/>
        <v>19.282087163801673</v>
      </c>
      <c r="I85" s="312">
        <f t="shared" si="50"/>
        <v>33.799382467695793</v>
      </c>
      <c r="J85" s="312">
        <f t="shared" si="51"/>
        <v>34.14329171714499</v>
      </c>
      <c r="K85" s="312">
        <f t="shared" si="52"/>
        <v>24.769249489608725</v>
      </c>
      <c r="L85" s="312">
        <f t="shared" si="53"/>
        <v>23.71922566155823</v>
      </c>
      <c r="M85" s="312">
        <f t="shared" si="54"/>
        <v>12.797809540302389</v>
      </c>
      <c r="N85" s="312">
        <f t="shared" si="55"/>
        <v>25.531022338027448</v>
      </c>
      <c r="O85" s="312">
        <f t="shared" si="56"/>
        <v>18.455233929147187</v>
      </c>
      <c r="P85" s="312">
        <f t="shared" si="57"/>
        <v>28.010947946240805</v>
      </c>
      <c r="Q85" s="268">
        <v>2405</v>
      </c>
      <c r="S85" t="s">
        <v>1</v>
      </c>
      <c r="T85">
        <v>6.8507966909408573</v>
      </c>
      <c r="U85">
        <v>8.7219870505332953</v>
      </c>
      <c r="V85">
        <v>10.880641102790833</v>
      </c>
      <c r="W85" t="s">
        <v>1</v>
      </c>
      <c r="X85" s="110">
        <f t="shared" si="58"/>
        <v>-1.7476155463749681E-7</v>
      </c>
      <c r="Y85" s="110">
        <f t="shared" si="59"/>
        <v>2.5290380313387146E-3</v>
      </c>
      <c r="Z85" s="110">
        <f t="shared" si="60"/>
        <v>1.2859578555721162E-2</v>
      </c>
      <c r="AA85" s="115">
        <f t="shared" si="61"/>
        <v>5.1294806085017469E-3</v>
      </c>
    </row>
    <row r="86" spans="1:27" x14ac:dyDescent="0.25">
      <c r="A86" s="4">
        <v>80</v>
      </c>
      <c r="B86" s="312">
        <f t="shared" si="43"/>
        <v>26.648560011637972</v>
      </c>
      <c r="C86" s="312">
        <f t="shared" si="44"/>
        <v>23.364346900152931</v>
      </c>
      <c r="D86" s="312">
        <f t="shared" si="45"/>
        <v>22.689902066721032</v>
      </c>
      <c r="E86" s="312">
        <f t="shared" si="46"/>
        <v>26.353338635481531</v>
      </c>
      <c r="F86" s="312">
        <f t="shared" si="47"/>
        <v>21.528386139179347</v>
      </c>
      <c r="G86" s="312">
        <f t="shared" si="48"/>
        <v>30.269280998049908</v>
      </c>
      <c r="H86" s="312">
        <f t="shared" si="49"/>
        <v>19.28209321495741</v>
      </c>
      <c r="I86" s="312">
        <f t="shared" si="50"/>
        <v>33.826574646877461</v>
      </c>
      <c r="J86" s="312">
        <f t="shared" si="51"/>
        <v>34.336210995794183</v>
      </c>
      <c r="K86" s="312">
        <f t="shared" si="52"/>
        <v>24.942024351928008</v>
      </c>
      <c r="L86" s="312">
        <f t="shared" si="53"/>
        <v>23.733414247551902</v>
      </c>
      <c r="M86" s="312">
        <f t="shared" si="54"/>
        <v>12.797830008991498</v>
      </c>
      <c r="N86" s="312">
        <f t="shared" si="55"/>
        <v>25.560716089173987</v>
      </c>
      <c r="O86" s="312">
        <f t="shared" si="56"/>
        <v>18.572708579076323</v>
      </c>
      <c r="P86" s="312">
        <f t="shared" si="57"/>
        <v>28.154426780291598</v>
      </c>
      <c r="Q86" s="268">
        <v>2410</v>
      </c>
      <c r="S86" t="s">
        <v>2</v>
      </c>
      <c r="T86">
        <v>6.7837956838011744</v>
      </c>
      <c r="U86">
        <v>8.6440170032978063</v>
      </c>
      <c r="V86">
        <v>10.224757209062576</v>
      </c>
      <c r="W86" t="s">
        <v>2</v>
      </c>
      <c r="X86" s="110">
        <f t="shared" si="58"/>
        <v>-4.0418492099269176E-6</v>
      </c>
      <c r="Y86" s="110">
        <f t="shared" si="59"/>
        <v>-4.4749104448022171E-3</v>
      </c>
      <c r="Z86" s="110">
        <f t="shared" si="60"/>
        <v>4.6855300234296265E-2</v>
      </c>
      <c r="AA86" s="115">
        <f t="shared" si="61"/>
        <v>1.412544931342804E-2</v>
      </c>
    </row>
    <row r="87" spans="1:27" x14ac:dyDescent="0.25">
      <c r="A87" s="4">
        <v>81</v>
      </c>
      <c r="B87" s="312">
        <f t="shared" si="43"/>
        <v>26.768722305344944</v>
      </c>
      <c r="C87" s="312">
        <f t="shared" si="44"/>
        <v>23.396228662459279</v>
      </c>
      <c r="D87" s="312">
        <f t="shared" si="45"/>
        <v>22.771097968733365</v>
      </c>
      <c r="E87" s="312">
        <f t="shared" si="46"/>
        <v>26.395637849053827</v>
      </c>
      <c r="F87" s="312">
        <f t="shared" si="47"/>
        <v>21.622704066832398</v>
      </c>
      <c r="G87" s="312">
        <f t="shared" si="48"/>
        <v>30.367168416285129</v>
      </c>
      <c r="H87" s="312">
        <f t="shared" si="49"/>
        <v>19.28209830379479</v>
      </c>
      <c r="I87" s="312">
        <f t="shared" si="50"/>
        <v>33.851997342205365</v>
      </c>
      <c r="J87" s="312">
        <f t="shared" si="51"/>
        <v>34.52423121666439</v>
      </c>
      <c r="K87" s="312">
        <f t="shared" si="52"/>
        <v>25.111725474816446</v>
      </c>
      <c r="L87" s="312">
        <f t="shared" si="53"/>
        <v>23.746745739795301</v>
      </c>
      <c r="M87" s="312">
        <f t="shared" si="54"/>
        <v>12.797847778794369</v>
      </c>
      <c r="N87" s="312">
        <f t="shared" si="55"/>
        <v>25.588773266950934</v>
      </c>
      <c r="O87" s="312">
        <f t="shared" si="56"/>
        <v>18.687851487359623</v>
      </c>
      <c r="P87" s="312">
        <f t="shared" si="57"/>
        <v>28.294295272754081</v>
      </c>
      <c r="Q87" s="268">
        <v>2415</v>
      </c>
      <c r="S87" t="s">
        <v>3</v>
      </c>
      <c r="T87">
        <v>4.1398269444704052</v>
      </c>
      <c r="U87">
        <v>4.9534108893871309</v>
      </c>
      <c r="V87">
        <v>5.7850290397405626</v>
      </c>
      <c r="W87" t="s">
        <v>3</v>
      </c>
      <c r="X87" s="110">
        <f t="shared" si="58"/>
        <v>-6.077898085442069E-10</v>
      </c>
      <c r="Y87" s="110">
        <f t="shared" si="59"/>
        <v>8.5054818529548579E-4</v>
      </c>
      <c r="Z87" s="110">
        <f t="shared" si="60"/>
        <v>7.0375314440443764E-3</v>
      </c>
      <c r="AA87" s="115">
        <f t="shared" si="61"/>
        <v>2.6293596738500183E-3</v>
      </c>
    </row>
    <row r="88" spans="1:27" x14ac:dyDescent="0.25">
      <c r="A88" s="4">
        <v>82</v>
      </c>
      <c r="B88" s="312">
        <f t="shared" si="43"/>
        <v>26.887565673624852</v>
      </c>
      <c r="C88" s="312">
        <f t="shared" si="44"/>
        <v>23.426726765830239</v>
      </c>
      <c r="D88" s="312">
        <f t="shared" si="45"/>
        <v>22.850520970635941</v>
      </c>
      <c r="E88" s="312">
        <f t="shared" si="46"/>
        <v>26.436384501447723</v>
      </c>
      <c r="F88" s="312">
        <f t="shared" si="47"/>
        <v>21.715353537851055</v>
      </c>
      <c r="G88" s="312">
        <f t="shared" si="48"/>
        <v>30.462317280150771</v>
      </c>
      <c r="H88" s="312">
        <f t="shared" si="49"/>
        <v>19.282102583351595</v>
      </c>
      <c r="I88" s="312">
        <f t="shared" si="50"/>
        <v>33.875764483463264</v>
      </c>
      <c r="J88" s="312">
        <f t="shared" si="51"/>
        <v>34.707445495088635</v>
      </c>
      <c r="K88" s="312">
        <f t="shared" si="52"/>
        <v>25.278379493272034</v>
      </c>
      <c r="L88" s="312">
        <f t="shared" si="53"/>
        <v>23.759271470330191</v>
      </c>
      <c r="M88" s="312">
        <f t="shared" si="54"/>
        <v>12.797863205567923</v>
      </c>
      <c r="N88" s="312">
        <f t="shared" si="55"/>
        <v>25.615282388662603</v>
      </c>
      <c r="O88" s="312">
        <f t="shared" si="56"/>
        <v>18.800690584029862</v>
      </c>
      <c r="P88" s="312">
        <f t="shared" si="57"/>
        <v>28.430623648897381</v>
      </c>
      <c r="Q88" s="268">
        <v>2420</v>
      </c>
    </row>
    <row r="89" spans="1:27" x14ac:dyDescent="0.25">
      <c r="A89" s="4">
        <v>83</v>
      </c>
      <c r="B89" s="312">
        <f t="shared" si="43"/>
        <v>27.005096522190929</v>
      </c>
      <c r="C89" s="312">
        <f t="shared" si="44"/>
        <v>23.455899523152361</v>
      </c>
      <c r="D89" s="312">
        <f t="shared" si="45"/>
        <v>22.928202857330714</v>
      </c>
      <c r="E89" s="312">
        <f t="shared" si="46"/>
        <v>26.475633218460352</v>
      </c>
      <c r="F89" s="312">
        <f t="shared" si="47"/>
        <v>21.806355438926825</v>
      </c>
      <c r="G89" s="312">
        <f t="shared" si="48"/>
        <v>30.554795074473411</v>
      </c>
      <c r="H89" s="312">
        <f t="shared" si="49"/>
        <v>19.282106182328008</v>
      </c>
      <c r="I89" s="312">
        <f t="shared" si="50"/>
        <v>33.897982819939635</v>
      </c>
      <c r="J89" s="312">
        <f t="shared" si="51"/>
        <v>34.885947125251491</v>
      </c>
      <c r="K89" s="312">
        <f t="shared" si="52"/>
        <v>25.442014255286978</v>
      </c>
      <c r="L89" s="312">
        <f t="shared" si="53"/>
        <v>23.771039749241012</v>
      </c>
      <c r="M89" s="312">
        <f t="shared" si="54"/>
        <v>12.797876598248942</v>
      </c>
      <c r="N89" s="312">
        <f t="shared" si="55"/>
        <v>25.640327368051775</v>
      </c>
      <c r="O89" s="312">
        <f t="shared" si="56"/>
        <v>18.911254448984803</v>
      </c>
      <c r="P89" s="312">
        <f t="shared" si="57"/>
        <v>28.563482017788392</v>
      </c>
      <c r="Q89" s="268">
        <v>2425</v>
      </c>
    </row>
    <row r="90" spans="1:27" x14ac:dyDescent="0.25">
      <c r="A90" s="4">
        <v>84</v>
      </c>
      <c r="B90" s="312">
        <f t="shared" si="43"/>
        <v>27.121321488032066</v>
      </c>
      <c r="C90" s="312">
        <f t="shared" si="44"/>
        <v>23.483802941901814</v>
      </c>
      <c r="D90" s="312">
        <f t="shared" si="45"/>
        <v>23.004175195193262</v>
      </c>
      <c r="E90" s="312">
        <f t="shared" si="46"/>
        <v>26.513436881393549</v>
      </c>
      <c r="F90" s="312">
        <f t="shared" si="47"/>
        <v>21.895730780723422</v>
      </c>
      <c r="G90" s="312">
        <f t="shared" si="48"/>
        <v>30.644668185195627</v>
      </c>
      <c r="H90" s="312">
        <f t="shared" si="49"/>
        <v>19.282109208957031</v>
      </c>
      <c r="I90" s="312">
        <f t="shared" si="50"/>
        <v>33.918752353114883</v>
      </c>
      <c r="J90" s="312">
        <f t="shared" si="51"/>
        <v>35.059829427644473</v>
      </c>
      <c r="K90" s="312">
        <f t="shared" si="52"/>
        <v>25.602658732955582</v>
      </c>
      <c r="L90" s="312">
        <f t="shared" si="53"/>
        <v>23.782096036335773</v>
      </c>
      <c r="M90" s="312">
        <f t="shared" si="54"/>
        <v>12.797888225040351</v>
      </c>
      <c r="N90" s="312">
        <f t="shared" si="55"/>
        <v>25.663987734359605</v>
      </c>
      <c r="O90" s="312">
        <f t="shared" si="56"/>
        <v>19.019572244905167</v>
      </c>
      <c r="P90" s="312">
        <f t="shared" si="57"/>
        <v>28.692940279908811</v>
      </c>
      <c r="Q90" s="268">
        <v>2430</v>
      </c>
    </row>
    <row r="91" spans="1:27" x14ac:dyDescent="0.25">
      <c r="A91" s="4">
        <v>85</v>
      </c>
      <c r="B91" s="312">
        <f t="shared" si="43"/>
        <v>27.236247429519938</v>
      </c>
      <c r="C91" s="312">
        <f t="shared" si="44"/>
        <v>23.510490801738104</v>
      </c>
      <c r="D91" s="312">
        <f t="shared" si="45"/>
        <v>23.078469312965868</v>
      </c>
      <c r="E91" s="312">
        <f t="shared" si="46"/>
        <v>26.549846669075087</v>
      </c>
      <c r="F91" s="312">
        <f t="shared" si="47"/>
        <v>21.983500675756744</v>
      </c>
      <c r="G91" s="312">
        <f t="shared" si="48"/>
        <v>30.7320018792512</v>
      </c>
      <c r="H91" s="312">
        <f t="shared" si="49"/>
        <v>19.282111754259343</v>
      </c>
      <c r="I91" s="312">
        <f t="shared" si="50"/>
        <v>33.938166745861082</v>
      </c>
      <c r="J91" s="312">
        <f t="shared" si="51"/>
        <v>35.229185607097122</v>
      </c>
      <c r="K91" s="312">
        <f t="shared" si="52"/>
        <v>25.760342936749137</v>
      </c>
      <c r="L91" s="312">
        <f t="shared" si="53"/>
        <v>23.792483103822249</v>
      </c>
      <c r="M91" s="312">
        <f t="shared" si="54"/>
        <v>12.797898318781915</v>
      </c>
      <c r="N91" s="312">
        <f t="shared" si="55"/>
        <v>25.686338843277976</v>
      </c>
      <c r="O91" s="312">
        <f t="shared" si="56"/>
        <v>19.125673653158877</v>
      </c>
      <c r="P91" s="312">
        <f t="shared" si="57"/>
        <v>28.81906804145969</v>
      </c>
      <c r="Q91" s="268">
        <v>2435</v>
      </c>
    </row>
    <row r="92" spans="1:27" x14ac:dyDescent="0.25">
      <c r="A92" s="4">
        <v>86</v>
      </c>
      <c r="B92" s="312">
        <f t="shared" si="43"/>
        <v>27.349881416721622</v>
      </c>
      <c r="C92" s="312">
        <f t="shared" si="44"/>
        <v>23.536014730751763</v>
      </c>
      <c r="D92" s="312">
        <f t="shared" si="45"/>
        <v>23.151116284051376</v>
      </c>
      <c r="E92" s="312">
        <f t="shared" si="46"/>
        <v>26.584912100005269</v>
      </c>
      <c r="F92" s="312">
        <f t="shared" si="47"/>
        <v>22.069686317267728</v>
      </c>
      <c r="G92" s="312">
        <f t="shared" si="48"/>
        <v>30.81686028780884</v>
      </c>
      <c r="H92" s="312">
        <f t="shared" si="49"/>
        <v>19.282113894780583</v>
      </c>
      <c r="I92" s="312">
        <f t="shared" si="50"/>
        <v>33.956313709080213</v>
      </c>
      <c r="J92" s="312">
        <f t="shared" si="51"/>
        <v>35.394108620936905</v>
      </c>
      <c r="K92" s="312">
        <f t="shared" si="52"/>
        <v>25.915097832936265</v>
      </c>
      <c r="L92" s="312">
        <f t="shared" si="53"/>
        <v>23.802241190359211</v>
      </c>
      <c r="M92" s="312">
        <f t="shared" si="54"/>
        <v>12.797907081612845</v>
      </c>
      <c r="N92" s="312">
        <f t="shared" si="55"/>
        <v>25.707452079810423</v>
      </c>
      <c r="O92" s="312">
        <f t="shared" si="56"/>
        <v>19.229588812631906</v>
      </c>
      <c r="P92" s="312">
        <f t="shared" si="57"/>
        <v>28.941934535056138</v>
      </c>
      <c r="Q92" s="268">
        <v>2440</v>
      </c>
    </row>
    <row r="93" spans="1:27" x14ac:dyDescent="0.25">
      <c r="A93" s="4">
        <v>87</v>
      </c>
      <c r="B93" s="312">
        <f t="shared" si="43"/>
        <v>27.462230721917646</v>
      </c>
      <c r="C93" s="312">
        <f t="shared" si="44"/>
        <v>23.560424280253258</v>
      </c>
      <c r="D93" s="312">
        <f t="shared" si="45"/>
        <v>23.222146910147256</v>
      </c>
      <c r="E93" s="312">
        <f t="shared" si="46"/>
        <v>26.618681074506753</v>
      </c>
      <c r="F93" s="312">
        <f t="shared" si="47"/>
        <v>22.154308959062448</v>
      </c>
      <c r="G93" s="312">
        <f t="shared" si="48"/>
        <v>30.89930639266009</v>
      </c>
      <c r="H93" s="312">
        <f t="shared" si="49"/>
        <v>19.282115694893314</v>
      </c>
      <c r="I93" s="312">
        <f t="shared" si="50"/>
        <v>33.973275366722163</v>
      </c>
      <c r="J93" s="312">
        <f t="shared" si="51"/>
        <v>35.554691056835061</v>
      </c>
      <c r="K93" s="312">
        <f t="shared" si="52"/>
        <v>26.066955264120114</v>
      </c>
      <c r="L93" s="312">
        <f t="shared" si="53"/>
        <v>23.81140814685855</v>
      </c>
      <c r="M93" s="312">
        <f t="shared" si="54"/>
        <v>12.797914689019667</v>
      </c>
      <c r="N93" s="312">
        <f t="shared" si="55"/>
        <v>25.727395053101823</v>
      </c>
      <c r="O93" s="312">
        <f t="shared" si="56"/>
        <v>19.331348261422235</v>
      </c>
      <c r="P93" s="312">
        <f t="shared" si="57"/>
        <v>29.061608546519732</v>
      </c>
      <c r="Q93" s="268">
        <v>2445</v>
      </c>
    </row>
    <row r="94" spans="1:27" x14ac:dyDescent="0.25">
      <c r="A94" s="4">
        <v>88</v>
      </c>
      <c r="B94" s="312">
        <f t="shared" si="43"/>
        <v>27.573302810325306</v>
      </c>
      <c r="C94" s="312">
        <f t="shared" si="44"/>
        <v>23.58376699800894</v>
      </c>
      <c r="D94" s="312">
        <f t="shared" si="45"/>
        <v>23.291591706160794</v>
      </c>
      <c r="E94" s="312">
        <f t="shared" si="46"/>
        <v>26.65119991676767</v>
      </c>
      <c r="F94" s="312">
        <f t="shared" si="47"/>
        <v>22.237389896293557</v>
      </c>
      <c r="G94" s="312">
        <f t="shared" si="48"/>
        <v>30.979402015537492</v>
      </c>
      <c r="H94" s="312">
        <f t="shared" si="49"/>
        <v>19.282117208732899</v>
      </c>
      <c r="I94" s="312">
        <f t="shared" si="50"/>
        <v>33.989128600128865</v>
      </c>
      <c r="J94" s="312">
        <f t="shared" si="51"/>
        <v>35.711025019901179</v>
      </c>
      <c r="K94" s="312">
        <f t="shared" si="52"/>
        <v>26.215947872857264</v>
      </c>
      <c r="L94" s="312">
        <f t="shared" si="53"/>
        <v>23.820019574408605</v>
      </c>
      <c r="M94" s="312">
        <f t="shared" si="54"/>
        <v>12.797921293350406</v>
      </c>
      <c r="N94" s="312">
        <f t="shared" si="55"/>
        <v>25.746231783334132</v>
      </c>
      <c r="O94" s="312">
        <f t="shared" si="56"/>
        <v>19.430982881330152</v>
      </c>
      <c r="P94" s="312">
        <f t="shared" si="57"/>
        <v>29.178158347481833</v>
      </c>
      <c r="Q94" s="268">
        <v>2450</v>
      </c>
    </row>
    <row r="95" spans="1:27" x14ac:dyDescent="0.25">
      <c r="A95" s="4">
        <v>89</v>
      </c>
      <c r="B95" s="312">
        <f t="shared" si="43"/>
        <v>27.683105331026724</v>
      </c>
      <c r="C95" s="312">
        <f t="shared" si="44"/>
        <v>23.606088499846706</v>
      </c>
      <c r="D95" s="312">
        <f t="shared" si="45"/>
        <v>23.359480886347765</v>
      </c>
      <c r="E95" s="312">
        <f t="shared" si="46"/>
        <v>26.68251341667942</v>
      </c>
      <c r="F95" s="312">
        <f t="shared" si="47"/>
        <v>22.31895044715726</v>
      </c>
      <c r="G95" s="312">
        <f t="shared" si="48"/>
        <v>31.057207810159237</v>
      </c>
      <c r="H95" s="312">
        <f t="shared" si="49"/>
        <v>19.282118481825531</v>
      </c>
      <c r="I95" s="312">
        <f t="shared" si="50"/>
        <v>34.003945372647152</v>
      </c>
      <c r="J95" s="312">
        <f t="shared" si="51"/>
        <v>35.863202028596213</v>
      </c>
      <c r="K95" s="312">
        <f t="shared" si="52"/>
        <v>26.362109028317583</v>
      </c>
      <c r="L95" s="312">
        <f t="shared" si="53"/>
        <v>23.828108954681603</v>
      </c>
      <c r="M95" s="312">
        <f t="shared" si="54"/>
        <v>12.797927026865434</v>
      </c>
      <c r="N95" s="312">
        <f t="shared" si="55"/>
        <v>25.764022880816633</v>
      </c>
      <c r="O95" s="312">
        <f t="shared" si="56"/>
        <v>19.528523845075284</v>
      </c>
      <c r="P95" s="312">
        <f t="shared" si="57"/>
        <v>29.291651633517059</v>
      </c>
      <c r="Q95" s="268">
        <v>2455</v>
      </c>
    </row>
    <row r="96" spans="1:27" x14ac:dyDescent="0.25">
      <c r="A96" s="4">
        <v>90</v>
      </c>
      <c r="B96" s="312">
        <f t="shared" si="43"/>
        <v>27.791646108101027</v>
      </c>
      <c r="C96" s="312">
        <f t="shared" si="44"/>
        <v>23.627432539569028</v>
      </c>
      <c r="D96" s="312">
        <f t="shared" si="45"/>
        <v>23.425844351618629</v>
      </c>
      <c r="E96" s="312">
        <f t="shared" si="46"/>
        <v>26.712664871380795</v>
      </c>
      <c r="F96" s="312">
        <f t="shared" si="47"/>
        <v>22.399011935479695</v>
      </c>
      <c r="G96" s="312">
        <f t="shared" si="48"/>
        <v>31.132783256806437</v>
      </c>
      <c r="H96" s="312">
        <f t="shared" si="49"/>
        <v>19.282119552457356</v>
      </c>
      <c r="I96" s="312">
        <f t="shared" si="50"/>
        <v>34.017793035442928</v>
      </c>
      <c r="J96" s="312">
        <f t="shared" si="51"/>
        <v>36.011312919041828</v>
      </c>
      <c r="K96" s="312">
        <f t="shared" si="52"/>
        <v>26.505472755939053</v>
      </c>
      <c r="L96" s="312">
        <f t="shared" si="53"/>
        <v>23.835707773179635</v>
      </c>
      <c r="M96" s="312">
        <f t="shared" si="54"/>
        <v>12.797932004386059</v>
      </c>
      <c r="N96" s="312">
        <f t="shared" si="55"/>
        <v>25.780825717424523</v>
      </c>
      <c r="O96" s="312">
        <f t="shared" si="56"/>
        <v>19.624002566168631</v>
      </c>
      <c r="P96" s="312">
        <f t="shared" si="57"/>
        <v>29.40215546753311</v>
      </c>
      <c r="Q96" s="268">
        <v>2460</v>
      </c>
    </row>
    <row r="97" spans="1:17" x14ac:dyDescent="0.25">
      <c r="A97" s="4">
        <v>91</v>
      </c>
      <c r="B97" s="312">
        <f t="shared" si="43"/>
        <v>27.898933131959826</v>
      </c>
      <c r="C97" s="312">
        <f t="shared" si="44"/>
        <v>23.647841077124692</v>
      </c>
      <c r="D97" s="312">
        <f t="shared" si="45"/>
        <v>23.490711677957758</v>
      </c>
      <c r="E97" s="312">
        <f t="shared" si="46"/>
        <v>26.741696126429808</v>
      </c>
      <c r="F97" s="312">
        <f t="shared" si="47"/>
        <v>22.477595674166913</v>
      </c>
      <c r="G97" s="312">
        <f t="shared" si="48"/>
        <v>31.206186659248747</v>
      </c>
      <c r="H97" s="312">
        <f t="shared" si="49"/>
        <v>19.282120452825847</v>
      </c>
      <c r="I97" s="312">
        <f t="shared" si="50"/>
        <v>34.030734615433026</v>
      </c>
      <c r="J97" s="312">
        <f t="shared" si="51"/>
        <v>36.155447757313048</v>
      </c>
      <c r="K97" s="312">
        <f t="shared" si="52"/>
        <v>26.646073670027011</v>
      </c>
      <c r="L97" s="312">
        <f t="shared" si="53"/>
        <v>23.842845635663913</v>
      </c>
      <c r="M97" s="312">
        <f t="shared" si="54"/>
        <v>12.797936325593922</v>
      </c>
      <c r="N97" s="312">
        <f t="shared" si="55"/>
        <v>25.796694590560897</v>
      </c>
      <c r="O97" s="312">
        <f t="shared" si="56"/>
        <v>19.717450651365894</v>
      </c>
      <c r="P97" s="312">
        <f t="shared" si="57"/>
        <v>29.509736228150228</v>
      </c>
      <c r="Q97" s="268">
        <v>2465</v>
      </c>
    </row>
    <row r="98" spans="1:17" x14ac:dyDescent="0.25">
      <c r="A98" s="4">
        <v>92</v>
      </c>
      <c r="B98" s="312">
        <f t="shared" si="43"/>
        <v>28.004974550884864</v>
      </c>
      <c r="C98" s="312">
        <f t="shared" si="44"/>
        <v>23.667354345002565</v>
      </c>
      <c r="D98" s="312">
        <f t="shared" si="45"/>
        <v>23.554112105902895</v>
      </c>
      <c r="E98" s="312">
        <f t="shared" si="46"/>
        <v>26.769647616533458</v>
      </c>
      <c r="F98" s="312">
        <f t="shared" si="47"/>
        <v>22.554722949492533</v>
      </c>
      <c r="G98" s="312">
        <f t="shared" si="48"/>
        <v>31.277475143843471</v>
      </c>
      <c r="H98" s="312">
        <f t="shared" si="49"/>
        <v>19.282121210008096</v>
      </c>
      <c r="I98" s="312">
        <f t="shared" si="50"/>
        <v>34.042829086230668</v>
      </c>
      <c r="J98" s="312">
        <f t="shared" si="51"/>
        <v>36.295695759311258</v>
      </c>
      <c r="K98" s="312">
        <f t="shared" si="52"/>
        <v>26.783946909243362</v>
      </c>
      <c r="L98" s="312">
        <f t="shared" si="53"/>
        <v>23.849550378101721</v>
      </c>
      <c r="M98" s="312">
        <f t="shared" si="54"/>
        <v>12.797940077027192</v>
      </c>
      <c r="N98" s="312">
        <f t="shared" si="55"/>
        <v>25.811680879833592</v>
      </c>
      <c r="O98" s="312">
        <f t="shared" si="56"/>
        <v>19.808899855627111</v>
      </c>
      <c r="P98" s="312">
        <f t="shared" si="57"/>
        <v>29.614459562811131</v>
      </c>
      <c r="Q98" s="268">
        <v>2470</v>
      </c>
    </row>
    <row r="99" spans="1:17" x14ac:dyDescent="0.25">
      <c r="A99" s="4">
        <v>93</v>
      </c>
      <c r="B99" s="312">
        <f t="shared" si="43"/>
        <v>28.109778662766729</v>
      </c>
      <c r="C99" s="312">
        <f t="shared" si="44"/>
        <v>23.686010912821686</v>
      </c>
      <c r="D99" s="312">
        <f t="shared" si="45"/>
        <v>23.616074531033565</v>
      </c>
      <c r="E99" s="312">
        <f t="shared" si="46"/>
        <v>26.796558405773883</v>
      </c>
      <c r="F99" s="312">
        <f t="shared" si="47"/>
        <v>22.630415006197403</v>
      </c>
      <c r="G99" s="312">
        <f t="shared" si="48"/>
        <v>31.346704660642338</v>
      </c>
      <c r="H99" s="312">
        <f t="shared" si="49"/>
        <v>19.282121846775109</v>
      </c>
      <c r="I99" s="312">
        <f t="shared" si="50"/>
        <v>34.054131622976413</v>
      </c>
      <c r="J99" s="312">
        <f t="shared" si="51"/>
        <v>36.432145217825123</v>
      </c>
      <c r="K99" s="312">
        <f t="shared" si="52"/>
        <v>26.919128074927674</v>
      </c>
      <c r="L99" s="312">
        <f t="shared" si="53"/>
        <v>23.85584817045439</v>
      </c>
      <c r="M99" s="312">
        <f t="shared" si="54"/>
        <v>12.797943333813596</v>
      </c>
      <c r="N99" s="312">
        <f t="shared" si="55"/>
        <v>25.825833196651732</v>
      </c>
      <c r="O99" s="312">
        <f t="shared" si="56"/>
        <v>19.898382039506526</v>
      </c>
      <c r="P99" s="312">
        <f t="shared" si="57"/>
        <v>29.716390345370101</v>
      </c>
      <c r="Q99" s="268">
        <v>2475</v>
      </c>
    </row>
    <row r="100" spans="1:17" x14ac:dyDescent="0.25">
      <c r="A100" s="4">
        <v>94</v>
      </c>
      <c r="B100" s="312">
        <f t="shared" si="43"/>
        <v>28.213353907043185</v>
      </c>
      <c r="C100" s="312">
        <f t="shared" si="44"/>
        <v>23.70384775010152</v>
      </c>
      <c r="D100" s="312">
        <f t="shared" si="45"/>
        <v>23.67662749541886</v>
      </c>
      <c r="E100" s="312">
        <f t="shared" si="46"/>
        <v>26.822466227276852</v>
      </c>
      <c r="F100" s="312">
        <f t="shared" si="47"/>
        <v>22.704693033375673</v>
      </c>
      <c r="G100" s="312">
        <f t="shared" si="48"/>
        <v>31.413929986348894</v>
      </c>
      <c r="H100" s="312">
        <f t="shared" si="49"/>
        <v>19.282122382276604</v>
      </c>
      <c r="I100" s="312">
        <f t="shared" si="50"/>
        <v>34.064693841899803</v>
      </c>
      <c r="J100" s="312">
        <f t="shared" si="51"/>
        <v>36.564883436398524</v>
      </c>
      <c r="K100" s="312">
        <f t="shared" si="52"/>
        <v>27.051653172189202</v>
      </c>
      <c r="L100" s="312">
        <f t="shared" si="53"/>
        <v>23.861763614618379</v>
      </c>
      <c r="M100" s="312">
        <f t="shared" si="54"/>
        <v>12.797946161174906</v>
      </c>
      <c r="N100" s="312">
        <f t="shared" si="55"/>
        <v>25.839197526956514</v>
      </c>
      <c r="O100" s="312">
        <f t="shared" si="56"/>
        <v>19.985929128895972</v>
      </c>
      <c r="P100" s="312">
        <f t="shared" si="57"/>
        <v>29.815592637917991</v>
      </c>
      <c r="Q100" s="268">
        <v>2480</v>
      </c>
    </row>
    <row r="101" spans="1:17" x14ac:dyDescent="0.25">
      <c r="A101" s="4">
        <v>95</v>
      </c>
      <c r="B101" s="312">
        <f t="shared" si="43"/>
        <v>28.315708856835634</v>
      </c>
      <c r="C101" s="312">
        <f t="shared" si="44"/>
        <v>23.720900287204827</v>
      </c>
      <c r="D101" s="312">
        <f t="shared" si="45"/>
        <v>23.735799179976571</v>
      </c>
      <c r="E101" s="312">
        <f t="shared" si="46"/>
        <v>26.847407522275585</v>
      </c>
      <c r="F101" s="312">
        <f t="shared" si="47"/>
        <v>22.777578151122071</v>
      </c>
      <c r="G101" s="312">
        <f t="shared" si="48"/>
        <v>31.479204728978004</v>
      </c>
      <c r="H101" s="312">
        <f t="shared" si="49"/>
        <v>19.282122832616906</v>
      </c>
      <c r="I101" s="312">
        <f t="shared" si="50"/>
        <v>34.074564025428089</v>
      </c>
      <c r="J101" s="312">
        <f t="shared" si="51"/>
        <v>36.693996669635951</v>
      </c>
      <c r="K101" s="312">
        <f t="shared" si="52"/>
        <v>27.181558553706218</v>
      </c>
      <c r="L101" s="312">
        <f t="shared" si="53"/>
        <v>23.867319836819824</v>
      </c>
      <c r="M101" s="312">
        <f t="shared" si="54"/>
        <v>12.797948615733093</v>
      </c>
      <c r="N101" s="312">
        <f t="shared" si="55"/>
        <v>25.851817367308076</v>
      </c>
      <c r="O101" s="312">
        <f t="shared" si="56"/>
        <v>20.071573077044686</v>
      </c>
      <c r="P101" s="312">
        <f t="shared" si="57"/>
        <v>29.912129656607974</v>
      </c>
      <c r="Q101" s="268">
        <v>2485</v>
      </c>
    </row>
    <row r="102" spans="1:17" x14ac:dyDescent="0.25">
      <c r="A102" s="4">
        <v>96</v>
      </c>
      <c r="B102" s="312">
        <f t="shared" si="43"/>
        <v>28.416852211282045</v>
      </c>
      <c r="C102" s="312">
        <f t="shared" si="44"/>
        <v>23.737202474453163</v>
      </c>
      <c r="D102" s="312">
        <f t="shared" si="45"/>
        <v>23.793617397697272</v>
      </c>
      <c r="E102" s="312">
        <f t="shared" si="46"/>
        <v>26.871417478529168</v>
      </c>
      <c r="F102" s="312">
        <f t="shared" si="47"/>
        <v>22.849091397915331</v>
      </c>
      <c r="G102" s="312">
        <f t="shared" si="48"/>
        <v>31.542581334076953</v>
      </c>
      <c r="H102" s="312">
        <f t="shared" si="49"/>
        <v>19.282123211339258</v>
      </c>
      <c r="I102" s="312">
        <f t="shared" si="50"/>
        <v>34.083787333628152</v>
      </c>
      <c r="J102" s="312">
        <f t="shared" si="51"/>
        <v>36.819570069588188</v>
      </c>
      <c r="K102" s="312">
        <f t="shared" si="52"/>
        <v>27.308880866166913</v>
      </c>
      <c r="L102" s="312">
        <f t="shared" si="53"/>
        <v>23.872538574751044</v>
      </c>
      <c r="M102" s="312">
        <f t="shared" si="54"/>
        <v>12.79795074664424</v>
      </c>
      <c r="N102" s="312">
        <f t="shared" si="55"/>
        <v>25.863733854555036</v>
      </c>
      <c r="O102" s="312">
        <f t="shared" si="56"/>
        <v>20.15534582877839</v>
      </c>
      <c r="P102" s="312">
        <f t="shared" si="57"/>
        <v>30.006063741255279</v>
      </c>
      <c r="Q102" s="268"/>
    </row>
    <row r="103" spans="1:17" x14ac:dyDescent="0.25">
      <c r="A103" s="3"/>
      <c r="B103" s="268"/>
      <c r="C103" s="268"/>
      <c r="D103" s="268"/>
      <c r="E103" s="268"/>
      <c r="F103" s="268"/>
      <c r="G103" s="268"/>
      <c r="H103" s="268"/>
      <c r="I103" s="268"/>
      <c r="J103" s="268"/>
      <c r="K103" s="268"/>
      <c r="L103" s="268"/>
      <c r="M103" s="268"/>
      <c r="N103" s="268"/>
      <c r="O103" s="268"/>
      <c r="P103" s="268"/>
      <c r="Q103" s="268"/>
    </row>
    <row r="104" spans="1:17" x14ac:dyDescent="0.25">
      <c r="A104" s="3"/>
      <c r="B104" s="268"/>
      <c r="C104" s="268"/>
      <c r="D104" s="268"/>
      <c r="E104" s="268"/>
      <c r="F104" s="268"/>
      <c r="G104" s="268"/>
      <c r="H104" s="268"/>
      <c r="I104" s="268"/>
      <c r="J104" s="268"/>
      <c r="K104" s="268"/>
      <c r="L104" s="268"/>
      <c r="M104" s="268"/>
      <c r="N104" s="268"/>
      <c r="O104" s="268"/>
      <c r="P104" s="268"/>
      <c r="Q104" s="268"/>
    </row>
    <row r="105" spans="1:17" x14ac:dyDescent="0.25">
      <c r="A105" s="3"/>
      <c r="B105" s="268"/>
      <c r="C105" s="268"/>
      <c r="D105" s="268"/>
      <c r="E105" s="268"/>
      <c r="F105" s="268"/>
      <c r="G105" s="268"/>
      <c r="H105" s="268"/>
      <c r="I105" s="268"/>
      <c r="J105" s="268"/>
      <c r="K105" s="268"/>
      <c r="L105" s="268"/>
      <c r="M105" s="268"/>
      <c r="N105" s="268"/>
      <c r="O105" s="268"/>
      <c r="P105" s="268"/>
      <c r="Q105" s="268"/>
    </row>
    <row r="106" spans="1:17" x14ac:dyDescent="0.25">
      <c r="A106" s="3"/>
      <c r="B106" s="268"/>
      <c r="C106" s="268"/>
      <c r="D106" s="268"/>
      <c r="E106" s="268"/>
      <c r="F106" s="268"/>
      <c r="G106" s="268"/>
      <c r="H106" s="268"/>
      <c r="I106" s="268"/>
      <c r="J106" s="268"/>
      <c r="K106" s="268"/>
      <c r="L106" s="268"/>
      <c r="M106" s="268"/>
      <c r="N106" s="268"/>
      <c r="O106" s="268"/>
      <c r="P106" s="268"/>
      <c r="Q106" s="268"/>
    </row>
    <row r="107" spans="1:17" x14ac:dyDescent="0.25">
      <c r="B107" s="268"/>
      <c r="C107" s="268"/>
      <c r="D107" s="268"/>
      <c r="E107" s="268"/>
      <c r="F107" s="268"/>
      <c r="G107" s="268"/>
      <c r="H107" s="268"/>
      <c r="I107" s="268"/>
      <c r="J107" s="268"/>
      <c r="K107" s="268"/>
      <c r="L107" s="268"/>
      <c r="M107" s="268"/>
      <c r="N107" s="268"/>
      <c r="O107" s="268"/>
      <c r="P107" s="268"/>
      <c r="Q107" s="268"/>
    </row>
    <row r="108" spans="1:17" x14ac:dyDescent="0.25">
      <c r="B108" s="268"/>
      <c r="C108" s="268"/>
      <c r="D108" s="268"/>
      <c r="E108" s="268"/>
      <c r="F108" s="268"/>
      <c r="G108" s="268"/>
      <c r="H108" s="268"/>
      <c r="I108" s="268"/>
      <c r="J108" s="268"/>
      <c r="K108" s="268"/>
      <c r="L108" s="268"/>
      <c r="M108" s="268"/>
      <c r="N108" s="268"/>
      <c r="O108" s="268"/>
      <c r="P108" s="268"/>
      <c r="Q108" s="268"/>
    </row>
    <row r="109" spans="1:17" x14ac:dyDescent="0.25">
      <c r="B109" s="268"/>
      <c r="C109" s="268"/>
      <c r="D109" s="268"/>
      <c r="E109" s="268"/>
      <c r="F109" s="268"/>
      <c r="G109" s="268"/>
      <c r="H109" s="268"/>
      <c r="I109" s="268"/>
      <c r="J109" s="268"/>
      <c r="K109" s="268"/>
      <c r="L109" s="268"/>
      <c r="M109" s="268"/>
      <c r="N109" s="268"/>
      <c r="O109" s="268"/>
      <c r="P109" s="268"/>
      <c r="Q109" s="268"/>
    </row>
    <row r="110" spans="1:17" x14ac:dyDescent="0.25">
      <c r="B110" s="268"/>
      <c r="C110" s="268"/>
      <c r="D110" s="268"/>
      <c r="E110" s="268"/>
      <c r="F110" s="268"/>
      <c r="G110" s="268"/>
      <c r="H110" s="268"/>
      <c r="I110" s="268"/>
      <c r="J110" s="268"/>
      <c r="K110" s="268"/>
      <c r="L110" s="268"/>
      <c r="M110" s="268"/>
      <c r="N110" s="268"/>
      <c r="O110" s="268"/>
      <c r="P110" s="268"/>
      <c r="Q110" s="268"/>
    </row>
    <row r="111" spans="1:17" x14ac:dyDescent="0.25">
      <c r="B111" s="268"/>
      <c r="C111" s="268"/>
      <c r="D111" s="268"/>
      <c r="E111" s="268"/>
      <c r="F111" s="268"/>
      <c r="G111" s="268"/>
      <c r="H111" s="268"/>
      <c r="I111" s="268"/>
      <c r="J111" s="268"/>
      <c r="K111" s="268"/>
      <c r="L111" s="268"/>
      <c r="M111" s="268"/>
      <c r="N111" s="268"/>
      <c r="O111" s="268"/>
      <c r="P111" s="268"/>
      <c r="Q111" s="268"/>
    </row>
    <row r="112" spans="1:17" x14ac:dyDescent="0.25">
      <c r="B112" s="268"/>
      <c r="C112" s="268"/>
      <c r="D112" s="268"/>
      <c r="E112" s="268"/>
      <c r="F112" s="268"/>
      <c r="G112" s="268"/>
      <c r="H112" s="268"/>
      <c r="I112" s="268"/>
      <c r="J112" s="268"/>
      <c r="K112" s="268"/>
      <c r="L112" s="268"/>
      <c r="M112" s="268"/>
      <c r="N112" s="268"/>
      <c r="O112" s="268"/>
      <c r="P112" s="268"/>
      <c r="Q112" s="268"/>
    </row>
    <row r="113" spans="2:17" x14ac:dyDescent="0.25">
      <c r="B113" s="268"/>
      <c r="C113" s="268"/>
      <c r="D113" s="268"/>
      <c r="E113" s="268"/>
      <c r="F113" s="268"/>
      <c r="G113" s="268"/>
      <c r="H113" s="268"/>
      <c r="I113" s="268"/>
      <c r="J113" s="268"/>
      <c r="K113" s="268"/>
      <c r="L113" s="268"/>
      <c r="M113" s="268"/>
      <c r="N113" s="268"/>
      <c r="O113" s="268"/>
      <c r="P113" s="268"/>
      <c r="Q113" s="268"/>
    </row>
    <row r="114" spans="2:17" x14ac:dyDescent="0.25">
      <c r="B114" s="268"/>
      <c r="C114" s="268"/>
      <c r="D114" s="268"/>
      <c r="E114" s="268"/>
      <c r="F114" s="268"/>
      <c r="G114" s="268"/>
      <c r="H114" s="268"/>
      <c r="I114" s="268"/>
      <c r="J114" s="268"/>
      <c r="K114" s="268"/>
      <c r="L114" s="268"/>
      <c r="M114" s="268"/>
      <c r="N114" s="268"/>
      <c r="O114" s="268"/>
      <c r="P114" s="268"/>
      <c r="Q114" s="268"/>
    </row>
    <row r="115" spans="2:17" x14ac:dyDescent="0.25">
      <c r="B115" s="268"/>
      <c r="C115" s="268"/>
      <c r="D115" s="268"/>
      <c r="E115" s="268"/>
      <c r="F115" s="268"/>
      <c r="G115" s="268"/>
      <c r="H115" s="268"/>
      <c r="I115" s="268"/>
      <c r="J115" s="268"/>
      <c r="K115" s="268"/>
      <c r="L115" s="268"/>
      <c r="M115" s="268"/>
      <c r="N115" s="268"/>
      <c r="O115" s="268"/>
      <c r="P115" s="268"/>
      <c r="Q115" s="268"/>
    </row>
    <row r="116" spans="2:17" x14ac:dyDescent="0.25">
      <c r="B116" s="268"/>
      <c r="C116" s="268"/>
      <c r="D116" s="268"/>
      <c r="E116" s="268"/>
      <c r="F116" s="268"/>
      <c r="G116" s="268"/>
      <c r="H116" s="268"/>
      <c r="I116" s="268"/>
      <c r="J116" s="268"/>
      <c r="K116" s="268"/>
      <c r="L116" s="268"/>
      <c r="M116" s="268"/>
      <c r="N116" s="268"/>
      <c r="O116" s="268"/>
      <c r="P116" s="268"/>
      <c r="Q116" s="268"/>
    </row>
    <row r="117" spans="2:17" x14ac:dyDescent="0.25">
      <c r="B117" s="268"/>
      <c r="C117" s="268"/>
      <c r="D117" s="268"/>
      <c r="E117" s="268"/>
      <c r="F117" s="268"/>
      <c r="G117" s="268"/>
      <c r="H117" s="268"/>
      <c r="I117" s="268"/>
      <c r="J117" s="268"/>
      <c r="K117" s="268"/>
      <c r="L117" s="268"/>
      <c r="M117" s="268"/>
      <c r="N117" s="268"/>
      <c r="O117" s="268"/>
      <c r="P117" s="268"/>
      <c r="Q117" s="268"/>
    </row>
    <row r="118" spans="2:17" x14ac:dyDescent="0.25">
      <c r="B118" s="268"/>
      <c r="C118" s="268"/>
      <c r="D118" s="268"/>
      <c r="E118" s="268"/>
      <c r="F118" s="268"/>
      <c r="G118" s="268"/>
      <c r="H118" s="268"/>
      <c r="I118" s="268"/>
      <c r="J118" s="268"/>
      <c r="K118" s="268"/>
      <c r="L118" s="268"/>
      <c r="M118" s="268"/>
      <c r="N118" s="268"/>
      <c r="O118" s="268"/>
      <c r="P118" s="268"/>
      <c r="Q118" s="268"/>
    </row>
    <row r="119" spans="2:17" x14ac:dyDescent="0.25">
      <c r="B119" s="268"/>
      <c r="C119" s="268"/>
      <c r="D119" s="268"/>
      <c r="E119" s="268"/>
      <c r="F119" s="268"/>
      <c r="G119" s="268"/>
      <c r="H119" s="268"/>
      <c r="I119" s="268"/>
      <c r="J119" s="268"/>
      <c r="K119" s="268"/>
      <c r="L119" s="268"/>
      <c r="M119" s="268"/>
      <c r="N119" s="268"/>
      <c r="O119" s="268"/>
      <c r="P119" s="268"/>
      <c r="Q119" s="268"/>
    </row>
    <row r="120" spans="2:17" x14ac:dyDescent="0.25">
      <c r="B120" s="268"/>
      <c r="C120" s="268"/>
      <c r="D120" s="268"/>
      <c r="E120" s="268"/>
      <c r="F120" s="268"/>
      <c r="G120" s="268"/>
      <c r="H120" s="268"/>
      <c r="I120" s="268"/>
      <c r="J120" s="268"/>
      <c r="K120" s="268"/>
      <c r="L120" s="268"/>
      <c r="M120" s="268"/>
      <c r="N120" s="268"/>
      <c r="O120" s="268"/>
      <c r="P120" s="268"/>
      <c r="Q120" s="268"/>
    </row>
    <row r="121" spans="2:17" x14ac:dyDescent="0.25">
      <c r="B121" s="268"/>
      <c r="C121" s="268"/>
      <c r="D121" s="268"/>
      <c r="E121" s="268"/>
      <c r="F121" s="268"/>
      <c r="G121" s="268"/>
      <c r="H121" s="268"/>
      <c r="I121" s="268"/>
      <c r="J121" s="268"/>
      <c r="K121" s="268"/>
      <c r="L121" s="268"/>
      <c r="M121" s="268"/>
      <c r="N121" s="268"/>
      <c r="O121" s="268"/>
      <c r="P121" s="268"/>
      <c r="Q121" s="268"/>
    </row>
    <row r="122" spans="2:17" x14ac:dyDescent="0.25">
      <c r="B122" s="268"/>
      <c r="C122" s="268"/>
      <c r="D122" s="268"/>
      <c r="E122" s="268"/>
      <c r="F122" s="268"/>
      <c r="G122" s="268"/>
      <c r="H122" s="268"/>
      <c r="I122" s="268"/>
      <c r="J122" s="268"/>
      <c r="K122" s="268"/>
      <c r="L122" s="268"/>
      <c r="M122" s="268"/>
      <c r="N122" s="268"/>
      <c r="O122" s="268"/>
      <c r="P122" s="268"/>
      <c r="Q122" s="268"/>
    </row>
    <row r="123" spans="2:17" x14ac:dyDescent="0.25">
      <c r="B123" s="268"/>
      <c r="C123" s="268"/>
      <c r="D123" s="268"/>
      <c r="E123" s="268"/>
      <c r="F123" s="268"/>
      <c r="G123" s="268"/>
      <c r="H123" s="268"/>
      <c r="I123" s="268"/>
      <c r="J123" s="268"/>
      <c r="K123" s="268"/>
      <c r="L123" s="268"/>
      <c r="M123" s="268"/>
      <c r="N123" s="268"/>
      <c r="O123" s="268"/>
      <c r="P123" s="268"/>
    </row>
  </sheetData>
  <mergeCells count="3">
    <mergeCell ref="X71:Z71"/>
    <mergeCell ref="S54:AH54"/>
    <mergeCell ref="S19:AH19"/>
  </mergeCells>
  <phoneticPr fontId="1" type="noConversion"/>
  <conditionalFormatting sqref="AG38:AG52">
    <cfRule type="cellIs" dxfId="28" priority="16" operator="equal">
      <formula>"work on it"</formula>
    </cfRule>
  </conditionalFormatting>
  <conditionalFormatting sqref="AB38:AC41 AB45:AC52 AB42:AB44">
    <cfRule type="cellIs" dxfId="27" priority="15" operator="equal">
      <formula>1</formula>
    </cfRule>
  </conditionalFormatting>
  <conditionalFormatting sqref="X73:Z87">
    <cfRule type="cellIs" dxfId="26" priority="13" operator="lessThan">
      <formula>-0.1</formula>
    </cfRule>
    <cfRule type="cellIs" dxfId="25" priority="14" operator="greaterThan">
      <formula>0.1</formula>
    </cfRule>
  </conditionalFormatting>
  <conditionalFormatting sqref="X56:Z70">
    <cfRule type="cellIs" dxfId="24" priority="11" operator="lessThan">
      <formula>-1</formula>
    </cfRule>
    <cfRule type="cellIs" dxfId="23" priority="12" operator="greaterThan">
      <formula>1</formula>
    </cfRule>
  </conditionalFormatting>
  <conditionalFormatting sqref="W21:Y35">
    <cfRule type="cellIs" dxfId="22" priority="9" operator="lessThan">
      <formula>-1</formula>
    </cfRule>
    <cfRule type="cellIs" dxfId="21" priority="10" operator="greaterThan">
      <formula>1</formula>
    </cfRule>
  </conditionalFormatting>
  <conditionalFormatting sqref="X52:AA52 AA38:AA51">
    <cfRule type="cellIs" dxfId="20" priority="5" operator="lessThan">
      <formula>-0.1</formula>
    </cfRule>
    <cfRule type="cellIs" dxfId="19" priority="6" operator="greaterThan">
      <formula>0.1</formula>
    </cfRule>
  </conditionalFormatting>
  <conditionalFormatting sqref="X38:Z51">
    <cfRule type="cellIs" dxfId="18" priority="1" operator="lessThan">
      <formula>-0.05</formula>
    </cfRule>
    <cfRule type="cellIs" dxfId="17" priority="2" operator="greaterThan">
      <formula>0.15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N222"/>
  <sheetViews>
    <sheetView topLeftCell="A99" zoomScale="70" zoomScaleNormal="70" workbookViewId="0">
      <selection activeCell="L112" sqref="L112"/>
    </sheetView>
  </sheetViews>
  <sheetFormatPr defaultRowHeight="13.8" x14ac:dyDescent="0.25"/>
  <cols>
    <col min="17" max="17" width="9" style="4"/>
    <col min="32" max="48" width="9" hidden="1" customWidth="1"/>
    <col min="49" max="49" width="10.6640625" style="511" bestFit="1" customWidth="1"/>
    <col min="58" max="58" width="9" style="540"/>
    <col min="63" max="63" width="9" style="540"/>
    <col min="66" max="66" width="9" customWidth="1"/>
  </cols>
  <sheetData>
    <row r="1" spans="1:66" x14ac:dyDescent="0.25">
      <c r="A1" s="460"/>
      <c r="B1" s="461" t="s">
        <v>0</v>
      </c>
      <c r="C1" s="461" t="s">
        <v>23</v>
      </c>
      <c r="D1" s="461" t="s">
        <v>39</v>
      </c>
      <c r="E1" s="461" t="s">
        <v>24</v>
      </c>
      <c r="F1" s="461" t="s">
        <v>40</v>
      </c>
      <c r="G1" s="461" t="s">
        <v>5</v>
      </c>
      <c r="H1" s="461" t="s">
        <v>25</v>
      </c>
      <c r="I1" s="461" t="s">
        <v>26</v>
      </c>
      <c r="J1" s="461" t="s">
        <v>41</v>
      </c>
      <c r="K1" s="461" t="s">
        <v>42</v>
      </c>
      <c r="L1" s="461" t="s">
        <v>4</v>
      </c>
      <c r="M1" s="461" t="s">
        <v>43</v>
      </c>
      <c r="N1" s="461" t="s">
        <v>1</v>
      </c>
      <c r="O1" s="461" t="s">
        <v>2</v>
      </c>
      <c r="P1" s="461" t="s">
        <v>3</v>
      </c>
      <c r="AF1" s="463" t="str">
        <f t="shared" ref="AF1:AU1" si="0">A68</f>
        <v>sigmin</v>
      </c>
      <c r="AG1" s="463">
        <f t="shared" si="0"/>
        <v>3.9426830477299793E-2</v>
      </c>
      <c r="AH1" s="463">
        <f t="shared" si="0"/>
        <v>7.509839230734186E-3</v>
      </c>
      <c r="AI1" s="463">
        <f t="shared" si="0"/>
        <v>2.0218779624132769E-2</v>
      </c>
      <c r="AJ1" s="463">
        <f t="shared" si="0"/>
        <v>9.1894280028707951E-3</v>
      </c>
      <c r="AK1" s="463">
        <f t="shared" si="0"/>
        <v>2.4321481376020967E-2</v>
      </c>
      <c r="AL1" s="463">
        <f t="shared" si="0"/>
        <v>4.6863747991866839E-3</v>
      </c>
      <c r="AM1" s="463">
        <f t="shared" si="0"/>
        <v>8.0106046298913117E-2</v>
      </c>
      <c r="AN1" s="463">
        <f t="shared" si="0"/>
        <v>2.174108479981902E-3</v>
      </c>
      <c r="AO1" s="463">
        <f t="shared" si="0"/>
        <v>4.129899935653307E-2</v>
      </c>
      <c r="AP1" s="463">
        <f t="shared" si="0"/>
        <v>1.0236304787948819E-2</v>
      </c>
      <c r="AQ1" s="463">
        <f t="shared" si="0"/>
        <v>1.4827573958535198E-2</v>
      </c>
      <c r="AR1" s="463">
        <f t="shared" si="0"/>
        <v>1.7680402825384366E-2</v>
      </c>
      <c r="AS1" s="463">
        <f t="shared" si="0"/>
        <v>8.5799588496891458E-3</v>
      </c>
      <c r="AT1" s="463">
        <f t="shared" si="0"/>
        <v>1.7522118386779188E-2</v>
      </c>
      <c r="AU1" s="463">
        <f t="shared" si="0"/>
        <v>7.7187638116436334E-3</v>
      </c>
      <c r="AW1" s="548" t="str">
        <f>A68</f>
        <v>sigmin</v>
      </c>
      <c r="AX1" s="610">
        <f>B68</f>
        <v>3.9426830477299793E-2</v>
      </c>
      <c r="AY1" s="610">
        <f t="shared" ref="AY1:BL1" si="1">C68</f>
        <v>7.509839230734186E-3</v>
      </c>
      <c r="AZ1" s="610">
        <f t="shared" si="1"/>
        <v>2.0218779624132769E-2</v>
      </c>
      <c r="BA1" s="615">
        <f>BA13*BA14</f>
        <v>1.1027313603444954E-2</v>
      </c>
      <c r="BB1" s="610">
        <f t="shared" si="1"/>
        <v>2.4321481376020967E-2</v>
      </c>
      <c r="BC1" s="610">
        <f t="shared" si="1"/>
        <v>4.6863747991866839E-3</v>
      </c>
      <c r="BD1" s="610">
        <f t="shared" si="1"/>
        <v>8.0106046298913117E-2</v>
      </c>
      <c r="BE1" s="610">
        <f t="shared" si="1"/>
        <v>2.174108479981902E-3</v>
      </c>
      <c r="BF1" s="610">
        <f t="shared" si="1"/>
        <v>4.129899935653307E-2</v>
      </c>
      <c r="BG1" s="610">
        <f t="shared" si="1"/>
        <v>1.0236304787948819E-2</v>
      </c>
      <c r="BH1" s="610">
        <f t="shared" si="1"/>
        <v>1.4827573958535198E-2</v>
      </c>
      <c r="BI1" s="610">
        <f t="shared" si="1"/>
        <v>1.7680402825384366E-2</v>
      </c>
      <c r="BJ1" s="610">
        <f t="shared" si="1"/>
        <v>8.5799588496891458E-3</v>
      </c>
      <c r="BK1" s="610">
        <f t="shared" si="1"/>
        <v>1.7522118386779188E-2</v>
      </c>
      <c r="BL1" s="610">
        <f t="shared" si="1"/>
        <v>7.7187638116436334E-3</v>
      </c>
      <c r="BM1" s="56"/>
    </row>
    <row r="2" spans="1:66" x14ac:dyDescent="0.25">
      <c r="A2" s="466">
        <v>1990</v>
      </c>
      <c r="B2" s="462">
        <v>0.52111576897448419</v>
      </c>
      <c r="C2" s="462">
        <v>0.78934480095593207</v>
      </c>
      <c r="D2" s="462">
        <v>0.29889526028927493</v>
      </c>
      <c r="E2" s="462">
        <v>0.49998440013691309</v>
      </c>
      <c r="F2" s="462">
        <v>0.73689667437399842</v>
      </c>
      <c r="G2" s="462">
        <v>0.35259702184955793</v>
      </c>
      <c r="H2" s="462">
        <v>0.91861409791321602</v>
      </c>
      <c r="I2" s="462">
        <v>0.39344273157399223</v>
      </c>
      <c r="J2" s="462">
        <v>0.13429215201669309</v>
      </c>
      <c r="K2" s="462">
        <v>0.89758260771844056</v>
      </c>
      <c r="L2" s="462">
        <v>0.33328556871316967</v>
      </c>
      <c r="M2" s="462">
        <v>1.0631685926861218</v>
      </c>
      <c r="N2" s="462">
        <v>0.27344786188226194</v>
      </c>
      <c r="O2" s="462">
        <v>0.23338798955023149</v>
      </c>
      <c r="P2" s="462">
        <v>0.29094828698467812</v>
      </c>
      <c r="AF2" s="557" t="s">
        <v>686</v>
      </c>
      <c r="AG2" s="558">
        <v>0.52600000000000002</v>
      </c>
      <c r="AH2" s="558">
        <v>0.96599999999999997</v>
      </c>
      <c r="AI2" s="558">
        <v>0.28799999999999998</v>
      </c>
      <c r="AJ2" s="558">
        <v>0.54700000000000004</v>
      </c>
      <c r="AK2" s="558">
        <v>0.77100000000000002</v>
      </c>
      <c r="AL2" s="558">
        <v>0.36399999999999999</v>
      </c>
      <c r="AM2" s="558">
        <v>0.79200000000000004</v>
      </c>
      <c r="AN2" s="558">
        <v>0.435</v>
      </c>
      <c r="AO2" s="558">
        <v>0.104</v>
      </c>
      <c r="AP2" s="558">
        <v>0.97299999999999998</v>
      </c>
      <c r="AQ2" s="558">
        <v>0.30499999999999999</v>
      </c>
      <c r="AR2" s="558">
        <v>1.3029999999999999</v>
      </c>
      <c r="AS2" s="558">
        <v>0.29899999999999999</v>
      </c>
      <c r="AT2" s="558">
        <v>0.23899999999999999</v>
      </c>
      <c r="AU2" s="558">
        <v>0.28399999999999997</v>
      </c>
      <c r="AW2" s="606" t="s">
        <v>688</v>
      </c>
      <c r="AX2" s="611">
        <v>0.55900000000000005</v>
      </c>
      <c r="AY2" s="611">
        <v>0.90500000000000003</v>
      </c>
      <c r="AZ2" s="611">
        <v>0.29799999999999999</v>
      </c>
      <c r="BA2" s="611">
        <v>0.65666840000000004</v>
      </c>
      <c r="BB2" s="611">
        <v>0.85199999999999998</v>
      </c>
      <c r="BC2" s="611">
        <v>0.39800000000000002</v>
      </c>
      <c r="BD2" s="611">
        <v>0.90200000000000002</v>
      </c>
      <c r="BE2" s="611">
        <v>0.44400000000000001</v>
      </c>
      <c r="BF2" s="611">
        <v>0.111</v>
      </c>
      <c r="BG2" s="611">
        <v>1.0069999999999999</v>
      </c>
      <c r="BH2" s="611">
        <v>0.32900000000000001</v>
      </c>
      <c r="BI2" s="611">
        <v>1.28</v>
      </c>
      <c r="BJ2" s="611">
        <v>0.33400000000000002</v>
      </c>
      <c r="BK2" s="611">
        <v>0.29699999999999999</v>
      </c>
      <c r="BL2" s="611">
        <v>0.29799999999999999</v>
      </c>
      <c r="BM2" s="56"/>
    </row>
    <row r="3" spans="1:66" x14ac:dyDescent="0.25">
      <c r="A3" s="466">
        <v>1991</v>
      </c>
      <c r="B3" s="462">
        <v>0.53543673887876442</v>
      </c>
      <c r="C3" s="462">
        <v>0.80686049765648304</v>
      </c>
      <c r="D3" s="462">
        <v>0.29293416005493478</v>
      </c>
      <c r="E3" s="462">
        <v>0.50420021352091138</v>
      </c>
      <c r="F3" s="462">
        <v>0.75734282177053192</v>
      </c>
      <c r="G3" s="462">
        <v>0.35278500553091269</v>
      </c>
      <c r="H3" s="462">
        <v>0.92569679596191778</v>
      </c>
      <c r="I3" s="462">
        <v>0.42024621946651769</v>
      </c>
      <c r="J3" s="462">
        <v>0.14107968392529982</v>
      </c>
      <c r="K3" s="462">
        <v>0.9479757548694544</v>
      </c>
      <c r="L3" s="462">
        <v>0.30557542925616044</v>
      </c>
      <c r="M3" s="462">
        <v>1.1139526998254921</v>
      </c>
      <c r="N3" s="462">
        <v>0.28615358624489012</v>
      </c>
      <c r="O3" s="462">
        <v>0.24866854213621187</v>
      </c>
      <c r="P3" s="462">
        <v>0.28371876249173744</v>
      </c>
      <c r="AF3" s="557" t="s">
        <v>687</v>
      </c>
      <c r="AG3" s="559">
        <v>-2.3300000000000001E-2</v>
      </c>
      <c r="AH3" s="559">
        <v>-2.5999999999999999E-2</v>
      </c>
      <c r="AI3" s="559">
        <v>-5.6600000000000001E-3</v>
      </c>
      <c r="AJ3" s="559">
        <v>-2.01E-2</v>
      </c>
      <c r="AK3" s="559">
        <v>-3.1600000000000003E-2</v>
      </c>
      <c r="AL3" s="559">
        <v>-2.5399999999999999E-2</v>
      </c>
      <c r="AM3" s="559">
        <v>-1.5699999999999999E-2</v>
      </c>
      <c r="AN3" s="559">
        <v>-1.47E-2</v>
      </c>
      <c r="AO3" s="559">
        <v>4.9100000000000003E-3</v>
      </c>
      <c r="AP3" s="559">
        <v>-1.0500000000000001E-2</v>
      </c>
      <c r="AQ3" s="559">
        <v>-7.9399999999999991E-3</v>
      </c>
      <c r="AR3" s="559">
        <v>-4.6399999999999997E-2</v>
      </c>
      <c r="AS3" s="559">
        <v>-5.5399999999999998E-3</v>
      </c>
      <c r="AT3" s="588">
        <v>1.89E-3</v>
      </c>
      <c r="AU3" s="559">
        <v>-7.8200000000000006E-3</v>
      </c>
      <c r="AW3" s="606" t="s">
        <v>689</v>
      </c>
      <c r="AX3" s="612">
        <v>-0.109</v>
      </c>
      <c r="AY3" s="612">
        <v>-9.3100000000000002E-2</v>
      </c>
      <c r="AZ3" s="612">
        <v>-3.2800000000000003E-2</v>
      </c>
      <c r="BA3" s="612">
        <v>-0.1256833</v>
      </c>
      <c r="BB3" s="612">
        <v>-0.14899999999999999</v>
      </c>
      <c r="BC3" s="612">
        <v>-0.123</v>
      </c>
      <c r="BD3" s="612">
        <v>-8.1500000000000003E-2</v>
      </c>
      <c r="BE3" s="612">
        <v>-6.4500000000000002E-2</v>
      </c>
      <c r="BF3" s="612">
        <v>-4.3299999999999996E-3</v>
      </c>
      <c r="BG3" s="612">
        <v>-5.4100000000000002E-2</v>
      </c>
      <c r="BH3" s="612">
        <v>-4.8500000000000001E-2</v>
      </c>
      <c r="BI3" s="612">
        <v>-0.189</v>
      </c>
      <c r="BJ3" s="612">
        <v>-4.4499999999999998E-2</v>
      </c>
      <c r="BK3" s="612">
        <v>-4.7000000000000002E-3</v>
      </c>
      <c r="BL3" s="612">
        <v>-4.4400000000000002E-2</v>
      </c>
      <c r="BM3" s="56"/>
    </row>
    <row r="4" spans="1:66" x14ac:dyDescent="0.25">
      <c r="A4" s="466">
        <v>1992</v>
      </c>
      <c r="B4" s="462">
        <v>0.52675295601616845</v>
      </c>
      <c r="C4" s="462">
        <v>0.87362271882284337</v>
      </c>
      <c r="D4" s="462">
        <v>0.29700662109059051</v>
      </c>
      <c r="E4" s="462">
        <v>0.51657364413939777</v>
      </c>
      <c r="F4" s="462">
        <v>0.7474717751109351</v>
      </c>
      <c r="G4" s="462">
        <v>0.33875395763001448</v>
      </c>
      <c r="H4" s="462">
        <v>0.88207088260620481</v>
      </c>
      <c r="I4" s="462">
        <v>0.42338068964392228</v>
      </c>
      <c r="J4" s="462">
        <v>0.14266489982187308</v>
      </c>
      <c r="K4" s="462">
        <v>0.8963511603926021</v>
      </c>
      <c r="L4" s="462">
        <v>0.31413239496201517</v>
      </c>
      <c r="M4" s="462">
        <v>1.2154218867471003</v>
      </c>
      <c r="N4" s="462">
        <v>0.29243902952504647</v>
      </c>
      <c r="O4" s="462">
        <v>0.26218647891730823</v>
      </c>
      <c r="P4" s="462">
        <v>0.27463205887561443</v>
      </c>
      <c r="AF4" s="553" t="s">
        <v>700</v>
      </c>
      <c r="AG4" s="554">
        <v>0.52600000000000002</v>
      </c>
      <c r="AH4" s="554">
        <v>0.96599999999999997</v>
      </c>
      <c r="AI4" s="554">
        <v>0.28799999999999998</v>
      </c>
      <c r="AJ4" s="554">
        <v>0.54700000000000004</v>
      </c>
      <c r="AK4" s="554">
        <v>0.77100000000000002</v>
      </c>
      <c r="AL4" s="554">
        <v>0.36399999999999999</v>
      </c>
      <c r="AM4" s="554">
        <v>0.79200000000000004</v>
      </c>
      <c r="AN4" s="554">
        <v>0.435</v>
      </c>
      <c r="AO4" s="554">
        <v>0.104</v>
      </c>
      <c r="AP4" s="554">
        <v>0.97299999999999998</v>
      </c>
      <c r="AQ4" s="554">
        <v>0.30499999999999999</v>
      </c>
      <c r="AR4" s="554">
        <v>1.3029999999999999</v>
      </c>
      <c r="AS4" s="554">
        <v>0.29899999999999999</v>
      </c>
      <c r="AT4" s="554">
        <v>0.23899999999999999</v>
      </c>
      <c r="AU4" s="554">
        <v>0.28399999999999997</v>
      </c>
      <c r="AW4" s="607" t="s">
        <v>750</v>
      </c>
      <c r="AX4" s="613">
        <v>0.55900000000000005</v>
      </c>
      <c r="AY4" s="613">
        <v>0.97599999999999998</v>
      </c>
      <c r="AZ4" s="613">
        <v>0.29799999999999999</v>
      </c>
      <c r="BA4" s="613">
        <v>0.57399999999999995</v>
      </c>
      <c r="BB4" s="613">
        <v>0.85199999999999998</v>
      </c>
      <c r="BC4" s="613">
        <v>0.39800000000000002</v>
      </c>
      <c r="BD4" s="613">
        <v>0.90200000000000002</v>
      </c>
      <c r="BE4" s="613">
        <v>0.44400000000000001</v>
      </c>
      <c r="BF4" s="613">
        <v>9.2899999999999996E-2</v>
      </c>
      <c r="BG4" s="613">
        <v>1.0069999999999999</v>
      </c>
      <c r="BH4" s="613">
        <v>0.32900000000000001</v>
      </c>
      <c r="BI4" s="613">
        <v>1.385</v>
      </c>
      <c r="BJ4" s="613">
        <v>0.29899999999999999</v>
      </c>
      <c r="BK4" s="613">
        <v>0.27200000000000002</v>
      </c>
      <c r="BL4" s="613">
        <v>0.29799999999999999</v>
      </c>
      <c r="BM4" s="37" t="s">
        <v>742</v>
      </c>
      <c r="BN4" s="554"/>
    </row>
    <row r="5" spans="1:66" x14ac:dyDescent="0.25">
      <c r="A5" s="466">
        <v>1993</v>
      </c>
      <c r="B5" s="462">
        <v>0.52558311473074182</v>
      </c>
      <c r="C5" s="462">
        <v>0.89207542666211614</v>
      </c>
      <c r="D5" s="462">
        <v>0.29280233716243997</v>
      </c>
      <c r="E5" s="462">
        <v>0.50841864038496543</v>
      </c>
      <c r="F5" s="462">
        <v>0.7137548698454097</v>
      </c>
      <c r="G5" s="462">
        <v>0.33493229957046744</v>
      </c>
      <c r="H5" s="462">
        <v>0.85054139706479481</v>
      </c>
      <c r="I5" s="462">
        <v>0.41756166811576467</v>
      </c>
      <c r="J5" s="462">
        <v>0.14219851263719108</v>
      </c>
      <c r="K5" s="462">
        <v>0.92350814749221877</v>
      </c>
      <c r="L5" s="462">
        <v>0.29935786416387444</v>
      </c>
      <c r="M5" s="462">
        <v>1.1733091446841768</v>
      </c>
      <c r="N5" s="462">
        <v>0.30273105229186298</v>
      </c>
      <c r="O5" s="462">
        <v>0.27827063890179304</v>
      </c>
      <c r="P5" s="462">
        <v>0.27397715500420078</v>
      </c>
      <c r="AF5" s="553" t="s">
        <v>693</v>
      </c>
      <c r="AG5" s="547">
        <v>-2.3300000000000001E-2</v>
      </c>
      <c r="AH5" s="547">
        <v>-2.5999999999999999E-2</v>
      </c>
      <c r="AI5" s="547">
        <v>-5.6600000000000001E-3</v>
      </c>
      <c r="AJ5" s="547">
        <v>-2.01E-2</v>
      </c>
      <c r="AK5" s="547">
        <v>-3.1600000000000003E-2</v>
      </c>
      <c r="AL5" s="547">
        <v>-2.5399999999999999E-2</v>
      </c>
      <c r="AM5" s="547">
        <v>-1.5699999999999999E-2</v>
      </c>
      <c r="AN5" s="547">
        <v>-1.47E-2</v>
      </c>
      <c r="AO5" s="547">
        <v>4.9100000000000003E-3</v>
      </c>
      <c r="AP5" s="547">
        <v>-1.0500000000000001E-2</v>
      </c>
      <c r="AQ5" s="547">
        <v>-7.9399999999999991E-3</v>
      </c>
      <c r="AR5" s="547">
        <v>-4.6399999999999997E-2</v>
      </c>
      <c r="AS5" s="547">
        <v>-5.5399999999999998E-3</v>
      </c>
      <c r="AT5" s="556">
        <v>1.89E-3</v>
      </c>
      <c r="AU5" s="547">
        <v>-7.8200000000000006E-3</v>
      </c>
      <c r="AW5" s="607" t="s">
        <v>751</v>
      </c>
      <c r="AX5" s="614">
        <v>-0.109</v>
      </c>
      <c r="AY5" s="614">
        <v>-0.106</v>
      </c>
      <c r="AZ5" s="614">
        <v>-3.2800000000000003E-2</v>
      </c>
      <c r="BA5" s="614">
        <v>-9.5200000000000007E-2</v>
      </c>
      <c r="BB5" s="614">
        <v>-0.14899999999999999</v>
      </c>
      <c r="BC5" s="614">
        <v>-0.123</v>
      </c>
      <c r="BD5" s="614">
        <v>-8.1500000000000003E-2</v>
      </c>
      <c r="BE5" s="614">
        <v>-6.4500000000000002E-2</v>
      </c>
      <c r="BF5" s="614">
        <v>4.8099999999999997E-2</v>
      </c>
      <c r="BG5" s="614">
        <v>-5.4100000000000002E-2</v>
      </c>
      <c r="BH5" s="614">
        <v>-4.8500000000000001E-2</v>
      </c>
      <c r="BI5" s="614">
        <v>-0.2</v>
      </c>
      <c r="BJ5" s="614">
        <v>-2.06E-2</v>
      </c>
      <c r="BK5" s="614">
        <v>1.4E-2</v>
      </c>
      <c r="BL5" s="614">
        <v>-4.4400000000000002E-2</v>
      </c>
      <c r="BM5" s="37" t="s">
        <v>743</v>
      </c>
      <c r="BN5" s="554"/>
    </row>
    <row r="6" spans="1:66" s="511" customFormat="1" x14ac:dyDescent="0.25">
      <c r="A6" s="466">
        <v>1994</v>
      </c>
      <c r="B6" s="462">
        <v>0.51196570480370829</v>
      </c>
      <c r="C6" s="462">
        <v>0.89439900298909925</v>
      </c>
      <c r="D6" s="462">
        <v>0.30686947033099427</v>
      </c>
      <c r="E6" s="462">
        <v>0.4988703383664771</v>
      </c>
      <c r="F6" s="462">
        <v>0.67406990400948041</v>
      </c>
      <c r="G6" s="462">
        <v>0.32132609997754141</v>
      </c>
      <c r="H6" s="462">
        <v>0.8342303569931655</v>
      </c>
      <c r="I6" s="462">
        <v>0.41056760753399657</v>
      </c>
      <c r="J6" s="462">
        <v>0.14093828019924071</v>
      </c>
      <c r="K6" s="462">
        <v>0.9403373178375396</v>
      </c>
      <c r="L6" s="462">
        <v>0.29520339685136887</v>
      </c>
      <c r="M6" s="462">
        <v>1.1781402517611557</v>
      </c>
      <c r="N6" s="462">
        <v>0.30078128479357835</v>
      </c>
      <c r="O6" s="462">
        <v>0.28103821332018109</v>
      </c>
      <c r="P6" s="462">
        <v>0.27391240279810425</v>
      </c>
      <c r="Q6" s="555"/>
      <c r="AV6" s="552" t="s">
        <v>696</v>
      </c>
      <c r="AW6" s="607" t="s">
        <v>175</v>
      </c>
      <c r="AX6" s="614"/>
      <c r="AY6" s="614">
        <v>0.90500000000000003</v>
      </c>
      <c r="AZ6" s="614"/>
      <c r="BA6" s="614">
        <v>0.65666840000000004</v>
      </c>
      <c r="BB6" s="614"/>
      <c r="BC6" s="614"/>
      <c r="BD6" s="614"/>
      <c r="BE6" s="614"/>
      <c r="BF6" s="614">
        <v>0.111</v>
      </c>
      <c r="BG6" s="614"/>
      <c r="BH6" s="614"/>
      <c r="BI6" s="614">
        <v>1.28</v>
      </c>
      <c r="BJ6" s="614">
        <v>0.33400000000000002</v>
      </c>
      <c r="BK6" s="614">
        <v>0.29699999999999999</v>
      </c>
      <c r="BL6" s="614"/>
      <c r="BM6" s="37"/>
    </row>
    <row r="7" spans="1:66" x14ac:dyDescent="0.25">
      <c r="A7" s="466">
        <v>1995</v>
      </c>
      <c r="B7" s="462">
        <v>0.50247623969804001</v>
      </c>
      <c r="C7" s="462">
        <v>0.89560587325122287</v>
      </c>
      <c r="D7" s="462">
        <v>0.30360963560782839</v>
      </c>
      <c r="E7" s="462">
        <v>0.49729166337401876</v>
      </c>
      <c r="F7" s="462">
        <v>0.68557273584138301</v>
      </c>
      <c r="G7" s="462">
        <v>0.31706543417319583</v>
      </c>
      <c r="H7" s="462">
        <v>0.79860108502942562</v>
      </c>
      <c r="I7" s="462">
        <v>0.404745510047609</v>
      </c>
      <c r="J7" s="462">
        <v>0.14432950980719811</v>
      </c>
      <c r="K7" s="462">
        <v>0.97334545169191122</v>
      </c>
      <c r="L7" s="462">
        <v>0.29896149436551533</v>
      </c>
      <c r="M7" s="462">
        <v>1.0954930498732709</v>
      </c>
      <c r="N7" s="462">
        <v>0.29987570245991807</v>
      </c>
      <c r="O7" s="462">
        <v>0.2651374128359788</v>
      </c>
      <c r="P7" s="462">
        <v>0.27563292541136553</v>
      </c>
      <c r="AF7" s="516" t="s">
        <v>694</v>
      </c>
      <c r="AG7" s="549"/>
      <c r="AH7" s="549"/>
      <c r="AI7" s="549"/>
      <c r="AJ7" s="549"/>
      <c r="AK7" s="549"/>
      <c r="AL7" s="549"/>
      <c r="AM7" s="549"/>
      <c r="AN7" s="549"/>
      <c r="AO7" s="549"/>
      <c r="AP7" s="549"/>
      <c r="AQ7" s="549"/>
      <c r="AR7" s="549"/>
      <c r="AS7" s="549"/>
      <c r="AT7" s="549"/>
      <c r="AU7" s="549"/>
      <c r="AW7" s="607" t="s">
        <v>176</v>
      </c>
      <c r="AX7" s="614"/>
      <c r="AY7" s="614">
        <v>-9.3100000000000002E-2</v>
      </c>
      <c r="AZ7" s="614"/>
      <c r="BA7" s="614">
        <v>-0.1256833</v>
      </c>
      <c r="BB7" s="614"/>
      <c r="BC7" s="614"/>
      <c r="BD7" s="614"/>
      <c r="BE7" s="614"/>
      <c r="BF7" s="614">
        <v>-4.3299999999999996E-3</v>
      </c>
      <c r="BG7" s="614"/>
      <c r="BH7" s="614"/>
      <c r="BI7" s="614">
        <v>-0.189</v>
      </c>
      <c r="BJ7" s="614">
        <v>-4.4499999999999998E-2</v>
      </c>
      <c r="BK7" s="614">
        <v>-4.7000000000000002E-3</v>
      </c>
      <c r="BL7" s="614"/>
      <c r="BM7" s="37"/>
    </row>
    <row r="8" spans="1:66" x14ac:dyDescent="0.25">
      <c r="A8" s="466">
        <v>1996</v>
      </c>
      <c r="B8" s="462">
        <v>0.4958622203061992</v>
      </c>
      <c r="C8" s="462">
        <v>0.91832690950614448</v>
      </c>
      <c r="D8" s="462">
        <v>0.30118804511229896</v>
      </c>
      <c r="E8" s="462">
        <v>0.50166668535664105</v>
      </c>
      <c r="F8" s="462">
        <v>0.67358960428804115</v>
      </c>
      <c r="G8" s="462">
        <v>0.31935828721228549</v>
      </c>
      <c r="H8" s="462">
        <v>0.80342629948019317</v>
      </c>
      <c r="I8" s="462">
        <v>0.40972376660482318</v>
      </c>
      <c r="J8" s="462">
        <v>0.15571360747351326</v>
      </c>
      <c r="K8" s="462">
        <v>0.94615077432824535</v>
      </c>
      <c r="L8" s="462">
        <v>0.3089473771139632</v>
      </c>
      <c r="M8" s="462">
        <v>1.0145566668149164</v>
      </c>
      <c r="N8" s="462">
        <v>0.30556134887395403</v>
      </c>
      <c r="O8" s="462">
        <v>0.2507884105765778</v>
      </c>
      <c r="P8" s="462">
        <v>0.27263921625888859</v>
      </c>
      <c r="AF8" s="516"/>
      <c r="AG8" s="282"/>
      <c r="AH8" s="282"/>
      <c r="AI8" s="282"/>
      <c r="AJ8" s="282"/>
      <c r="AK8" s="282"/>
      <c r="AL8" s="282"/>
      <c r="AM8" s="282"/>
      <c r="AN8" s="282"/>
      <c r="AO8" s="282"/>
      <c r="AP8" s="282"/>
      <c r="AQ8" s="282"/>
      <c r="AR8" s="282"/>
      <c r="AS8" s="282"/>
      <c r="AT8" s="282"/>
      <c r="AU8" s="282"/>
      <c r="AW8" s="607"/>
      <c r="AX8" s="614"/>
      <c r="AY8" s="614"/>
      <c r="AZ8" s="614"/>
      <c r="BA8" s="614"/>
      <c r="BB8" s="614"/>
      <c r="BC8" s="614"/>
      <c r="BD8" s="614"/>
      <c r="BE8" s="614"/>
      <c r="BF8" s="614"/>
      <c r="BG8" s="614"/>
      <c r="BH8" s="614"/>
      <c r="BI8" s="614"/>
      <c r="BJ8" s="614"/>
      <c r="BK8" s="614"/>
      <c r="BL8" s="614"/>
      <c r="BM8" s="37"/>
    </row>
    <row r="9" spans="1:66" x14ac:dyDescent="0.25">
      <c r="A9" s="466">
        <v>1997</v>
      </c>
      <c r="B9" s="462">
        <v>0.48511534064685052</v>
      </c>
      <c r="C9" s="462">
        <v>0.85700572558873822</v>
      </c>
      <c r="D9" s="462">
        <v>0.29548746831861755</v>
      </c>
      <c r="E9" s="462">
        <v>0.49701066653813858</v>
      </c>
      <c r="F9" s="462">
        <v>0.60850340835779215</v>
      </c>
      <c r="G9" s="462">
        <v>0.30365604599187612</v>
      </c>
      <c r="H9" s="462">
        <v>0.75230629331004839</v>
      </c>
      <c r="I9" s="462">
        <v>0.40785927208983797</v>
      </c>
      <c r="J9" s="462">
        <v>1</v>
      </c>
      <c r="K9" s="462">
        <v>0.95295604687695579</v>
      </c>
      <c r="L9" s="462">
        <v>0.30586590844103451</v>
      </c>
      <c r="M9" s="462">
        <v>2</v>
      </c>
      <c r="N9" s="462">
        <v>0.31462656688652185</v>
      </c>
      <c r="O9" s="462">
        <v>0.231919243442337</v>
      </c>
      <c r="P9" s="462">
        <v>0.27010088129765619</v>
      </c>
      <c r="AF9" s="516"/>
      <c r="AG9" s="282"/>
      <c r="AH9" s="282"/>
      <c r="AI9" s="282"/>
      <c r="AJ9" s="282"/>
      <c r="AK9" s="282"/>
      <c r="AL9" s="282"/>
      <c r="AM9" s="282"/>
      <c r="AN9" s="282"/>
      <c r="AO9" s="282"/>
      <c r="AP9" s="282"/>
      <c r="AQ9" s="282"/>
      <c r="AR9" s="282"/>
      <c r="AS9" s="282"/>
      <c r="AT9" s="282"/>
      <c r="AU9" s="282"/>
      <c r="AW9" s="607">
        <v>4</v>
      </c>
      <c r="AX9" s="614">
        <f>'adjust para'!B7</f>
        <v>0.3784271249049132</v>
      </c>
      <c r="AY9" s="614">
        <f>'adjust para'!C7</f>
        <v>0.52180927604785932</v>
      </c>
      <c r="AZ9" s="614">
        <f>'adjust para'!D7</f>
        <v>0.29260349482801701</v>
      </c>
      <c r="BA9" s="614">
        <f>'adjust para'!E7</f>
        <v>0.4061543432678123</v>
      </c>
      <c r="BB9" s="614">
        <f>'adjust para'!F7</f>
        <v>0.38991348206601573</v>
      </c>
      <c r="BC9" s="614">
        <f>'adjust para'!G7</f>
        <v>0.24471681925600067</v>
      </c>
      <c r="BD9" s="614">
        <f>'adjust para'!H7</f>
        <v>0.54337667083694108</v>
      </c>
      <c r="BE9" s="614">
        <f>'adjust para'!I7</f>
        <v>0.23362772061407963</v>
      </c>
      <c r="BF9" s="614">
        <f>'adjust para'!J7</f>
        <v>0.140222439594551</v>
      </c>
      <c r="BG9" s="614">
        <f>'adjust para'!K7</f>
        <v>0.74117907512088099</v>
      </c>
      <c r="BH9" s="614">
        <f>'adjust para'!L7</f>
        <v>0.23211135433842894</v>
      </c>
      <c r="BI9" s="614">
        <f>'adjust para'!M7</f>
        <v>0.3923369212505573</v>
      </c>
      <c r="BJ9" s="614">
        <f>'adjust para'!N7</f>
        <v>0.23855638633604176</v>
      </c>
      <c r="BK9" s="614">
        <f>'adjust para'!O7</f>
        <v>0.26803049268510132</v>
      </c>
      <c r="BL9" s="614">
        <f>'adjust para'!P7</f>
        <v>0.22472140535930654</v>
      </c>
      <c r="BM9" s="607" t="s">
        <v>695</v>
      </c>
    </row>
    <row r="10" spans="1:66" x14ac:dyDescent="0.25">
      <c r="A10" s="466">
        <v>1998</v>
      </c>
      <c r="B10" s="462">
        <v>0.46774571785185076</v>
      </c>
      <c r="C10" s="462">
        <v>0.88695305836694849</v>
      </c>
      <c r="D10" s="462">
        <v>0.29072250205628292</v>
      </c>
      <c r="E10" s="462">
        <v>0.48922572478927573</v>
      </c>
      <c r="F10" s="462">
        <v>0.59252319095928763</v>
      </c>
      <c r="G10" s="462">
        <v>0.29569234573793995</v>
      </c>
      <c r="H10" s="462">
        <v>0.71814358338531348</v>
      </c>
      <c r="I10" s="462">
        <v>0.39257640580397712</v>
      </c>
      <c r="J10" s="462">
        <v>0.16449643497957547</v>
      </c>
      <c r="K10" s="462">
        <v>0.94758315739864829</v>
      </c>
      <c r="L10" s="462">
        <v>0.30577108419439791</v>
      </c>
      <c r="M10" s="462">
        <v>0.92554183713858029</v>
      </c>
      <c r="N10" s="462">
        <v>0.29326258889673007</v>
      </c>
      <c r="O10" s="462">
        <v>0.24425301992805237</v>
      </c>
      <c r="P10" s="462">
        <v>0.2789604678726974</v>
      </c>
      <c r="AF10" s="768" t="s">
        <v>698</v>
      </c>
      <c r="AG10" s="768"/>
      <c r="AH10" s="768"/>
      <c r="AI10" s="768"/>
      <c r="AJ10" s="768"/>
      <c r="AK10" s="768"/>
      <c r="AL10" s="768"/>
      <c r="AM10" s="768"/>
      <c r="AN10" s="768"/>
      <c r="AO10" s="768"/>
      <c r="AP10" s="768"/>
      <c r="AQ10" s="768"/>
      <c r="AR10" s="768"/>
      <c r="AS10" s="768"/>
      <c r="AT10" s="768"/>
      <c r="AU10" s="768"/>
      <c r="AV10" s="768"/>
      <c r="AW10" s="607" t="s">
        <v>708</v>
      </c>
      <c r="AX10" s="614">
        <f t="shared" ref="AX10:BL10" si="2">LN((AX9-AX1)/AX2)/$AW$9</f>
        <v>-0.1250371243142481</v>
      </c>
      <c r="AY10" s="614">
        <f t="shared" si="2"/>
        <v>-0.14128232149176237</v>
      </c>
      <c r="AZ10" s="614">
        <f t="shared" si="2"/>
        <v>-2.2469506347672263E-2</v>
      </c>
      <c r="BA10" s="614">
        <f t="shared" si="2"/>
        <v>-0.12699296634162899</v>
      </c>
      <c r="BB10" s="614">
        <f t="shared" si="2"/>
        <v>-0.21151714185986767</v>
      </c>
      <c r="BC10" s="614">
        <f t="shared" si="2"/>
        <v>-0.1264215595210193</v>
      </c>
      <c r="BD10" s="614">
        <f t="shared" si="2"/>
        <v>-0.16657578362233239</v>
      </c>
      <c r="BE10" s="614">
        <f t="shared" si="2"/>
        <v>-0.16286127213373353</v>
      </c>
      <c r="BF10" s="614">
        <f t="shared" si="2"/>
        <v>-2.8795995320367404E-2</v>
      </c>
      <c r="BG10" s="614">
        <f t="shared" si="2"/>
        <v>-8.0098931397950865E-2</v>
      </c>
      <c r="BH10" s="614">
        <f t="shared" si="2"/>
        <v>-0.10371337697269317</v>
      </c>
      <c r="BI10" s="614">
        <f t="shared" si="2"/>
        <v>-0.3071514253871947</v>
      </c>
      <c r="BJ10" s="614">
        <f t="shared" si="2"/>
        <v>-9.3291044623913064E-2</v>
      </c>
      <c r="BK10" s="614">
        <f t="shared" si="2"/>
        <v>-4.2559947125984501E-2</v>
      </c>
      <c r="BL10" s="614">
        <f t="shared" si="2"/>
        <v>-7.929599000208272E-2</v>
      </c>
      <c r="BM10" s="56"/>
    </row>
    <row r="11" spans="1:66" x14ac:dyDescent="0.25">
      <c r="A11" s="466">
        <v>1999</v>
      </c>
      <c r="B11" s="463">
        <v>0.45524275938285302</v>
      </c>
      <c r="C11" s="463">
        <v>0.85412697765519918</v>
      </c>
      <c r="D11" s="463">
        <v>0.30101429427656395</v>
      </c>
      <c r="E11" s="463">
        <v>0.47348568772419192</v>
      </c>
      <c r="F11" s="463">
        <v>0.58916477170456538</v>
      </c>
      <c r="G11" s="463">
        <v>0.28197546360415854</v>
      </c>
      <c r="H11" s="463">
        <v>0.67691459921365005</v>
      </c>
      <c r="I11" s="463">
        <v>0.38975177622574275</v>
      </c>
      <c r="J11" s="464">
        <v>0.16780178621581418</v>
      </c>
      <c r="K11" s="463">
        <v>0.91950691461926048</v>
      </c>
      <c r="L11" s="463">
        <v>0.29317309314711032</v>
      </c>
      <c r="M11" s="463">
        <v>0.8440862998975065</v>
      </c>
      <c r="N11" s="463">
        <v>0.29514298185972854</v>
      </c>
      <c r="O11" s="463">
        <v>0.25743083847391857</v>
      </c>
      <c r="P11" s="463">
        <v>0.28498586701843259</v>
      </c>
      <c r="AF11" s="461" t="s">
        <v>690</v>
      </c>
      <c r="AG11" s="461" t="s">
        <v>0</v>
      </c>
      <c r="AH11" s="461" t="s">
        <v>23</v>
      </c>
      <c r="AI11" s="461" t="s">
        <v>39</v>
      </c>
      <c r="AJ11" s="461" t="s">
        <v>24</v>
      </c>
      <c r="AK11" s="461" t="s">
        <v>40</v>
      </c>
      <c r="AL11" s="461" t="s">
        <v>5</v>
      </c>
      <c r="AM11" s="461" t="s">
        <v>25</v>
      </c>
      <c r="AN11" s="461" t="s">
        <v>26</v>
      </c>
      <c r="AO11" s="461" t="s">
        <v>41</v>
      </c>
      <c r="AP11" s="461" t="s">
        <v>42</v>
      </c>
      <c r="AQ11" s="461" t="s">
        <v>4</v>
      </c>
      <c r="AR11" s="461" t="s">
        <v>43</v>
      </c>
      <c r="AS11" s="461" t="s">
        <v>1</v>
      </c>
      <c r="AT11" s="461" t="s">
        <v>2</v>
      </c>
      <c r="AU11" s="461" t="s">
        <v>3</v>
      </c>
      <c r="AV11" s="461"/>
      <c r="AW11" s="607" t="s">
        <v>749</v>
      </c>
      <c r="AX11" s="614">
        <f t="shared" ref="AX11:BL11" si="3">AX9-AX22</f>
        <v>-2.2459014370297348E-2</v>
      </c>
      <c r="AY11" s="614">
        <f t="shared" si="3"/>
        <v>-0.10931665633409571</v>
      </c>
      <c r="AZ11" s="614">
        <f t="shared" si="3"/>
        <v>1.1026095386837576E-2</v>
      </c>
      <c r="BA11" s="614">
        <f t="shared" si="3"/>
        <v>-2.0753696228584806E-3</v>
      </c>
      <c r="BB11" s="614">
        <f t="shared" si="3"/>
        <v>-0.10386960901062753</v>
      </c>
      <c r="BC11" s="614">
        <f t="shared" si="3"/>
        <v>-3.3076971444847003E-3</v>
      </c>
      <c r="BD11" s="614">
        <f t="shared" si="3"/>
        <v>-0.18779765452537978</v>
      </c>
      <c r="BE11" s="614">
        <f t="shared" si="3"/>
        <v>-0.11157867092137833</v>
      </c>
      <c r="BF11" s="614">
        <f t="shared" si="3"/>
        <v>-1.0170593079585066E-2</v>
      </c>
      <c r="BG11" s="614">
        <f t="shared" si="3"/>
        <v>-8.0108193375449166E-2</v>
      </c>
      <c r="BH11" s="614">
        <f t="shared" si="3"/>
        <v>-5.3699670124468024E-2</v>
      </c>
      <c r="BI11" s="614">
        <f t="shared" si="3"/>
        <v>-0.22635575554961018</v>
      </c>
      <c r="BJ11" s="614">
        <f t="shared" si="3"/>
        <v>-4.9562341958895972E-2</v>
      </c>
      <c r="BK11" s="614">
        <f t="shared" si="3"/>
        <v>-4.0960184170502456E-2</v>
      </c>
      <c r="BL11" s="614">
        <f t="shared" si="3"/>
        <v>-3.2505984144237859E-2</v>
      </c>
      <c r="BM11" s="56"/>
    </row>
    <row r="12" spans="1:66" x14ac:dyDescent="0.25">
      <c r="A12" s="466">
        <v>2000</v>
      </c>
      <c r="B12" s="463">
        <v>0.45274473377583002</v>
      </c>
      <c r="C12" s="463">
        <v>0.79017033307244366</v>
      </c>
      <c r="D12" s="463">
        <v>0.30025734730903131</v>
      </c>
      <c r="E12" s="463">
        <v>0.46677586910919655</v>
      </c>
      <c r="F12" s="463">
        <v>0.55942370552375831</v>
      </c>
      <c r="G12" s="463">
        <v>0.27246573360402698</v>
      </c>
      <c r="H12" s="463">
        <v>0.65350040254857078</v>
      </c>
      <c r="I12" s="463">
        <v>0.38821587826881043</v>
      </c>
      <c r="J12" s="463">
        <v>0.16464464713793284</v>
      </c>
      <c r="K12" s="463">
        <v>0.89076153309126982</v>
      </c>
      <c r="L12" s="463">
        <v>0.30336685031471083</v>
      </c>
      <c r="M12" s="463">
        <v>0.79455325364240459</v>
      </c>
      <c r="N12" s="463">
        <v>0.30152253145813496</v>
      </c>
      <c r="O12" s="463">
        <v>0.27355704761809718</v>
      </c>
      <c r="P12" s="463">
        <v>0.26701584478912244</v>
      </c>
      <c r="AF12">
        <v>1</v>
      </c>
      <c r="AG12">
        <f t="shared" ref="AG12:AU14" si="4">AG$2*EXP(AG$3*$AV12)+AG$1</f>
        <v>0.55331270805159416</v>
      </c>
      <c r="AH12">
        <f t="shared" si="4"/>
        <v>0.94871753579278606</v>
      </c>
      <c r="AI12">
        <f t="shared" si="4"/>
        <v>0.30659330405940233</v>
      </c>
      <c r="AJ12">
        <f t="shared" si="4"/>
        <v>0.5453044881149901</v>
      </c>
      <c r="AK12">
        <f t="shared" si="4"/>
        <v>0.77133880333444738</v>
      </c>
      <c r="AL12">
        <f t="shared" si="4"/>
        <v>0.35955720605154667</v>
      </c>
      <c r="AM12">
        <f t="shared" si="4"/>
        <v>0.85976874751174948</v>
      </c>
      <c r="AN12">
        <f t="shared" si="4"/>
        <v>0.4308263786009271</v>
      </c>
      <c r="AO12">
        <f t="shared" si="4"/>
        <v>0.14581089503201411</v>
      </c>
      <c r="AP12">
        <f t="shared" si="4"/>
        <v>0.9730732541765148</v>
      </c>
      <c r="AQ12">
        <f t="shared" si="4"/>
        <v>0.31741546271251658</v>
      </c>
      <c r="AR12">
        <f t="shared" si="4"/>
        <v>1.2616024112294932</v>
      </c>
      <c r="AS12">
        <f t="shared" si="4"/>
        <v>0.30592807878237693</v>
      </c>
      <c r="AT12">
        <f t="shared" si="4"/>
        <v>0.25697425552178182</v>
      </c>
      <c r="AU12">
        <f t="shared" si="4"/>
        <v>0.28950654486126959</v>
      </c>
      <c r="AV12">
        <v>1</v>
      </c>
      <c r="AW12" s="607" t="s">
        <v>752</v>
      </c>
      <c r="AX12" s="614">
        <f t="shared" ref="AX12:BL12" si="5">AX1+AX11</f>
        <v>1.6967816107002445E-2</v>
      </c>
      <c r="AY12" s="614">
        <f t="shared" si="5"/>
        <v>-0.10180681710336152</v>
      </c>
      <c r="AZ12" s="614">
        <f t="shared" si="5"/>
        <v>3.1244875010970345E-2</v>
      </c>
      <c r="BA12" s="614">
        <f t="shared" si="5"/>
        <v>8.9519439805864735E-3</v>
      </c>
      <c r="BB12" s="614">
        <f t="shared" si="5"/>
        <v>-7.9548127634606558E-2</v>
      </c>
      <c r="BC12" s="614">
        <f t="shared" si="5"/>
        <v>1.3786776547019836E-3</v>
      </c>
      <c r="BD12" s="614">
        <f t="shared" si="5"/>
        <v>-0.10769160822646666</v>
      </c>
      <c r="BE12" s="614">
        <f t="shared" si="5"/>
        <v>-0.10940456244139643</v>
      </c>
      <c r="BF12" s="614">
        <f t="shared" si="5"/>
        <v>3.1128406276948004E-2</v>
      </c>
      <c r="BG12" s="614">
        <f t="shared" si="5"/>
        <v>-6.9871888587500347E-2</v>
      </c>
      <c r="BH12" s="614">
        <f t="shared" si="5"/>
        <v>-3.8872096165932825E-2</v>
      </c>
      <c r="BI12" s="614">
        <f t="shared" si="5"/>
        <v>-0.20867535272422583</v>
      </c>
      <c r="BJ12" s="614">
        <f t="shared" si="5"/>
        <v>-4.0982383109206828E-2</v>
      </c>
      <c r="BK12" s="614">
        <f t="shared" si="5"/>
        <v>-2.3438065783723268E-2</v>
      </c>
      <c r="BL12" s="614">
        <f t="shared" si="5"/>
        <v>-2.4787220332594225E-2</v>
      </c>
      <c r="BM12" s="56"/>
    </row>
    <row r="13" spans="1:66" x14ac:dyDescent="0.25">
      <c r="A13" s="466">
        <v>2001</v>
      </c>
      <c r="B13" s="463">
        <v>0.4406327563368127</v>
      </c>
      <c r="C13" s="463">
        <v>0.75191111127233135</v>
      </c>
      <c r="D13" s="463">
        <v>0.29496935847268557</v>
      </c>
      <c r="E13" s="463">
        <v>0.45302289346954172</v>
      </c>
      <c r="F13" s="463">
        <v>0.54178715958922918</v>
      </c>
      <c r="G13" s="463">
        <v>0.27209787332662971</v>
      </c>
      <c r="H13" s="463">
        <v>0.62620339084493759</v>
      </c>
      <c r="I13" s="463">
        <v>0.37228406885659682</v>
      </c>
      <c r="J13" s="463">
        <v>0.16720789574693945</v>
      </c>
      <c r="K13" s="463">
        <v>0.85174858925314123</v>
      </c>
      <c r="L13" s="463">
        <v>0.29677880105904614</v>
      </c>
      <c r="M13" s="463">
        <v>0.76033308280177581</v>
      </c>
      <c r="N13" s="463">
        <v>0.30750218535575713</v>
      </c>
      <c r="O13" s="463">
        <v>0.27133861578417301</v>
      </c>
      <c r="P13" s="463">
        <v>0.27210990750237224</v>
      </c>
      <c r="AF13">
        <v>2</v>
      </c>
      <c r="AG13">
        <f t="shared" si="4"/>
        <v>0.49680072792969399</v>
      </c>
      <c r="AH13">
        <f t="shared" si="4"/>
        <v>0.83398001712913805</v>
      </c>
      <c r="AI13">
        <f t="shared" si="4"/>
        <v>0.29860250808616912</v>
      </c>
      <c r="AJ13">
        <f t="shared" si="4"/>
        <v>0.49404390690854905</v>
      </c>
      <c r="AK13">
        <f t="shared" si="4"/>
        <v>0.66216205885690249</v>
      </c>
      <c r="AL13">
        <f t="shared" si="4"/>
        <v>0.31723306530568363</v>
      </c>
      <c r="AM13">
        <f t="shared" si="4"/>
        <v>0.80090581962197949</v>
      </c>
      <c r="AN13">
        <f t="shared" si="4"/>
        <v>0.40045042662494212</v>
      </c>
      <c r="AO13">
        <f t="shared" si="4"/>
        <v>0.14840841618324807</v>
      </c>
      <c r="AP13">
        <f t="shared" si="4"/>
        <v>0.92382830468747534</v>
      </c>
      <c r="AQ13">
        <f t="shared" si="4"/>
        <v>0.30563805194699212</v>
      </c>
      <c r="AR13">
        <f t="shared" si="4"/>
        <v>1.0040435370852867</v>
      </c>
      <c r="AS13">
        <f t="shared" si="4"/>
        <v>0.29780456593077514</v>
      </c>
      <c r="AT13">
        <f t="shared" si="4"/>
        <v>0.25924780381395113</v>
      </c>
      <c r="AU13">
        <f t="shared" si="4"/>
        <v>0.27870126246008003</v>
      </c>
      <c r="AV13">
        <v>6</v>
      </c>
      <c r="AW13" s="548" t="str">
        <f>A68</f>
        <v>sigmin</v>
      </c>
      <c r="AX13" s="610">
        <f t="shared" ref="AX13:BL13" si="6">B68</f>
        <v>3.9426830477299793E-2</v>
      </c>
      <c r="AY13" s="610">
        <f t="shared" si="6"/>
        <v>7.509839230734186E-3</v>
      </c>
      <c r="AZ13" s="610">
        <f t="shared" si="6"/>
        <v>2.0218779624132769E-2</v>
      </c>
      <c r="BA13" s="610">
        <f t="shared" si="6"/>
        <v>9.1894280028707951E-3</v>
      </c>
      <c r="BB13" s="610">
        <f t="shared" si="6"/>
        <v>2.4321481376020967E-2</v>
      </c>
      <c r="BC13" s="610">
        <f t="shared" si="6"/>
        <v>4.6863747991866839E-3</v>
      </c>
      <c r="BD13" s="610">
        <f t="shared" si="6"/>
        <v>8.0106046298913117E-2</v>
      </c>
      <c r="BE13" s="610">
        <f t="shared" si="6"/>
        <v>2.174108479981902E-3</v>
      </c>
      <c r="BF13" s="610">
        <f t="shared" si="6"/>
        <v>4.129899935653307E-2</v>
      </c>
      <c r="BG13" s="610">
        <f t="shared" si="6"/>
        <v>1.0236304787948819E-2</v>
      </c>
      <c r="BH13" s="610">
        <f t="shared" si="6"/>
        <v>1.4827573958535198E-2</v>
      </c>
      <c r="BI13" s="610">
        <f t="shared" si="6"/>
        <v>1.7680402825384366E-2</v>
      </c>
      <c r="BJ13" s="610">
        <f t="shared" si="6"/>
        <v>8.5799588496891458E-3</v>
      </c>
      <c r="BK13" s="610">
        <f t="shared" si="6"/>
        <v>1.7522118386779188E-2</v>
      </c>
      <c r="BL13" s="610">
        <f t="shared" si="6"/>
        <v>7.7187638116436334E-3</v>
      </c>
      <c r="BM13" s="56"/>
    </row>
    <row r="14" spans="1:66" x14ac:dyDescent="0.25">
      <c r="A14" s="466">
        <v>2002</v>
      </c>
      <c r="B14" s="463">
        <v>0.43669713773679864</v>
      </c>
      <c r="C14" s="463">
        <v>0.71785381070581367</v>
      </c>
      <c r="D14" s="463">
        <v>0.29816918349322585</v>
      </c>
      <c r="E14" s="463">
        <v>0.4326184001035473</v>
      </c>
      <c r="F14" s="463">
        <v>0.52581442878120999</v>
      </c>
      <c r="G14" s="463">
        <v>0.26662381940113977</v>
      </c>
      <c r="H14" s="463">
        <v>0.59928232203295806</v>
      </c>
      <c r="I14" s="463">
        <v>0.36327725803523708</v>
      </c>
      <c r="J14" s="463">
        <v>0.15967557342676503</v>
      </c>
      <c r="K14" s="463">
        <v>0.78747307557860491</v>
      </c>
      <c r="L14" s="463">
        <v>0.29509600547240133</v>
      </c>
      <c r="M14" s="463">
        <v>0.72348708674305917</v>
      </c>
      <c r="N14" s="463">
        <v>0.30314995444166914</v>
      </c>
      <c r="O14" s="463">
        <v>0.26738328580492815</v>
      </c>
      <c r="P14" s="463">
        <v>0.27859053489658897</v>
      </c>
      <c r="AF14">
        <v>3</v>
      </c>
      <c r="AG14">
        <f t="shared" si="4"/>
        <v>0.44650336478145519</v>
      </c>
      <c r="AH14">
        <f t="shared" si="4"/>
        <v>0.73322952623542614</v>
      </c>
      <c r="AI14">
        <f t="shared" si="4"/>
        <v>0.29083468173780652</v>
      </c>
      <c r="AJ14">
        <f t="shared" si="4"/>
        <v>0.44768460041181785</v>
      </c>
      <c r="AK14">
        <f t="shared" si="4"/>
        <v>0.56894151938872206</v>
      </c>
      <c r="AL14">
        <f t="shared" si="4"/>
        <v>0.27995676938706071</v>
      </c>
      <c r="AM14">
        <f t="shared" si="4"/>
        <v>0.74648692153428453</v>
      </c>
      <c r="AN14">
        <f t="shared" si="4"/>
        <v>0.37222703168122717</v>
      </c>
      <c r="AO14">
        <f t="shared" si="4"/>
        <v>0.15107049569013617</v>
      </c>
      <c r="AP14">
        <f t="shared" si="4"/>
        <v>0.8771020215746258</v>
      </c>
      <c r="AQ14">
        <f t="shared" si="4"/>
        <v>0.29431904487009869</v>
      </c>
      <c r="AR14">
        <f t="shared" si="4"/>
        <v>0.79981322630940388</v>
      </c>
      <c r="AS14">
        <f t="shared" si="4"/>
        <v>0.28990298641799883</v>
      </c>
      <c r="AT14">
        <f t="shared" si="4"/>
        <v>0.26154293897478931</v>
      </c>
      <c r="AU14">
        <f t="shared" si="4"/>
        <v>0.2683103135950522</v>
      </c>
      <c r="AV14">
        <v>11</v>
      </c>
      <c r="AW14" s="608"/>
      <c r="AX14" s="56"/>
      <c r="AY14" s="56"/>
      <c r="AZ14" s="56"/>
      <c r="BA14" s="56">
        <v>1.2</v>
      </c>
      <c r="BB14" s="56"/>
      <c r="BC14" s="56"/>
      <c r="BD14" s="56"/>
      <c r="BE14" s="56"/>
      <c r="BF14" s="37"/>
      <c r="BG14" s="56"/>
      <c r="BH14" s="56"/>
      <c r="BI14" s="56"/>
      <c r="BJ14" s="56"/>
      <c r="BK14" s="37"/>
      <c r="BL14" s="56"/>
      <c r="BM14" s="56"/>
    </row>
    <row r="15" spans="1:66" x14ac:dyDescent="0.25">
      <c r="A15" s="466">
        <v>2003</v>
      </c>
      <c r="B15" s="463">
        <v>0.42719847090853674</v>
      </c>
      <c r="C15" s="463">
        <v>0.68961707522190119</v>
      </c>
      <c r="D15" s="463">
        <v>0.29850456028281236</v>
      </c>
      <c r="E15" s="463">
        <v>0.45264866722194003</v>
      </c>
      <c r="F15" s="463">
        <v>0.52813519550798216</v>
      </c>
      <c r="G15" s="463">
        <v>0.26771429769278066</v>
      </c>
      <c r="H15" s="463">
        <v>0.67400801410342248</v>
      </c>
      <c r="I15" s="463">
        <v>0.34964692684129323</v>
      </c>
      <c r="J15" s="463">
        <v>0.15269993195593015</v>
      </c>
      <c r="K15" s="463">
        <v>0.86734753224447136</v>
      </c>
      <c r="L15" s="463">
        <v>0.29786479678432293</v>
      </c>
      <c r="M15" s="463">
        <v>0.68413192500460862</v>
      </c>
      <c r="N15" s="463">
        <v>0.29882032838651235</v>
      </c>
      <c r="O15" s="463">
        <v>0.26843611599278605</v>
      </c>
      <c r="P15" s="463">
        <v>0.28185012486373878</v>
      </c>
      <c r="AF15">
        <v>4</v>
      </c>
      <c r="AG15">
        <f>AG$2*EXP(AG$3*$AV15)+AG$1</f>
        <v>0.40173719778095696</v>
      </c>
      <c r="AH15">
        <f t="shared" ref="AH15:AU37" si="7">AH$2*EXP(AH$3*$AV15)+AH$1</f>
        <v>0.64476098051865405</v>
      </c>
      <c r="AI15">
        <f t="shared" si="7"/>
        <v>0.28328360342465297</v>
      </c>
      <c r="AJ15">
        <f t="shared" si="7"/>
        <v>0.40575793379439351</v>
      </c>
      <c r="AK15">
        <f t="shared" si="7"/>
        <v>0.48934518208883199</v>
      </c>
      <c r="AL15">
        <f t="shared" si="7"/>
        <v>0.24712628038183354</v>
      </c>
      <c r="AM15">
        <f t="shared" si="7"/>
        <v>0.69617653815300529</v>
      </c>
      <c r="AN15">
        <f t="shared" si="7"/>
        <v>0.34600365528207205</v>
      </c>
      <c r="AO15">
        <f t="shared" si="7"/>
        <v>0.15379873807523747</v>
      </c>
      <c r="AP15">
        <f t="shared" si="7"/>
        <v>0.83276558593612171</v>
      </c>
      <c r="AQ15">
        <f t="shared" si="7"/>
        <v>0.28344059936475852</v>
      </c>
      <c r="AR15">
        <f t="shared" si="7"/>
        <v>0.63786959311794844</v>
      </c>
      <c r="AS15">
        <f t="shared" si="7"/>
        <v>0.28221727705343302</v>
      </c>
      <c r="AT15">
        <f t="shared" si="7"/>
        <v>0.2638598659671294</v>
      </c>
      <c r="AU15">
        <f t="shared" si="7"/>
        <v>0.25831781045568614</v>
      </c>
      <c r="AV15">
        <v>16</v>
      </c>
      <c r="AW15" s="607"/>
      <c r="AX15" s="609">
        <f t="shared" ref="AX15:BL15" si="8">AX22/AX9-1</f>
        <v>5.934832069963436E-2</v>
      </c>
      <c r="AY15" s="609">
        <f t="shared" si="8"/>
        <v>0.20949542553564982</v>
      </c>
      <c r="AZ15" s="609">
        <f t="shared" si="8"/>
        <v>-3.768271938555745E-2</v>
      </c>
      <c r="BA15" s="609">
        <f t="shared" si="8"/>
        <v>5.109805317260907E-3</v>
      </c>
      <c r="BB15" s="609">
        <f t="shared" si="8"/>
        <v>0.26639142729884235</v>
      </c>
      <c r="BC15" s="609">
        <f t="shared" si="8"/>
        <v>1.3516427495833483E-2</v>
      </c>
      <c r="BD15" s="609">
        <f t="shared" si="8"/>
        <v>0.34561228813177181</v>
      </c>
      <c r="BE15" s="609">
        <f t="shared" si="8"/>
        <v>0.47759174565457796</v>
      </c>
      <c r="BF15" s="609">
        <f t="shared" si="8"/>
        <v>7.2531850886299098E-2</v>
      </c>
      <c r="BG15" s="609">
        <f t="shared" si="8"/>
        <v>0.10808210331947654</v>
      </c>
      <c r="BH15" s="609">
        <f t="shared" si="8"/>
        <v>0.23135305154512809</v>
      </c>
      <c r="BI15" s="609">
        <f t="shared" si="8"/>
        <v>0.57694227407431042</v>
      </c>
      <c r="BJ15" s="609">
        <f t="shared" si="8"/>
        <v>0.20775944304035576</v>
      </c>
      <c r="BK15" s="609">
        <f t="shared" si="8"/>
        <v>0.15281912054172508</v>
      </c>
      <c r="BL15" s="609">
        <f t="shared" si="8"/>
        <v>0.14465014622111383</v>
      </c>
      <c r="BM15" s="37"/>
    </row>
    <row r="16" spans="1:66" x14ac:dyDescent="0.25">
      <c r="A16" s="466">
        <v>2004</v>
      </c>
      <c r="B16" s="463">
        <v>0.41785359211416651</v>
      </c>
      <c r="C16" s="463">
        <v>0.64281725375535903</v>
      </c>
      <c r="D16" s="463">
        <v>0.29721519386918482</v>
      </c>
      <c r="E16" s="463">
        <v>0.43841594747460505</v>
      </c>
      <c r="F16" s="463">
        <v>0.49609699036420568</v>
      </c>
      <c r="G16" s="463">
        <v>0.26156932830963237</v>
      </c>
      <c r="H16" s="463">
        <v>0.71296316603411614</v>
      </c>
      <c r="I16" s="463">
        <v>0.33896140811104941</v>
      </c>
      <c r="J16" s="463">
        <v>0.15174907518714878</v>
      </c>
      <c r="K16" s="463">
        <v>0.92321367188317471</v>
      </c>
      <c r="L16" s="463">
        <v>0.28441890629899258</v>
      </c>
      <c r="M16" s="463">
        <v>0.68692334430178803</v>
      </c>
      <c r="N16" s="463">
        <v>0.29829293252372496</v>
      </c>
      <c r="O16" s="463">
        <v>0.27190943414689711</v>
      </c>
      <c r="P16" s="463">
        <v>0.26448925386667516</v>
      </c>
      <c r="AF16">
        <v>5</v>
      </c>
      <c r="AG16">
        <f>AG$2*EXP(AG$3*$AV16)+AG$1</f>
        <v>0.36189396182422945</v>
      </c>
      <c r="AH16">
        <f t="shared" si="7"/>
        <v>0.56707715474456977</v>
      </c>
      <c r="AI16">
        <f t="shared" si="7"/>
        <v>0.27594322515996678</v>
      </c>
      <c r="AJ16">
        <f t="shared" si="7"/>
        <v>0.36784008069250146</v>
      </c>
      <c r="AK16">
        <f t="shared" si="7"/>
        <v>0.4213818668398312</v>
      </c>
      <c r="AL16">
        <f t="shared" si="7"/>
        <v>0.21821136322709919</v>
      </c>
      <c r="AM16">
        <f t="shared" si="7"/>
        <v>0.64966448508106645</v>
      </c>
      <c r="AN16">
        <f t="shared" si="7"/>
        <v>0.32163856840492072</v>
      </c>
      <c r="AO16">
        <f t="shared" si="7"/>
        <v>0.15659478773964602</v>
      </c>
      <c r="AP16">
        <f t="shared" si="7"/>
        <v>0.79069676740031469</v>
      </c>
      <c r="AQ16">
        <f t="shared" si="7"/>
        <v>0.2729855677697845</v>
      </c>
      <c r="AR16">
        <f t="shared" si="7"/>
        <v>0.50945701698458412</v>
      </c>
      <c r="AS16">
        <f t="shared" si="7"/>
        <v>0.27474154029205994</v>
      </c>
      <c r="AT16">
        <f t="shared" si="7"/>
        <v>0.26619879169988392</v>
      </c>
      <c r="AU16">
        <f t="shared" si="7"/>
        <v>0.24870847445690167</v>
      </c>
      <c r="AV16">
        <v>21</v>
      </c>
      <c r="AW16" s="516"/>
      <c r="AX16" s="462"/>
      <c r="AY16" s="462"/>
      <c r="AZ16" s="462"/>
      <c r="BA16" s="462"/>
      <c r="BB16" s="462"/>
      <c r="BC16" s="462"/>
      <c r="BD16" s="462"/>
      <c r="BE16" s="462"/>
      <c r="BF16" s="462"/>
      <c r="BG16" s="462"/>
      <c r="BH16" s="462"/>
      <c r="BI16" s="462"/>
      <c r="BJ16" s="462"/>
      <c r="BK16" s="462"/>
      <c r="BL16" s="462"/>
    </row>
    <row r="17" spans="1:65" x14ac:dyDescent="0.25">
      <c r="A17" s="594">
        <v>2005</v>
      </c>
      <c r="B17" s="595">
        <v>0.40667434406437802</v>
      </c>
      <c r="C17" s="595">
        <v>0.6092181332141885</v>
      </c>
      <c r="D17" s="595">
        <v>0.2871725830153416</v>
      </c>
      <c r="E17" s="595">
        <v>0.42434095819824352</v>
      </c>
      <c r="F17" s="595">
        <v>0.48032383505642362</v>
      </c>
      <c r="G17" s="595">
        <v>0.25458462237638813</v>
      </c>
      <c r="H17" s="595">
        <v>0.71712201554017896</v>
      </c>
      <c r="I17" s="595">
        <v>0.32855160203133182</v>
      </c>
      <c r="J17" s="595">
        <v>0.15131480370207362</v>
      </c>
      <c r="K17" s="595">
        <v>0.81200721220531102</v>
      </c>
      <c r="L17" s="595">
        <v>0.27838466727325989</v>
      </c>
      <c r="M17" s="595">
        <v>0.62359725491742735</v>
      </c>
      <c r="N17" s="595">
        <v>0.28501613933403341</v>
      </c>
      <c r="O17" s="595">
        <v>0.2712062605389175</v>
      </c>
      <c r="P17" s="595">
        <v>0.26444988129096009</v>
      </c>
      <c r="AF17">
        <v>6</v>
      </c>
      <c r="AG17">
        <f>AG$2*EXP(AG$3*$AV17)+AG$1</f>
        <v>0.32643228266179863</v>
      </c>
      <c r="AH17">
        <f t="shared" si="7"/>
        <v>0.49886334227591728</v>
      </c>
      <c r="AI17">
        <f t="shared" si="7"/>
        <v>0.26880766771583059</v>
      </c>
      <c r="AJ17">
        <f t="shared" si="7"/>
        <v>0.33354773885249595</v>
      </c>
      <c r="AK17">
        <f t="shared" si="7"/>
        <v>0.36335140493261664</v>
      </c>
      <c r="AL17">
        <f t="shared" si="7"/>
        <v>0.1927450220485675</v>
      </c>
      <c r="AM17">
        <f t="shared" si="7"/>
        <v>0.60666399620441325</v>
      </c>
      <c r="AN17">
        <f t="shared" si="7"/>
        <v>0.29900008549200885</v>
      </c>
      <c r="AO17">
        <f t="shared" si="7"/>
        <v>0.15946032995412512</v>
      </c>
      <c r="AP17">
        <f t="shared" si="7"/>
        <v>0.75077958715090187</v>
      </c>
      <c r="AQ17">
        <f t="shared" si="7"/>
        <v>0.26293746985007294</v>
      </c>
      <c r="AR17">
        <f t="shared" si="7"/>
        <v>0.4076327625558086</v>
      </c>
      <c r="AS17">
        <f t="shared" si="7"/>
        <v>0.26747003970904226</v>
      </c>
      <c r="AT17">
        <f t="shared" si="7"/>
        <v>0.2685599250465226</v>
      </c>
      <c r="AU17">
        <f t="shared" si="7"/>
        <v>0.23946761287800875</v>
      </c>
      <c r="AV17">
        <v>26</v>
      </c>
      <c r="AW17" s="767" t="s">
        <v>697</v>
      </c>
      <c r="AX17" s="767"/>
      <c r="AY17" s="767"/>
      <c r="AZ17" s="767"/>
      <c r="BA17" s="767"/>
      <c r="BB17" s="767"/>
      <c r="BC17" s="767"/>
      <c r="BD17" s="767"/>
      <c r="BE17" s="767"/>
      <c r="BF17" s="767"/>
      <c r="BG17" s="767"/>
      <c r="BH17" s="767"/>
      <c r="BI17" s="767"/>
      <c r="BJ17" s="767"/>
      <c r="BK17" s="767"/>
      <c r="BL17" s="767"/>
      <c r="BM17" s="767"/>
    </row>
    <row r="18" spans="1:65" x14ac:dyDescent="0.25">
      <c r="A18" s="466">
        <v>2006</v>
      </c>
      <c r="B18" s="463">
        <v>0.38997612839840184</v>
      </c>
      <c r="C18" s="463">
        <v>0.58224492934312777</v>
      </c>
      <c r="D18" s="463">
        <v>0.28060277418315327</v>
      </c>
      <c r="E18" s="463">
        <v>0.40299087822520968</v>
      </c>
      <c r="F18" s="463">
        <v>0.46771349595627021</v>
      </c>
      <c r="G18" s="463">
        <v>0.24765175578392079</v>
      </c>
      <c r="H18" s="463">
        <v>0.71119308752902222</v>
      </c>
      <c r="I18" s="463">
        <v>0.3207220021817172</v>
      </c>
      <c r="J18" s="463">
        <v>0.14563575651956462</v>
      </c>
      <c r="K18" s="463">
        <v>0.82593340217064015</v>
      </c>
      <c r="L18" s="463">
        <v>0.27762994395925761</v>
      </c>
      <c r="M18" s="463">
        <v>0.59345420388748604</v>
      </c>
      <c r="N18" s="463">
        <v>0.27393969897009662</v>
      </c>
      <c r="O18" s="463">
        <v>0.27083079785594655</v>
      </c>
      <c r="P18" s="463">
        <v>0.26043825093780498</v>
      </c>
      <c r="AF18" s="27">
        <v>1990</v>
      </c>
      <c r="AG18" s="27">
        <v>0.52111576897448419</v>
      </c>
      <c r="AH18" s="27">
        <v>0.78934480095593207</v>
      </c>
      <c r="AI18" s="27">
        <v>0.29889526028927493</v>
      </c>
      <c r="AJ18" s="27">
        <v>0.49998440013691309</v>
      </c>
      <c r="AK18" s="27">
        <v>0.73689667437399842</v>
      </c>
      <c r="AL18" s="27">
        <v>0.35259702184955793</v>
      </c>
      <c r="AM18" s="27">
        <v>0.91861409791321602</v>
      </c>
      <c r="AN18" s="27">
        <v>0.39344273157399223</v>
      </c>
      <c r="AO18" s="27">
        <v>0.13429215201669309</v>
      </c>
      <c r="AP18" s="27">
        <v>0.89758260771844056</v>
      </c>
      <c r="AQ18" s="27">
        <v>0.33328556871316967</v>
      </c>
      <c r="AR18" s="27">
        <v>1.0631685926861218</v>
      </c>
      <c r="AS18" s="27">
        <v>0.27344786188226194</v>
      </c>
      <c r="AT18" s="27">
        <v>0.23338798955023149</v>
      </c>
      <c r="AU18" s="27">
        <v>0.29094828698467812</v>
      </c>
      <c r="AV18" s="27"/>
      <c r="AW18" s="520" t="s">
        <v>699</v>
      </c>
      <c r="AX18" s="520" t="s">
        <v>0</v>
      </c>
      <c r="AY18" s="520" t="s">
        <v>23</v>
      </c>
      <c r="AZ18" s="520" t="s">
        <v>39</v>
      </c>
      <c r="BA18" s="520" t="s">
        <v>24</v>
      </c>
      <c r="BB18" s="520" t="s">
        <v>40</v>
      </c>
      <c r="BC18" s="520" t="s">
        <v>5</v>
      </c>
      <c r="BD18" s="520" t="s">
        <v>25</v>
      </c>
      <c r="BE18" s="520" t="s">
        <v>26</v>
      </c>
      <c r="BF18" s="538" t="s">
        <v>41</v>
      </c>
      <c r="BG18" s="520" t="s">
        <v>42</v>
      </c>
      <c r="BH18" s="520" t="s">
        <v>4</v>
      </c>
      <c r="BI18" s="520" t="s">
        <v>43</v>
      </c>
      <c r="BJ18" s="520" t="s">
        <v>1</v>
      </c>
      <c r="BK18" s="538" t="s">
        <v>2</v>
      </c>
      <c r="BL18" s="520" t="s">
        <v>3</v>
      </c>
      <c r="BM18" s="520"/>
    </row>
    <row r="19" spans="1:65" x14ac:dyDescent="0.25">
      <c r="A19" s="466">
        <v>2007</v>
      </c>
      <c r="B19" s="463">
        <v>0.38935873568888435</v>
      </c>
      <c r="C19" s="463">
        <v>0.53576625977896464</v>
      </c>
      <c r="D19" s="463">
        <v>0.27918469566197984</v>
      </c>
      <c r="E19" s="463">
        <v>0.39710019467476382</v>
      </c>
      <c r="F19" s="463">
        <v>0.4438539047975758</v>
      </c>
      <c r="G19" s="463">
        <v>0.23617850999278103</v>
      </c>
      <c r="H19" s="463">
        <v>0.67326346401364923</v>
      </c>
      <c r="I19" s="463">
        <v>0.315449231277383</v>
      </c>
      <c r="J19" s="463">
        <v>0.14353902805140731</v>
      </c>
      <c r="K19" s="463">
        <v>0.8179916487471719</v>
      </c>
      <c r="L19" s="463">
        <v>0.27986546735344764</v>
      </c>
      <c r="M19" s="463">
        <v>0.55953099382053051</v>
      </c>
      <c r="N19" s="463">
        <v>0.27065204893205619</v>
      </c>
      <c r="O19" s="463">
        <v>0.26043990436816622</v>
      </c>
      <c r="P19" s="463">
        <v>0.25170860235504156</v>
      </c>
      <c r="AF19" s="27">
        <v>1995</v>
      </c>
      <c r="AG19" s="27">
        <v>0.50247623969804001</v>
      </c>
      <c r="AH19" s="27">
        <v>0.89560587325122287</v>
      </c>
      <c r="AI19" s="27">
        <v>0.30360963560782839</v>
      </c>
      <c r="AJ19" s="27">
        <v>0.49729166337401876</v>
      </c>
      <c r="AK19" s="27">
        <v>0.68557273584138301</v>
      </c>
      <c r="AL19" s="27">
        <v>0.31706543417319583</v>
      </c>
      <c r="AM19" s="27">
        <v>0.79860108502942562</v>
      </c>
      <c r="AN19" s="27">
        <v>0.404745510047609</v>
      </c>
      <c r="AO19" s="27">
        <v>0.14432950980719811</v>
      </c>
      <c r="AP19" s="27">
        <v>0.97334545169191122</v>
      </c>
      <c r="AQ19" s="27">
        <v>0.29896149436551533</v>
      </c>
      <c r="AR19" s="27">
        <v>1.0954930498732709</v>
      </c>
      <c r="AS19" s="27">
        <v>0.29987570245991807</v>
      </c>
      <c r="AT19" s="27">
        <v>0.2651374128359788</v>
      </c>
      <c r="AU19" s="27">
        <v>0.27563292541136553</v>
      </c>
      <c r="AV19" s="27"/>
      <c r="AW19" s="542">
        <v>1990</v>
      </c>
      <c r="AX19" s="4">
        <f>AX$2*EXP(AX$3*$BM19)+AX$1</f>
        <v>0.54069913385881341</v>
      </c>
      <c r="AY19" s="4">
        <f t="shared" ref="AY19:BL24" si="9">AY$2*EXP(AY$3*$BM19)+AY$1</f>
        <v>0.83205749810997776</v>
      </c>
      <c r="AZ19" s="4">
        <f t="shared" si="9"/>
        <v>0.30860294144673006</v>
      </c>
      <c r="BA19" s="4">
        <f t="shared" si="9"/>
        <v>0.59013930018402705</v>
      </c>
      <c r="BB19" s="4">
        <f t="shared" si="9"/>
        <v>0.75837836726993335</v>
      </c>
      <c r="BC19" s="4">
        <f t="shared" si="9"/>
        <v>0.35662331249839346</v>
      </c>
      <c r="BD19" s="4">
        <f t="shared" si="9"/>
        <v>0.91150895058711945</v>
      </c>
      <c r="BE19" s="4">
        <f t="shared" si="9"/>
        <v>0.41844014321233197</v>
      </c>
      <c r="BF19" s="4">
        <f t="shared" si="9"/>
        <v>0.15181940842022681</v>
      </c>
      <c r="BG19" s="4">
        <f t="shared" si="9"/>
        <v>0.96420503439229643</v>
      </c>
      <c r="BH19" s="4">
        <f t="shared" si="9"/>
        <v>0.32825183859015483</v>
      </c>
      <c r="BI19" s="4">
        <f t="shared" si="9"/>
        <v>1.0772471313946435</v>
      </c>
      <c r="BJ19" s="4">
        <f t="shared" si="9"/>
        <v>0.32804280928095852</v>
      </c>
      <c r="BK19" s="4">
        <f t="shared" si="9"/>
        <v>0.31312949361857362</v>
      </c>
      <c r="BL19" s="4">
        <f t="shared" si="9"/>
        <v>0.29277699703762161</v>
      </c>
      <c r="BM19" s="4">
        <v>1</v>
      </c>
    </row>
    <row r="20" spans="1:65" x14ac:dyDescent="0.25">
      <c r="A20" s="466">
        <v>2008</v>
      </c>
      <c r="B20" s="463">
        <v>0.37891832730951486</v>
      </c>
      <c r="C20" s="463">
        <v>0.52380390854345793</v>
      </c>
      <c r="D20" s="463">
        <v>0.27261186538586996</v>
      </c>
      <c r="E20" s="463">
        <v>0.39181888400353659</v>
      </c>
      <c r="F20" s="463">
        <v>0.44489452791771217</v>
      </c>
      <c r="G20" s="463">
        <v>0.22975039485632856</v>
      </c>
      <c r="H20" s="463">
        <v>0.67767144653775668</v>
      </c>
      <c r="I20" s="463">
        <v>0.33838081040023871</v>
      </c>
      <c r="J20" s="463">
        <v>0.14590197018586915</v>
      </c>
      <c r="K20" s="463">
        <v>0.843698191859933</v>
      </c>
      <c r="L20" s="463">
        <v>0.27789987300801106</v>
      </c>
      <c r="M20" s="463">
        <v>0.49498550268444119</v>
      </c>
      <c r="N20" s="463">
        <v>0.27292587360066312</v>
      </c>
      <c r="O20" s="463">
        <v>0.26745903337555166</v>
      </c>
      <c r="P20" s="463">
        <v>0.25534193463406646</v>
      </c>
      <c r="AF20" s="27">
        <v>2000</v>
      </c>
      <c r="AG20" s="27">
        <v>0.45274473377583002</v>
      </c>
      <c r="AH20" s="27">
        <v>0.79017033307244366</v>
      </c>
      <c r="AI20" s="27">
        <v>0.30025734730903131</v>
      </c>
      <c r="AJ20" s="27">
        <v>0.46677586910919655</v>
      </c>
      <c r="AK20" s="27">
        <v>0.55942370552375831</v>
      </c>
      <c r="AL20" s="27">
        <v>0.27246573360402698</v>
      </c>
      <c r="AM20" s="27">
        <v>0.65350040254857078</v>
      </c>
      <c r="AN20" s="27">
        <v>0.38821587826881043</v>
      </c>
      <c r="AO20" s="27">
        <v>0.16464464713793284</v>
      </c>
      <c r="AP20" s="27">
        <v>0.89076153309126982</v>
      </c>
      <c r="AQ20" s="27">
        <v>0.30336685031471083</v>
      </c>
      <c r="AR20" s="27">
        <v>0.79455325364240459</v>
      </c>
      <c r="AS20" s="27">
        <v>0.30152253145813496</v>
      </c>
      <c r="AT20" s="27">
        <v>0.27355704761809718</v>
      </c>
      <c r="AU20" s="27">
        <v>0.26701584478912244</v>
      </c>
      <c r="AV20" s="27"/>
      <c r="AW20" s="542">
        <v>1995</v>
      </c>
      <c r="AX20" s="4">
        <f t="shared" ref="AX20:AX24" si="10">AX$2*EXP(AX$3*$BM20)+AX$1</f>
        <v>0.48893295236890666</v>
      </c>
      <c r="AY20" s="4">
        <f t="shared" si="9"/>
        <v>0.75875717819564181</v>
      </c>
      <c r="AZ20" s="4">
        <f t="shared" si="9"/>
        <v>0.2992973863023945</v>
      </c>
      <c r="BA20" s="4">
        <f t="shared" si="9"/>
        <v>0.52174275689462235</v>
      </c>
      <c r="BB20" s="4">
        <f t="shared" si="9"/>
        <v>0.65676222284112473</v>
      </c>
      <c r="BC20" s="4">
        <f t="shared" si="9"/>
        <v>0.31589142031952666</v>
      </c>
      <c r="BD20" s="4">
        <f>BD$2*EXP(BD$3*$BM20)+BD$1</f>
        <v>0.84643729824887359</v>
      </c>
      <c r="BE20" s="4">
        <f t="shared" si="9"/>
        <v>0.39243854918222082</v>
      </c>
      <c r="BF20" s="4">
        <f t="shared" si="9"/>
        <v>0.15134188962325557</v>
      </c>
      <c r="BG20" s="4">
        <f t="shared" si="9"/>
        <v>0.9139665302724902</v>
      </c>
      <c r="BH20" s="4">
        <f t="shared" si="9"/>
        <v>0.3134134999763819</v>
      </c>
      <c r="BI20" s="4">
        <f t="shared" si="9"/>
        <v>0.89477544367769846</v>
      </c>
      <c r="BJ20" s="4">
        <f t="shared" si="9"/>
        <v>0.31413838042355613</v>
      </c>
      <c r="BK20" s="4">
        <f t="shared" si="9"/>
        <v>0.31174339882930752</v>
      </c>
      <c r="BL20" s="4">
        <f t="shared" si="9"/>
        <v>0.28039727498585854</v>
      </c>
      <c r="BM20" s="4">
        <v>2</v>
      </c>
    </row>
    <row r="21" spans="1:65" x14ac:dyDescent="0.25">
      <c r="A21" s="466">
        <v>2009</v>
      </c>
      <c r="B21" s="463">
        <v>0.36558227756083583</v>
      </c>
      <c r="C21" s="463">
        <v>0.52155917800456741</v>
      </c>
      <c r="D21" s="463">
        <v>0.26313890618886321</v>
      </c>
      <c r="E21" s="463">
        <v>0.37361839050171164</v>
      </c>
      <c r="F21" s="463">
        <v>0.43689960812900702</v>
      </c>
      <c r="G21" s="463">
        <v>0.22095886328371372</v>
      </c>
      <c r="H21" s="463">
        <v>0.66629654432563568</v>
      </c>
      <c r="I21" s="463">
        <v>0.34587709541772205</v>
      </c>
      <c r="J21" s="463">
        <v>0.13844326552255068</v>
      </c>
      <c r="K21" s="463">
        <v>0.8664637371447117</v>
      </c>
      <c r="L21" s="463">
        <v>0.28051539087607991</v>
      </c>
      <c r="M21" s="463">
        <v>0.43620757754433859</v>
      </c>
      <c r="N21" s="463">
        <v>0.27444612111829736</v>
      </c>
      <c r="O21" s="463">
        <v>0.27029488568248411</v>
      </c>
      <c r="P21" s="463">
        <v>0.25529018490914235</v>
      </c>
      <c r="AF21" s="27">
        <v>2005</v>
      </c>
      <c r="AG21" s="27">
        <v>0.40667434406437802</v>
      </c>
      <c r="AH21" s="27">
        <v>0.6092181332141885</v>
      </c>
      <c r="AI21" s="27">
        <v>0.2871725830153416</v>
      </c>
      <c r="AJ21" s="27">
        <v>0.42434095819824352</v>
      </c>
      <c r="AK21" s="27">
        <v>0.48032383505642362</v>
      </c>
      <c r="AL21" s="27">
        <v>0.25458462237638813</v>
      </c>
      <c r="AM21" s="27">
        <v>0.71712201554017896</v>
      </c>
      <c r="AN21" s="27">
        <v>0.32855160203133182</v>
      </c>
      <c r="AO21" s="27">
        <v>0.15131480370207362</v>
      </c>
      <c r="AP21" s="27">
        <v>0.81200721220531102</v>
      </c>
      <c r="AQ21" s="27">
        <v>0.27838466727325989</v>
      </c>
      <c r="AR21" s="27">
        <v>0.62359725491742735</v>
      </c>
      <c r="AS21" s="27">
        <v>0.28501613933403341</v>
      </c>
      <c r="AT21" s="27">
        <v>0.2712062605389175</v>
      </c>
      <c r="AU21" s="27">
        <v>0.26444988129096009</v>
      </c>
      <c r="AV21" s="27"/>
      <c r="AW21" s="542">
        <v>2000</v>
      </c>
      <c r="AX21" s="4">
        <f t="shared" si="10"/>
        <v>0.44251264282917313</v>
      </c>
      <c r="AY21" s="4">
        <f t="shared" si="9"/>
        <v>0.69197308186363604</v>
      </c>
      <c r="AZ21" s="4">
        <f t="shared" si="9"/>
        <v>0.29029210200510192</v>
      </c>
      <c r="BA21" s="4">
        <f t="shared" si="9"/>
        <v>0.46142424901519352</v>
      </c>
      <c r="BB21" s="4">
        <f t="shared" si="9"/>
        <v>0.56921289122615137</v>
      </c>
      <c r="BC21" s="4">
        <f t="shared" si="9"/>
        <v>0.27987368815840952</v>
      </c>
      <c r="BD21" s="4">
        <f t="shared" si="9"/>
        <v>0.78645862780447218</v>
      </c>
      <c r="BE21" s="4">
        <f t="shared" si="9"/>
        <v>0.36806111575061112</v>
      </c>
      <c r="BF21" s="4">
        <f t="shared" si="9"/>
        <v>0.15086643401265321</v>
      </c>
      <c r="BG21" s="4">
        <f t="shared" si="9"/>
        <v>0.86637371800596141</v>
      </c>
      <c r="BH21" s="4">
        <f t="shared" si="9"/>
        <v>0.29927764779286586</v>
      </c>
      <c r="BI21" s="4">
        <f t="shared" si="9"/>
        <v>0.74372784273179615</v>
      </c>
      <c r="BJ21" s="4">
        <f t="shared" si="9"/>
        <v>0.30083913348821312</v>
      </c>
      <c r="BK21" s="4">
        <f t="shared" si="9"/>
        <v>0.31036380340009057</v>
      </c>
      <c r="BL21" s="4">
        <f t="shared" si="9"/>
        <v>0.26855518875799184</v>
      </c>
      <c r="BM21" s="4">
        <v>3</v>
      </c>
    </row>
    <row r="22" spans="1:65" x14ac:dyDescent="0.25">
      <c r="A22" s="478">
        <v>2010</v>
      </c>
      <c r="B22" s="479">
        <v>0.36567216237434558</v>
      </c>
      <c r="C22" s="479">
        <v>0.53111807633602359</v>
      </c>
      <c r="D22" s="479">
        <v>0.2667823548917635</v>
      </c>
      <c r="E22" s="479">
        <v>0.35777044028289212</v>
      </c>
      <c r="F22" s="479">
        <v>0.43955236189918601</v>
      </c>
      <c r="G22" s="479">
        <v>0.22298867373611997</v>
      </c>
      <c r="H22" s="479">
        <v>0.70806501589235515</v>
      </c>
      <c r="I22" s="479">
        <v>0.31036956161653484</v>
      </c>
      <c r="J22" s="479">
        <v>0.14711728334728269</v>
      </c>
      <c r="K22" s="479">
        <v>0.79200607229550646</v>
      </c>
      <c r="L22" s="479">
        <v>0.27487583265817755</v>
      </c>
      <c r="M22" s="479">
        <v>0.49034208405583463</v>
      </c>
      <c r="N22" s="479">
        <v>0.27450442811619946</v>
      </c>
      <c r="O22" s="479">
        <v>0.2690440090775178</v>
      </c>
      <c r="P22" s="479">
        <v>0.24984605656917436</v>
      </c>
      <c r="AF22" s="27">
        <v>2010</v>
      </c>
      <c r="AG22" s="27">
        <v>0.36567216237434558</v>
      </c>
      <c r="AH22" s="27">
        <v>0.53111807633602359</v>
      </c>
      <c r="AI22" s="27">
        <v>0.2667823548917635</v>
      </c>
      <c r="AJ22" s="27">
        <v>0.35777044028289212</v>
      </c>
      <c r="AK22" s="27">
        <v>0.43955236189918601</v>
      </c>
      <c r="AL22" s="27">
        <v>0.22298867373611997</v>
      </c>
      <c r="AM22" s="27">
        <v>0.70806501589235515</v>
      </c>
      <c r="AN22" s="27">
        <v>0.31036956161653484</v>
      </c>
      <c r="AO22" s="27">
        <v>0.14711728334728269</v>
      </c>
      <c r="AP22" s="27">
        <v>0.79200607229550646</v>
      </c>
      <c r="AQ22" s="27">
        <v>0.27487583265817755</v>
      </c>
      <c r="AR22" s="27">
        <v>0.49034208405583463</v>
      </c>
      <c r="AS22" s="27">
        <v>0.27450442811619946</v>
      </c>
      <c r="AT22" s="27">
        <v>0.2690440090775178</v>
      </c>
      <c r="AU22" s="27">
        <v>0.24984605656917436</v>
      </c>
      <c r="AV22" s="27"/>
      <c r="AW22" s="542">
        <v>2005</v>
      </c>
      <c r="AX22" s="4">
        <f t="shared" si="10"/>
        <v>0.40088613927521055</v>
      </c>
      <c r="AY22" s="4">
        <f t="shared" si="9"/>
        <v>0.63112593238195502</v>
      </c>
      <c r="AZ22" s="4">
        <f t="shared" si="9"/>
        <v>0.28157739944117943</v>
      </c>
      <c r="BA22" s="4">
        <f t="shared" si="9"/>
        <v>0.40822971289067078</v>
      </c>
      <c r="BB22" s="4">
        <f t="shared" si="9"/>
        <v>0.49378309107664325</v>
      </c>
      <c r="BC22" s="4">
        <f t="shared" si="9"/>
        <v>0.24802451640048537</v>
      </c>
      <c r="BD22" s="4">
        <f t="shared" si="9"/>
        <v>0.73117432536232085</v>
      </c>
      <c r="BE22" s="4">
        <f t="shared" si="9"/>
        <v>0.34520639153545796</v>
      </c>
      <c r="BF22" s="4">
        <f t="shared" si="9"/>
        <v>0.15039303267413606</v>
      </c>
      <c r="BG22" s="4">
        <f t="shared" si="9"/>
        <v>0.82128726849633016</v>
      </c>
      <c r="BH22" s="4">
        <f t="shared" si="9"/>
        <v>0.28581102446289697</v>
      </c>
      <c r="BI22" s="4">
        <f t="shared" si="9"/>
        <v>0.61869267680016748</v>
      </c>
      <c r="BJ22" s="4">
        <f t="shared" si="9"/>
        <v>0.28811872829493773</v>
      </c>
      <c r="BK22" s="4">
        <f t="shared" si="9"/>
        <v>0.30899067685560377</v>
      </c>
      <c r="BL22" s="4">
        <f t="shared" si="9"/>
        <v>0.2572273895035444</v>
      </c>
      <c r="BM22">
        <v>4</v>
      </c>
    </row>
    <row r="23" spans="1:65" x14ac:dyDescent="0.25">
      <c r="A23" s="466">
        <v>2011</v>
      </c>
      <c r="B23" s="463">
        <v>0.35302513918644474</v>
      </c>
      <c r="C23" s="463">
        <v>0.53771705770973388</v>
      </c>
      <c r="D23" s="463">
        <v>0.27235735882880502</v>
      </c>
      <c r="E23" s="463">
        <v>0.35017280364410891</v>
      </c>
      <c r="F23" s="463">
        <v>0.41026978709016243</v>
      </c>
      <c r="G23" s="463">
        <v>0.21101664944125204</v>
      </c>
      <c r="H23" s="463">
        <v>0.72948335546595378</v>
      </c>
      <c r="I23" s="463">
        <v>0.31264712919810184</v>
      </c>
      <c r="J23" s="463">
        <v>0.1482206330520596</v>
      </c>
      <c r="K23" s="463">
        <v>0.76870814545889987</v>
      </c>
      <c r="L23" s="463">
        <v>0.27499073124453544</v>
      </c>
      <c r="M23" s="463">
        <v>0.49334065441759717</v>
      </c>
      <c r="N23" s="463">
        <v>0.28419324462256179</v>
      </c>
      <c r="O23" s="463">
        <v>0.26198483931290123</v>
      </c>
      <c r="P23" s="463">
        <v>0.24114010948280928</v>
      </c>
      <c r="AF23" s="27">
        <v>2015</v>
      </c>
      <c r="AG23" s="27">
        <v>0.31077051576362574</v>
      </c>
      <c r="AH23" s="27">
        <v>0.51795565912425712</v>
      </c>
      <c r="AI23" s="27">
        <v>0.26128343167386187</v>
      </c>
      <c r="AJ23" s="27">
        <v>0.30285386001015235</v>
      </c>
      <c r="AK23" s="27">
        <v>0.35631113656242486</v>
      </c>
      <c r="AL23" s="27">
        <v>0.18558187152139111</v>
      </c>
      <c r="AM23" s="27">
        <v>0.58055946831453431</v>
      </c>
      <c r="AN23" s="27">
        <v>0.29824748205647561</v>
      </c>
      <c r="AO23" s="27">
        <v>0.17262374631480776</v>
      </c>
      <c r="AP23" s="27">
        <v>0.69602707393576002</v>
      </c>
      <c r="AQ23" s="27">
        <v>0.25905046852127123</v>
      </c>
      <c r="AR23" s="27">
        <v>0.42441233658326943</v>
      </c>
      <c r="AS23" s="27">
        <v>0.25011013049072256</v>
      </c>
      <c r="AT23" s="27">
        <v>0.26047248042575999</v>
      </c>
      <c r="AU23" s="27">
        <v>0.22676699543656759</v>
      </c>
      <c r="AV23" s="27"/>
      <c r="AW23" s="542">
        <v>2010</v>
      </c>
      <c r="AX23" s="4">
        <f t="shared" si="10"/>
        <v>0.36355838736427393</v>
      </c>
      <c r="AY23" s="4">
        <f t="shared" si="9"/>
        <v>0.57568794933820311</v>
      </c>
      <c r="AZ23" s="4">
        <f t="shared" si="9"/>
        <v>0.27314390214443435</v>
      </c>
      <c r="BA23" s="4">
        <f t="shared" si="9"/>
        <v>0.36131776541412886</v>
      </c>
      <c r="BB23" s="4">
        <f t="shared" si="9"/>
        <v>0.42879510492482631</v>
      </c>
      <c r="BC23" s="4">
        <f t="shared" si="9"/>
        <v>0.21986145113229469</v>
      </c>
      <c r="BD23" s="4">
        <f t="shared" si="9"/>
        <v>0.68021697545993476</v>
      </c>
      <c r="BE23" s="4">
        <f t="shared" si="9"/>
        <v>0.32377926220225245</v>
      </c>
      <c r="BF23" s="4">
        <f t="shared" si="9"/>
        <v>0.1499216767319359</v>
      </c>
      <c r="BG23" s="4">
        <f t="shared" si="9"/>
        <v>0.77857519008414211</v>
      </c>
      <c r="BH23" s="4">
        <f t="shared" si="9"/>
        <v>0.27298194691193489</v>
      </c>
      <c r="BI23" s="4">
        <f t="shared" si="9"/>
        <v>0.51519025357962822</v>
      </c>
      <c r="BJ23" s="4">
        <f t="shared" si="9"/>
        <v>0.27595197110426556</v>
      </c>
      <c r="BK23" s="4">
        <f t="shared" si="9"/>
        <v>0.30762398886342579</v>
      </c>
      <c r="BL23" s="4">
        <f t="shared" si="9"/>
        <v>0.24639154238337205</v>
      </c>
      <c r="BM23">
        <v>5</v>
      </c>
    </row>
    <row r="24" spans="1:65" x14ac:dyDescent="0.25">
      <c r="A24" s="466">
        <v>2012</v>
      </c>
      <c r="B24" s="463">
        <v>0.33302759217365496</v>
      </c>
      <c r="C24" s="463">
        <v>0.53989471652512544</v>
      </c>
      <c r="D24" s="463">
        <v>0.27631477107298436</v>
      </c>
      <c r="E24" s="463">
        <v>0.33323675950462178</v>
      </c>
      <c r="F24" s="463">
        <v>0.40844582188661288</v>
      </c>
      <c r="G24" s="463">
        <v>0.20719580840790505</v>
      </c>
      <c r="H24" s="463">
        <v>0.69913674502935097</v>
      </c>
      <c r="I24" s="463">
        <v>0.3252815718514071</v>
      </c>
      <c r="J24" s="463">
        <v>0.15573461700006472</v>
      </c>
      <c r="K24" s="463">
        <v>0.74714725846083996</v>
      </c>
      <c r="L24" s="463">
        <v>0.27062094055964203</v>
      </c>
      <c r="M24" s="463">
        <v>0.46565409192595603</v>
      </c>
      <c r="N24" s="463">
        <v>0.27665115494426379</v>
      </c>
      <c r="O24" s="463">
        <v>0.27338907722367162</v>
      </c>
      <c r="P24" s="463">
        <v>0.24125332427824653</v>
      </c>
      <c r="AF24" s="27"/>
      <c r="AG24" s="27">
        <f>SUM(AG12:AG17)-SUM(AG18:AG23)</f>
        <v>2.7226478379024588E-2</v>
      </c>
      <c r="AH24" s="27">
        <f t="shared" ref="AH24:AU24" si="11">SUM(AH12:AH17)-SUM(AH18:AH23)</f>
        <v>9.3215680742423146E-2</v>
      </c>
      <c r="AI24" s="27">
        <f t="shared" si="11"/>
        <v>6.0643773967263837E-3</v>
      </c>
      <c r="AJ24" s="27">
        <f t="shared" si="11"/>
        <v>4.5161557663331298E-2</v>
      </c>
      <c r="AK24" s="27">
        <f t="shared" si="11"/>
        <v>1.8440386184177537E-2</v>
      </c>
      <c r="AL24" s="27">
        <f t="shared" si="11"/>
        <v>9.5463491411114099E-3</v>
      </c>
      <c r="AM24" s="27">
        <f t="shared" si="11"/>
        <v>-1.679557713178248E-2</v>
      </c>
      <c r="AN24" s="27">
        <f t="shared" si="11"/>
        <v>4.6573380491344185E-2</v>
      </c>
      <c r="AO24" s="27">
        <f t="shared" si="11"/>
        <v>8.2152034841875832E-4</v>
      </c>
      <c r="AP24" s="27">
        <f t="shared" si="11"/>
        <v>8.6515569987755114E-2</v>
      </c>
      <c r="AQ24" s="27">
        <f t="shared" si="11"/>
        <v>-1.1188685331881221E-2</v>
      </c>
      <c r="AR24" s="27">
        <f t="shared" si="11"/>
        <v>0.12885197552419569</v>
      </c>
      <c r="AS24" s="27">
        <f t="shared" si="11"/>
        <v>3.3587694444415783E-2</v>
      </c>
      <c r="AT24" s="27">
        <f t="shared" si="11"/>
        <v>3.5783809775553621E-3</v>
      </c>
      <c r="AU24" s="27">
        <f t="shared" si="11"/>
        <v>8.3520282251301481E-3</v>
      </c>
      <c r="AV24" s="27"/>
      <c r="AW24" s="542">
        <v>2015</v>
      </c>
      <c r="AX24" s="4">
        <f t="shared" si="10"/>
        <v>0.33008545680890916</v>
      </c>
      <c r="AY24" s="4">
        <f t="shared" si="9"/>
        <v>0.52517827073962553</v>
      </c>
      <c r="AZ24" s="4">
        <f t="shared" si="9"/>
        <v>0.2649825362076727</v>
      </c>
      <c r="BA24" s="4">
        <f t="shared" si="9"/>
        <v>0.31994639578905759</v>
      </c>
      <c r="BB24" s="4">
        <f t="shared" si="9"/>
        <v>0.37280346321693969</v>
      </c>
      <c r="BC24" s="4">
        <f t="shared" si="9"/>
        <v>0.19495787588930499</v>
      </c>
      <c r="BD24" s="4">
        <f t="shared" si="9"/>
        <v>0.63324791924743573</v>
      </c>
      <c r="BE24" s="4">
        <f t="shared" si="9"/>
        <v>0.30369055462740863</v>
      </c>
      <c r="BF24" s="4">
        <f t="shared" si="9"/>
        <v>0.14945235734863355</v>
      </c>
      <c r="BG24" s="4">
        <f t="shared" si="9"/>
        <v>0.73811244213812777</v>
      </c>
      <c r="BH24" s="4">
        <f t="shared" si="9"/>
        <v>0.26076023202648713</v>
      </c>
      <c r="BI24" s="4">
        <f t="shared" si="9"/>
        <v>0.42951234422745821</v>
      </c>
      <c r="BJ24" s="4">
        <f t="shared" si="9"/>
        <v>0.26431476471912402</v>
      </c>
      <c r="BK24" s="4">
        <f t="shared" si="9"/>
        <v>0.30626370923336338</v>
      </c>
      <c r="BL24" s="4">
        <f t="shared" si="9"/>
        <v>0.23602628253242197</v>
      </c>
      <c r="BM24">
        <v>6</v>
      </c>
    </row>
    <row r="25" spans="1:65" x14ac:dyDescent="0.25">
      <c r="A25" s="466">
        <v>2013</v>
      </c>
      <c r="B25" s="463">
        <v>0.33205553870672122</v>
      </c>
      <c r="C25" s="463">
        <v>0.51926240756162456</v>
      </c>
      <c r="D25" s="463">
        <v>0.27564218690634118</v>
      </c>
      <c r="E25" s="463">
        <v>0.32199212946961153</v>
      </c>
      <c r="F25" s="463">
        <v>0.39756344508683045</v>
      </c>
      <c r="G25" s="463">
        <v>0.20205038697824909</v>
      </c>
      <c r="H25" s="463">
        <v>0.66513412486297152</v>
      </c>
      <c r="I25" s="463">
        <v>0.30682348028522316</v>
      </c>
      <c r="J25" s="463">
        <v>0.16248038009068477</v>
      </c>
      <c r="K25" s="463">
        <v>0.72951214444465229</v>
      </c>
      <c r="L25" s="463">
        <v>0.25623036558607898</v>
      </c>
      <c r="M25" s="463">
        <v>0.44675947488097012</v>
      </c>
      <c r="N25" s="463">
        <v>0.25491039374302066</v>
      </c>
      <c r="O25" s="463">
        <v>0.26014593879714143</v>
      </c>
      <c r="P25" s="463">
        <v>0.23645988570402751</v>
      </c>
      <c r="AF25">
        <v>7</v>
      </c>
      <c r="AG25">
        <f t="shared" ref="AG25:AG53" si="12">AG$2*EXP(AG$3*$AV25)+AG$1</f>
        <v>0.29487032091790444</v>
      </c>
      <c r="AH25">
        <f t="shared" si="7"/>
        <v>0.43896510522152149</v>
      </c>
      <c r="AI25">
        <f t="shared" si="7"/>
        <v>0.26187121591422258</v>
      </c>
      <c r="AJ25">
        <f t="shared" si="7"/>
        <v>0.30253425542262535</v>
      </c>
      <c r="AK25">
        <f t="shared" si="7"/>
        <v>0.31380210768561118</v>
      </c>
      <c r="AL25">
        <f t="shared" si="7"/>
        <v>0.17031595785478709</v>
      </c>
      <c r="AM25">
        <f t="shared" si="7"/>
        <v>0.56690995565988356</v>
      </c>
      <c r="AN25">
        <f t="shared" si="7"/>
        <v>0.27796585273173874</v>
      </c>
      <c r="AO25">
        <f t="shared" si="7"/>
        <v>0.16239709187487555</v>
      </c>
      <c r="AP25">
        <f t="shared" si="7"/>
        <v>0.7129039981868831</v>
      </c>
      <c r="AQ25">
        <f t="shared" si="7"/>
        <v>0.25328046681885791</v>
      </c>
      <c r="AR25">
        <f t="shared" si="7"/>
        <v>0.32689161474791756</v>
      </c>
      <c r="AS25">
        <f t="shared" si="7"/>
        <v>0.26039719559794017</v>
      </c>
      <c r="AT25">
        <f t="shared" si="7"/>
        <v>0.27094347686372516</v>
      </c>
      <c r="AU25">
        <f t="shared" si="7"/>
        <v>0.23058109639746721</v>
      </c>
      <c r="AV25">
        <v>31</v>
      </c>
      <c r="AW25" s="550">
        <v>1990</v>
      </c>
      <c r="AX25" s="537">
        <v>0.52286788325568301</v>
      </c>
      <c r="AY25" s="537">
        <v>0.79244327638582623</v>
      </c>
      <c r="AZ25" s="537">
        <v>0.29929019529567175</v>
      </c>
      <c r="BA25" s="537">
        <v>0.50087710696495047</v>
      </c>
      <c r="BB25" s="537">
        <v>0.74024252457262241</v>
      </c>
      <c r="BC25" s="537">
        <v>0.35418315029637015</v>
      </c>
      <c r="BD25" s="537">
        <v>0.95398147276305512</v>
      </c>
      <c r="BE25" s="537">
        <v>0.39825980029839236</v>
      </c>
      <c r="BF25" s="541">
        <v>0.1334432946961128</v>
      </c>
      <c r="BG25" s="537">
        <v>0.9009805601830001</v>
      </c>
      <c r="BH25" s="537">
        <v>0.33508352755306853</v>
      </c>
      <c r="BI25" s="537">
        <v>1.0598791467641679</v>
      </c>
      <c r="BJ25" s="537">
        <v>0.27971096279494584</v>
      </c>
      <c r="BK25" s="541">
        <v>0.27408210389998883</v>
      </c>
      <c r="BL25" s="537">
        <v>0.29172589290619899</v>
      </c>
      <c r="BM25" s="537"/>
    </row>
    <row r="26" spans="1:65" x14ac:dyDescent="0.25">
      <c r="A26" s="466">
        <v>2014</v>
      </c>
      <c r="B26" s="463">
        <v>0.32714805449267237</v>
      </c>
      <c r="C26" s="463">
        <v>0.51607233570103717</v>
      </c>
      <c r="D26" s="463">
        <v>0.26874221058769959</v>
      </c>
      <c r="E26" s="463">
        <v>0.31561837797643255</v>
      </c>
      <c r="F26" s="463">
        <v>0.37314311861982385</v>
      </c>
      <c r="G26" s="463">
        <v>0.18728053525012342</v>
      </c>
      <c r="H26" s="463">
        <v>0.62420913020889346</v>
      </c>
      <c r="I26" s="463">
        <v>0.30415556291829193</v>
      </c>
      <c r="J26" s="463">
        <v>0.16993773992908071</v>
      </c>
      <c r="K26" s="463">
        <v>0.7329759286569465</v>
      </c>
      <c r="L26" s="463">
        <v>0.26540487576458843</v>
      </c>
      <c r="M26" s="463">
        <v>0.4366669784163994</v>
      </c>
      <c r="N26" s="463">
        <v>0.25299044697814954</v>
      </c>
      <c r="O26" s="463">
        <v>0.25876216789716111</v>
      </c>
      <c r="P26" s="463">
        <v>0.23180622660815045</v>
      </c>
      <c r="AF26">
        <v>8</v>
      </c>
      <c r="AG26">
        <f t="shared" si="12"/>
        <v>0.26677922504621215</v>
      </c>
      <c r="AH26">
        <f t="shared" si="7"/>
        <v>0.38636873694385998</v>
      </c>
      <c r="AI26">
        <f t="shared" si="7"/>
        <v>0.25512831404948177</v>
      </c>
      <c r="AJ26">
        <f t="shared" si="7"/>
        <v>0.27448612272459022</v>
      </c>
      <c r="AK26">
        <f t="shared" si="7"/>
        <v>0.2714944510345641</v>
      </c>
      <c r="AL26">
        <f t="shared" si="7"/>
        <v>0.15056192577448146</v>
      </c>
      <c r="AM26">
        <f t="shared" si="7"/>
        <v>0.53015726328586343</v>
      </c>
      <c r="AN26">
        <f t="shared" si="7"/>
        <v>0.25842218677517964</v>
      </c>
      <c r="AO26">
        <f t="shared" si="7"/>
        <v>0.16540684358454891</v>
      </c>
      <c r="AP26">
        <f t="shared" si="7"/>
        <v>0.67696558193584055</v>
      </c>
      <c r="AQ26">
        <f t="shared" si="7"/>
        <v>0.24399933637107935</v>
      </c>
      <c r="AR26">
        <f t="shared" si="7"/>
        <v>0.26286823460231851</v>
      </c>
      <c r="AS26">
        <f t="shared" si="7"/>
        <v>0.2535175806891849</v>
      </c>
      <c r="AT26">
        <f t="shared" si="7"/>
        <v>0.27334966001021188</v>
      </c>
      <c r="AU26">
        <f t="shared" si="7"/>
        <v>0.22203533748908658</v>
      </c>
      <c r="AV26">
        <v>36</v>
      </c>
      <c r="AW26" s="550">
        <v>1995</v>
      </c>
      <c r="AX26" s="537">
        <v>0.50422835397923893</v>
      </c>
      <c r="AY26" s="537">
        <v>0.89870434868111704</v>
      </c>
      <c r="AZ26" s="537">
        <v>0.3040045706142252</v>
      </c>
      <c r="BA26" s="537">
        <v>0.49818437020205608</v>
      </c>
      <c r="BB26" s="537">
        <v>0.688918586040007</v>
      </c>
      <c r="BC26" s="537">
        <v>0.31865156262000804</v>
      </c>
      <c r="BD26" s="537">
        <v>0.83396845987926471</v>
      </c>
      <c r="BE26" s="537">
        <v>0.40956257877200913</v>
      </c>
      <c r="BF26" s="541">
        <v>0.14348065248661782</v>
      </c>
      <c r="BG26" s="537">
        <v>0.97674340415647076</v>
      </c>
      <c r="BH26" s="537">
        <v>0.3007594532054142</v>
      </c>
      <c r="BI26" s="537">
        <v>1.092203603951317</v>
      </c>
      <c r="BJ26" s="537">
        <v>0.30613880337260196</v>
      </c>
      <c r="BK26" s="541">
        <v>0.30583152718573614</v>
      </c>
      <c r="BL26" s="537">
        <v>0.2764105313328864</v>
      </c>
      <c r="BM26" s="537"/>
    </row>
    <row r="27" spans="1:65" x14ac:dyDescent="0.25">
      <c r="A27" s="466">
        <v>2015</v>
      </c>
      <c r="B27" s="463">
        <v>0.31077051576362574</v>
      </c>
      <c r="C27" s="463">
        <v>0.51795565912425712</v>
      </c>
      <c r="D27" s="463">
        <v>0.26128343167386187</v>
      </c>
      <c r="E27" s="463">
        <v>0.30285386001015235</v>
      </c>
      <c r="F27" s="463">
        <v>0.35631113656242486</v>
      </c>
      <c r="G27" s="463">
        <v>0.18558187152139111</v>
      </c>
      <c r="H27" s="463">
        <v>0.58055946831453431</v>
      </c>
      <c r="I27" s="463">
        <v>0.29824748205647561</v>
      </c>
      <c r="J27" s="463">
        <v>0.17262374631480776</v>
      </c>
      <c r="K27" s="463">
        <v>0.69602707393576002</v>
      </c>
      <c r="L27" s="463">
        <v>0.25905046852127123</v>
      </c>
      <c r="M27" s="463">
        <v>0.42441233658326943</v>
      </c>
      <c r="N27" s="463">
        <v>0.25011013049072256</v>
      </c>
      <c r="O27" s="463">
        <v>0.26047248042575999</v>
      </c>
      <c r="P27" s="463">
        <v>0.22676699543656759</v>
      </c>
      <c r="AF27">
        <v>9</v>
      </c>
      <c r="AG27">
        <f t="shared" si="12"/>
        <v>0.24177730426334876</v>
      </c>
      <c r="AH27">
        <f t="shared" si="7"/>
        <v>0.34018410627623019</v>
      </c>
      <c r="AI27">
        <f t="shared" si="7"/>
        <v>0.24857356143850196</v>
      </c>
      <c r="AJ27">
        <f t="shared" si="7"/>
        <v>0.24911980908150946</v>
      </c>
      <c r="AK27">
        <f t="shared" si="7"/>
        <v>0.23537006762747023</v>
      </c>
      <c r="AL27">
        <f t="shared" si="7"/>
        <v>0.13316388455179184</v>
      </c>
      <c r="AM27">
        <f t="shared" si="7"/>
        <v>0.49617932347805099</v>
      </c>
      <c r="AN27">
        <f t="shared" si="7"/>
        <v>0.24026346031366541</v>
      </c>
      <c r="AO27">
        <f t="shared" si="7"/>
        <v>0.16849139915913458</v>
      </c>
      <c r="AP27">
        <f t="shared" si="7"/>
        <v>0.64286526038413672</v>
      </c>
      <c r="AQ27">
        <f t="shared" si="7"/>
        <v>0.23507944868850864</v>
      </c>
      <c r="AR27">
        <f t="shared" si="7"/>
        <v>0.21210114351487561</v>
      </c>
      <c r="AS27">
        <f t="shared" si="7"/>
        <v>0.24682591598552253</v>
      </c>
      <c r="AT27">
        <f t="shared" si="7"/>
        <v>0.27577868936575234</v>
      </c>
      <c r="AU27">
        <f t="shared" si="7"/>
        <v>0.21381726964663353</v>
      </c>
      <c r="AV27">
        <v>41</v>
      </c>
      <c r="AW27" s="550">
        <v>2000</v>
      </c>
      <c r="AX27" s="537">
        <v>0.45449684805702889</v>
      </c>
      <c r="AY27" s="537">
        <v>0.79326880850233783</v>
      </c>
      <c r="AZ27" s="537">
        <v>0.30065228231542812</v>
      </c>
      <c r="BA27" s="537">
        <v>0.46766857593723388</v>
      </c>
      <c r="BB27" s="537">
        <v>0.5627695557223823</v>
      </c>
      <c r="BC27" s="537">
        <v>0.2740518620508392</v>
      </c>
      <c r="BD27" s="537">
        <v>0.68886777739840988</v>
      </c>
      <c r="BE27" s="537">
        <v>0.39303294699321056</v>
      </c>
      <c r="BF27" s="541">
        <v>0.16379578981735254</v>
      </c>
      <c r="BG27" s="537">
        <v>0.89415948555582936</v>
      </c>
      <c r="BH27" s="537">
        <v>0.3051648091546097</v>
      </c>
      <c r="BI27" s="537">
        <v>0.79126380772045046</v>
      </c>
      <c r="BJ27" s="537">
        <v>0.30778563237081885</v>
      </c>
      <c r="BK27" s="541">
        <v>0.31425116196785452</v>
      </c>
      <c r="BL27" s="537">
        <v>0.26779345071064331</v>
      </c>
      <c r="BM27" s="537"/>
    </row>
    <row r="28" spans="1:65" x14ac:dyDescent="0.25">
      <c r="A28" s="440" t="s">
        <v>593</v>
      </c>
      <c r="B28" s="465">
        <f>MAX(B2:B27)</f>
        <v>0.53543673887876442</v>
      </c>
      <c r="C28" s="465">
        <f t="shared" ref="C28:P28" si="13">MAX(C2:C27)</f>
        <v>0.91832690950614448</v>
      </c>
      <c r="D28" s="465">
        <f>MAX(D2:D27)</f>
        <v>0.30686947033099427</v>
      </c>
      <c r="E28" s="465">
        <f t="shared" si="13"/>
        <v>0.51657364413939777</v>
      </c>
      <c r="F28" s="465">
        <f t="shared" si="13"/>
        <v>0.75734282177053192</v>
      </c>
      <c r="G28" s="465">
        <f t="shared" si="13"/>
        <v>0.35278500553091269</v>
      </c>
      <c r="H28" s="465">
        <f t="shared" si="13"/>
        <v>0.92569679596191778</v>
      </c>
      <c r="I28" s="465">
        <f t="shared" si="13"/>
        <v>0.42338068964392228</v>
      </c>
      <c r="J28" s="465">
        <f t="shared" si="13"/>
        <v>1</v>
      </c>
      <c r="K28" s="465">
        <f t="shared" si="13"/>
        <v>0.97334545169191122</v>
      </c>
      <c r="L28" s="465">
        <f t="shared" si="13"/>
        <v>0.33328556871316967</v>
      </c>
      <c r="M28" s="465">
        <f t="shared" si="13"/>
        <v>2</v>
      </c>
      <c r="N28" s="465">
        <f t="shared" si="13"/>
        <v>0.31462656688652185</v>
      </c>
      <c r="O28" s="465">
        <f t="shared" si="13"/>
        <v>0.28103821332018109</v>
      </c>
      <c r="P28" s="465">
        <f t="shared" si="13"/>
        <v>0.29094828698467812</v>
      </c>
      <c r="AF28">
        <v>10</v>
      </c>
      <c r="AG28">
        <f t="shared" si="12"/>
        <v>0.21952484228437358</v>
      </c>
      <c r="AH28">
        <f t="shared" si="7"/>
        <v>0.29962959310823095</v>
      </c>
      <c r="AI28">
        <f t="shared" si="7"/>
        <v>0.24220170809509023</v>
      </c>
      <c r="AJ28">
        <f t="shared" si="7"/>
        <v>0.22617889266591426</v>
      </c>
      <c r="AK28">
        <f t="shared" si="7"/>
        <v>0.2045252707315772</v>
      </c>
      <c r="AL28">
        <f t="shared" si="7"/>
        <v>0.11784084380973568</v>
      </c>
      <c r="AM28">
        <f t="shared" si="7"/>
        <v>0.46476664813349816</v>
      </c>
      <c r="AN28">
        <f t="shared" si="7"/>
        <v>0.22339153119673155</v>
      </c>
      <c r="AO28">
        <f t="shared" si="7"/>
        <v>0.17165261776136276</v>
      </c>
      <c r="AP28">
        <f t="shared" si="7"/>
        <v>0.61050902293041043</v>
      </c>
      <c r="AQ28">
        <f t="shared" si="7"/>
        <v>0.22650674337881005</v>
      </c>
      <c r="AR28">
        <f t="shared" si="7"/>
        <v>0.17184557544553047</v>
      </c>
      <c r="AS28">
        <f t="shared" si="7"/>
        <v>0.2403170667112334</v>
      </c>
      <c r="AT28">
        <f t="shared" si="7"/>
        <v>0.27823078185035477</v>
      </c>
      <c r="AU28">
        <f t="shared" si="7"/>
        <v>0.20591432740508156</v>
      </c>
      <c r="AV28">
        <v>46</v>
      </c>
      <c r="AW28" s="551">
        <v>2005</v>
      </c>
      <c r="AX28" s="590">
        <v>0.40842645834557667</v>
      </c>
      <c r="AY28" s="590">
        <v>0.61231660864408266</v>
      </c>
      <c r="AZ28" s="590">
        <v>0.28756751802173841</v>
      </c>
      <c r="BA28" s="590">
        <v>0.42523366502628085</v>
      </c>
      <c r="BB28" s="590">
        <v>0.48366968525504761</v>
      </c>
      <c r="BC28" s="590">
        <v>0.2561707508232004</v>
      </c>
      <c r="BD28" s="590">
        <v>0.75248939039001805</v>
      </c>
      <c r="BE28" s="590">
        <v>0.33336867075573196</v>
      </c>
      <c r="BF28" s="590">
        <v>0.15046594638149333</v>
      </c>
      <c r="BG28" s="590">
        <v>0.81540516466987056</v>
      </c>
      <c r="BH28" s="590">
        <v>0.28018262611315875</v>
      </c>
      <c r="BI28" s="590">
        <v>0.62030780899547322</v>
      </c>
      <c r="BJ28" s="590">
        <v>0.29127924024671731</v>
      </c>
      <c r="BK28" s="590">
        <v>0.31190037488867484</v>
      </c>
      <c r="BL28" s="590">
        <v>0.26522748721248096</v>
      </c>
      <c r="BM28" s="537"/>
    </row>
    <row r="29" spans="1:65" x14ac:dyDescent="0.25">
      <c r="A29" s="440" t="s">
        <v>607</v>
      </c>
      <c r="B29" s="465">
        <f>LARGE(B2:B27,2)</f>
        <v>0.52675295601616845</v>
      </c>
      <c r="C29" s="465">
        <f t="shared" ref="C29:P29" si="14">LARGE(C2:C27,2)</f>
        <v>0.89560587325122287</v>
      </c>
      <c r="D29" s="465">
        <f t="shared" si="14"/>
        <v>0.30360963560782839</v>
      </c>
      <c r="E29" s="465">
        <f t="shared" si="14"/>
        <v>0.50841864038496543</v>
      </c>
      <c r="F29" s="465">
        <f t="shared" si="14"/>
        <v>0.7474717751109351</v>
      </c>
      <c r="G29" s="465">
        <f t="shared" si="14"/>
        <v>0.35259702184955793</v>
      </c>
      <c r="H29" s="465">
        <f t="shared" si="14"/>
        <v>0.91861409791321602</v>
      </c>
      <c r="I29" s="465">
        <f t="shared" si="14"/>
        <v>0.42024621946651769</v>
      </c>
      <c r="J29" s="465">
        <f t="shared" si="14"/>
        <v>0.17262374631480776</v>
      </c>
      <c r="K29" s="465">
        <f t="shared" si="14"/>
        <v>0.95295604687695579</v>
      </c>
      <c r="L29" s="465">
        <f t="shared" si="14"/>
        <v>0.31413239496201517</v>
      </c>
      <c r="M29" s="465">
        <f t="shared" si="14"/>
        <v>1.2154218867471003</v>
      </c>
      <c r="N29" s="465">
        <f t="shared" si="14"/>
        <v>0.30750218535575713</v>
      </c>
      <c r="O29" s="465">
        <f t="shared" si="14"/>
        <v>0.27827063890179304</v>
      </c>
      <c r="P29" s="465">
        <f t="shared" si="14"/>
        <v>0.28498586701843259</v>
      </c>
      <c r="Q29" s="505"/>
      <c r="AF29">
        <v>11</v>
      </c>
      <c r="AG29">
        <f t="shared" si="12"/>
        <v>0.19971948139125645</v>
      </c>
      <c r="AH29">
        <f t="shared" si="7"/>
        <v>0.26401886039220307</v>
      </c>
      <c r="AI29">
        <f t="shared" si="7"/>
        <v>0.23600765052502451</v>
      </c>
      <c r="AJ29">
        <f t="shared" si="7"/>
        <v>0.20543146939454426</v>
      </c>
      <c r="AK29">
        <f t="shared" si="7"/>
        <v>0.17818844762715685</v>
      </c>
      <c r="AL29">
        <f t="shared" si="7"/>
        <v>0.10434532586162867</v>
      </c>
      <c r="AM29">
        <f t="shared" si="7"/>
        <v>0.43572556506949794</v>
      </c>
      <c r="AN29">
        <f t="shared" si="7"/>
        <v>0.20771521200495602</v>
      </c>
      <c r="AO29">
        <f t="shared" si="7"/>
        <v>0.17489240476128282</v>
      </c>
      <c r="AP29">
        <f t="shared" si="7"/>
        <v>0.57980766720933452</v>
      </c>
      <c r="AQ29">
        <f t="shared" si="7"/>
        <v>0.2182677073121862</v>
      </c>
      <c r="AR29">
        <f t="shared" si="7"/>
        <v>0.13992507880343494</v>
      </c>
      <c r="AS29">
        <f t="shared" si="7"/>
        <v>0.23398603837201795</v>
      </c>
      <c r="AT29">
        <f t="shared" si="7"/>
        <v>0.28070615644363794</v>
      </c>
      <c r="AU29">
        <f t="shared" si="7"/>
        <v>0.19831442712795469</v>
      </c>
      <c r="AV29">
        <v>51</v>
      </c>
      <c r="AW29" s="550">
        <v>2010</v>
      </c>
      <c r="AX29" s="537">
        <v>0.36742427665554445</v>
      </c>
      <c r="AY29" s="537">
        <v>0.53421655176591776</v>
      </c>
      <c r="AZ29" s="537">
        <v>0.26717728989816031</v>
      </c>
      <c r="BA29" s="537">
        <v>0.35866314711092945</v>
      </c>
      <c r="BB29" s="537">
        <v>0.44289821209781</v>
      </c>
      <c r="BC29" s="537">
        <v>0.22457480218293224</v>
      </c>
      <c r="BD29" s="537">
        <v>0.74343239074219425</v>
      </c>
      <c r="BE29" s="537">
        <v>0.31518663034093497</v>
      </c>
      <c r="BF29" s="541">
        <v>0.1462684260267024</v>
      </c>
      <c r="BG29" s="537">
        <v>0.795404024760066</v>
      </c>
      <c r="BH29" s="537">
        <v>0.27667379149807642</v>
      </c>
      <c r="BI29" s="537">
        <v>0.48705263813388056</v>
      </c>
      <c r="BJ29" s="537">
        <v>0.28076752902888336</v>
      </c>
      <c r="BK29" s="541">
        <v>0.30973812342727514</v>
      </c>
      <c r="BL29" s="537">
        <v>0.25062366249069523</v>
      </c>
      <c r="BM29" s="537"/>
    </row>
    <row r="30" spans="1:65" x14ac:dyDescent="0.25">
      <c r="A30" s="440" t="s">
        <v>594</v>
      </c>
      <c r="B30" s="465">
        <f t="shared" ref="B30:P30" si="15">MIN(B3:B28)</f>
        <v>0.31077051576362574</v>
      </c>
      <c r="C30" s="465">
        <f t="shared" si="15"/>
        <v>0.51607233570103717</v>
      </c>
      <c r="D30" s="465">
        <f t="shared" si="15"/>
        <v>0.26128343167386187</v>
      </c>
      <c r="E30" s="465">
        <f t="shared" si="15"/>
        <v>0.30285386001015235</v>
      </c>
      <c r="F30" s="465">
        <f t="shared" si="15"/>
        <v>0.35631113656242486</v>
      </c>
      <c r="G30" s="465">
        <f t="shared" si="15"/>
        <v>0.18558187152139111</v>
      </c>
      <c r="H30" s="465">
        <f t="shared" si="15"/>
        <v>0.58055946831453431</v>
      </c>
      <c r="I30" s="465">
        <f t="shared" si="15"/>
        <v>0.29824748205647561</v>
      </c>
      <c r="J30" s="465">
        <f t="shared" si="15"/>
        <v>0.13844326552255068</v>
      </c>
      <c r="K30" s="465">
        <f t="shared" si="15"/>
        <v>0.69602707393576002</v>
      </c>
      <c r="L30" s="465">
        <f t="shared" si="15"/>
        <v>0.25623036558607898</v>
      </c>
      <c r="M30" s="465">
        <f t="shared" si="15"/>
        <v>0.42441233658326943</v>
      </c>
      <c r="N30" s="465">
        <f t="shared" si="15"/>
        <v>0.25011013049072256</v>
      </c>
      <c r="O30" s="465">
        <f t="shared" si="15"/>
        <v>0.231919243442337</v>
      </c>
      <c r="P30" s="465">
        <f t="shared" si="15"/>
        <v>0.22676699543656759</v>
      </c>
      <c r="Q30" s="505"/>
      <c r="AF30">
        <v>12</v>
      </c>
      <c r="AG30">
        <f t="shared" si="12"/>
        <v>0.18209211411489734</v>
      </c>
      <c r="AH30">
        <f t="shared" si="7"/>
        <v>0.23274923870252556</v>
      </c>
      <c r="AI30">
        <f t="shared" si="7"/>
        <v>0.22998642763844351</v>
      </c>
      <c r="AJ30">
        <f t="shared" si="7"/>
        <v>0.18666780866699093</v>
      </c>
      <c r="AK30">
        <f t="shared" si="7"/>
        <v>0.1557007569617051</v>
      </c>
      <c r="AL30">
        <f t="shared" si="7"/>
        <v>9.2459368775591563E-2</v>
      </c>
      <c r="AM30">
        <f t="shared" si="7"/>
        <v>0.40887702395418646</v>
      </c>
      <c r="AN30">
        <f t="shared" si="7"/>
        <v>0.193149777210912</v>
      </c>
      <c r="AO30">
        <f t="shared" si="7"/>
        <v>0.17821271288469215</v>
      </c>
      <c r="AP30">
        <f t="shared" si="7"/>
        <v>0.55067655317112052</v>
      </c>
      <c r="AQ30">
        <f t="shared" si="7"/>
        <v>0.21034935332067173</v>
      </c>
      <c r="AR30">
        <f t="shared" si="7"/>
        <v>0.11461384473706124</v>
      </c>
      <c r="AS30">
        <f t="shared" si="7"/>
        <v>0.22782797292252616</v>
      </c>
      <c r="AT30">
        <f t="shared" si="7"/>
        <v>0.28320503420438653</v>
      </c>
      <c r="AU30">
        <f t="shared" si="7"/>
        <v>0.19100594853138947</v>
      </c>
      <c r="AV30">
        <v>56</v>
      </c>
      <c r="AW30" s="550">
        <v>2015</v>
      </c>
      <c r="AX30" s="537">
        <v>0.31252263004482461</v>
      </c>
      <c r="AY30" s="537">
        <v>0.52105413455415128</v>
      </c>
      <c r="AZ30" s="537">
        <v>0.26167836668025868</v>
      </c>
      <c r="BA30" s="537">
        <v>0.30374656683818968</v>
      </c>
      <c r="BB30" s="537">
        <v>0.35965698676104885</v>
      </c>
      <c r="BC30" s="537">
        <v>0.18716799996820338</v>
      </c>
      <c r="BD30" s="537">
        <v>0.61592684316437341</v>
      </c>
      <c r="BE30" s="537">
        <v>0.30306455078087574</v>
      </c>
      <c r="BF30" s="541">
        <v>0.17177488899422744</v>
      </c>
      <c r="BG30" s="537">
        <v>0.69942502640031956</v>
      </c>
      <c r="BH30" s="537">
        <v>0.26084842736117009</v>
      </c>
      <c r="BI30" s="537">
        <v>0.42112289066131536</v>
      </c>
      <c r="BJ30" s="537">
        <v>0.25637323140340645</v>
      </c>
      <c r="BK30" s="541">
        <v>0.30116659477551733</v>
      </c>
      <c r="BL30" s="537">
        <v>0.22754460135808849</v>
      </c>
      <c r="BM30" s="537"/>
    </row>
    <row r="31" spans="1:65" x14ac:dyDescent="0.25">
      <c r="A31" s="440" t="s">
        <v>595</v>
      </c>
      <c r="B31" s="465">
        <f t="shared" ref="B31:P31" si="16">AVERAGE(B2:B27)</f>
        <v>0.42902431030312632</v>
      </c>
      <c r="C31" s="465">
        <f t="shared" si="16"/>
        <v>0.69981935528171857</v>
      </c>
      <c r="D31" s="465">
        <f t="shared" si="16"/>
        <v>0.28744148369705497</v>
      </c>
      <c r="E31" s="465">
        <f t="shared" si="16"/>
        <v>0.43083550454619401</v>
      </c>
      <c r="F31" s="465">
        <f t="shared" si="16"/>
        <v>0.54188916457807079</v>
      </c>
      <c r="G31" s="465">
        <f t="shared" si="16"/>
        <v>0.26784042635539734</v>
      </c>
      <c r="H31" s="465">
        <f t="shared" si="16"/>
        <v>0.72610142631700891</v>
      </c>
      <c r="I31" s="465">
        <f t="shared" si="16"/>
        <v>0.36110564294052294</v>
      </c>
      <c r="J31" s="465">
        <f t="shared" si="16"/>
        <v>0.18501696977871396</v>
      </c>
      <c r="K31" s="465">
        <f t="shared" si="16"/>
        <v>0.85762740579447339</v>
      </c>
      <c r="L31" s="465">
        <f t="shared" si="16"/>
        <v>0.28974105876701661</v>
      </c>
      <c r="M31" s="465">
        <f t="shared" si="16"/>
        <v>0.79761731827139271</v>
      </c>
      <c r="N31" s="465">
        <f t="shared" si="16"/>
        <v>0.28629421602809058</v>
      </c>
      <c r="O31" s="465">
        <f t="shared" si="16"/>
        <v>0.2626821031532573</v>
      </c>
      <c r="P31" s="465">
        <f t="shared" si="16"/>
        <v>0.26377173623607175</v>
      </c>
      <c r="Q31" s="505"/>
      <c r="AF31" s="384">
        <v>2050</v>
      </c>
      <c r="AG31" s="384">
        <f t="shared" si="12"/>
        <v>0.16640322670847596</v>
      </c>
      <c r="AH31" s="384">
        <f t="shared" si="7"/>
        <v>0.20529152677020529</v>
      </c>
      <c r="AI31" s="384">
        <f t="shared" si="7"/>
        <v>0.22413321677629422</v>
      </c>
      <c r="AJ31" s="384">
        <f t="shared" si="7"/>
        <v>0.16969823325062755</v>
      </c>
      <c r="AK31" s="384">
        <f t="shared" si="7"/>
        <v>0.13649964719003441</v>
      </c>
      <c r="AL31" s="384">
        <f t="shared" si="7"/>
        <v>8.1991006138873876E-2</v>
      </c>
      <c r="AM31" s="384">
        <f t="shared" si="7"/>
        <v>0.38405549238692394</v>
      </c>
      <c r="AN31" s="384">
        <f t="shared" si="7"/>
        <v>0.17961650526459627</v>
      </c>
      <c r="AO31" s="384">
        <f t="shared" si="7"/>
        <v>0.18161554339010816</v>
      </c>
      <c r="AP31" s="384">
        <f t="shared" si="7"/>
        <v>0.52303536973879172</v>
      </c>
      <c r="AQ31" s="384">
        <f t="shared" si="7"/>
        <v>0.20273919972649943</v>
      </c>
      <c r="AR31" s="384">
        <f t="shared" si="7"/>
        <v>9.4543399808022135E-2</v>
      </c>
      <c r="AS31" s="384">
        <f t="shared" si="7"/>
        <v>0.22183814503858981</v>
      </c>
      <c r="AT31" s="384">
        <f t="shared" si="7"/>
        <v>0.28572763829029246</v>
      </c>
      <c r="AU31" s="384">
        <f t="shared" si="7"/>
        <v>0.18397771691666567</v>
      </c>
      <c r="AV31">
        <v>61</v>
      </c>
      <c r="AW31" s="550"/>
      <c r="AX31" s="537">
        <f t="shared" ref="AX31:BL31" si="17">SUM(AX19:AX24)-SUM(AX25:AX30)</f>
        <v>-3.2917378326096092E-3</v>
      </c>
      <c r="AY31" s="537">
        <f t="shared" si="17"/>
        <v>-0.13722381790439453</v>
      </c>
      <c r="AZ31" s="537">
        <f t="shared" si="17"/>
        <v>-2.4739552779695639E-3</v>
      </c>
      <c r="BA31" s="537">
        <f t="shared" si="17"/>
        <v>0.10842674810805963</v>
      </c>
      <c r="BB31" s="537">
        <f t="shared" si="17"/>
        <v>1.5795901067003904E-3</v>
      </c>
      <c r="BC31" s="537">
        <f t="shared" si="17"/>
        <v>4.3213645686113189E-4</v>
      </c>
      <c r="BD31" s="537">
        <f t="shared" si="17"/>
        <v>3.7776237284159464E-4</v>
      </c>
      <c r="BE31" s="537">
        <f t="shared" si="17"/>
        <v>-8.5916143087194641E-4</v>
      </c>
      <c r="BF31" s="541">
        <f t="shared" si="17"/>
        <v>-5.4341995916653563E-3</v>
      </c>
      <c r="BG31" s="537">
        <f t="shared" si="17"/>
        <v>4.0251766379117981E-4</v>
      </c>
      <c r="BH31" s="537">
        <f t="shared" si="17"/>
        <v>1.7835548752240804E-3</v>
      </c>
      <c r="BI31" s="537">
        <f t="shared" si="17"/>
        <v>-0.19268420381521256</v>
      </c>
      <c r="BJ31" s="537">
        <f t="shared" si="17"/>
        <v>4.9350388093681197E-2</v>
      </c>
      <c r="BK31" s="541">
        <f t="shared" si="17"/>
        <v>4.1145184655317912E-2</v>
      </c>
      <c r="BL31" s="537">
        <f t="shared" si="17"/>
        <v>2.049049189817076E-3</v>
      </c>
      <c r="BM31" s="537"/>
    </row>
    <row r="32" spans="1:65" x14ac:dyDescent="0.25">
      <c r="A32" s="515" t="s">
        <v>623</v>
      </c>
      <c r="B32" s="514">
        <f>(B30/B28)^(1/25)</f>
        <v>0.97847394499719909</v>
      </c>
      <c r="C32" s="514">
        <f>(C30/C28)^(1/25)</f>
        <v>0.97721141350022045</v>
      </c>
      <c r="D32" s="514">
        <f t="shared" ref="D32:P32" si="18">(D30/D28)^(1/25)</f>
        <v>0.99358797668591392</v>
      </c>
      <c r="E32" s="514">
        <f t="shared" si="18"/>
        <v>0.97886778240160821</v>
      </c>
      <c r="F32" s="514">
        <f t="shared" si="18"/>
        <v>0.97028982091530414</v>
      </c>
      <c r="G32" s="514">
        <f t="shared" si="18"/>
        <v>0.97463278738226855</v>
      </c>
      <c r="H32" s="514">
        <f t="shared" si="18"/>
        <v>0.98151087994593644</v>
      </c>
      <c r="I32" s="514">
        <f t="shared" si="18"/>
        <v>0.98608381270251122</v>
      </c>
      <c r="J32" s="514">
        <f t="shared" si="18"/>
        <v>0.92395511357747528</v>
      </c>
      <c r="K32" s="514">
        <f t="shared" si="18"/>
        <v>0.98667554711429162</v>
      </c>
      <c r="L32" s="514">
        <f t="shared" si="18"/>
        <v>0.98953819811746258</v>
      </c>
      <c r="M32" s="514">
        <f t="shared" si="18"/>
        <v>0.93987548110958885</v>
      </c>
      <c r="N32" s="514">
        <f t="shared" si="18"/>
        <v>0.99086259847752378</v>
      </c>
      <c r="O32" s="514">
        <f t="shared" si="18"/>
        <v>0.99234538977109943</v>
      </c>
      <c r="P32" s="514">
        <f t="shared" si="18"/>
        <v>0.99008062458273172</v>
      </c>
      <c r="Q32" s="517"/>
      <c r="AF32">
        <v>14</v>
      </c>
      <c r="AG32">
        <f t="shared" si="12"/>
        <v>0.15243964472868254</v>
      </c>
      <c r="AH32">
        <f t="shared" si="7"/>
        <v>0.18118103537890184</v>
      </c>
      <c r="AI32">
        <f t="shared" si="7"/>
        <v>0.21844332984765466</v>
      </c>
      <c r="AJ32">
        <f t="shared" si="7"/>
        <v>0.15435120188010276</v>
      </c>
      <c r="AK32">
        <f t="shared" si="7"/>
        <v>0.12010478379794054</v>
      </c>
      <c r="AL32">
        <f t="shared" si="7"/>
        <v>7.2771166667758666E-2</v>
      </c>
      <c r="AM32">
        <f t="shared" si="7"/>
        <v>0.36110793532233371</v>
      </c>
      <c r="AN32">
        <f t="shared" si="7"/>
        <v>0.16704225312844798</v>
      </c>
      <c r="AO32">
        <f t="shared" si="7"/>
        <v>0.1851029472749921</v>
      </c>
      <c r="AP32">
        <f t="shared" si="7"/>
        <v>0.49680791339993069</v>
      </c>
      <c r="AQ32">
        <f t="shared" si="7"/>
        <v>0.1954252506672686</v>
      </c>
      <c r="AR32">
        <f t="shared" si="7"/>
        <v>7.862861830850032E-2</v>
      </c>
      <c r="AS32">
        <f t="shared" si="7"/>
        <v>0.21601195849129637</v>
      </c>
      <c r="AT32">
        <f t="shared" si="7"/>
        <v>0.28827419397788367</v>
      </c>
      <c r="AU32">
        <f t="shared" si="7"/>
        <v>0.17721898608403819</v>
      </c>
      <c r="AV32">
        <v>66</v>
      </c>
      <c r="AW32" s="542">
        <v>2020</v>
      </c>
      <c r="AX32" s="4">
        <f>AX$2*EXP(AX$3*$BM32)+AX$1</f>
        <v>0.30006926181710747</v>
      </c>
      <c r="AY32" s="4">
        <f t="shared" ref="AY32:BL45" si="19">AY$2*EXP(AY$3*$BM32)+AY$1</f>
        <v>0.4791587820775256</v>
      </c>
      <c r="AZ32" s="4">
        <f t="shared" si="19"/>
        <v>0.25708452051975161</v>
      </c>
      <c r="BA32" s="4">
        <f t="shared" si="19"/>
        <v>0.2834612290730491</v>
      </c>
      <c r="BB32" s="4">
        <f t="shared" si="19"/>
        <v>0.32456279402893612</v>
      </c>
      <c r="BC32" s="4">
        <f t="shared" si="19"/>
        <v>0.17293654923407989</v>
      </c>
      <c r="BD32" s="4">
        <f t="shared" si="19"/>
        <v>0.58995500378540944</v>
      </c>
      <c r="BE32" s="4">
        <f t="shared" si="19"/>
        <v>0.28485666578714292</v>
      </c>
      <c r="BF32" s="4">
        <f t="shared" si="19"/>
        <v>0.14898506572499304</v>
      </c>
      <c r="BG32" s="4">
        <f t="shared" si="19"/>
        <v>0.69978056899576402</v>
      </c>
      <c r="BH32" s="4">
        <f t="shared" si="19"/>
        <v>0.24911712564196198</v>
      </c>
      <c r="BI32" s="4">
        <f t="shared" si="19"/>
        <v>0.35858932694391732</v>
      </c>
      <c r="BJ32" s="4">
        <f t="shared" si="19"/>
        <v>0.25318406075848249</v>
      </c>
      <c r="BK32" s="4">
        <f t="shared" si="19"/>
        <v>0.30490980791678413</v>
      </c>
      <c r="BL32" s="4">
        <f t="shared" si="19"/>
        <v>0.22611117293497235</v>
      </c>
      <c r="BM32">
        <v>7</v>
      </c>
    </row>
    <row r="33" spans="1:65" x14ac:dyDescent="0.25">
      <c r="A33" s="506" t="s">
        <v>624</v>
      </c>
      <c r="B33" s="514">
        <f>B32^100</f>
        <v>0.11348189168164045</v>
      </c>
      <c r="C33" s="514">
        <f t="shared" ref="C33:P33" si="20">C32^100</f>
        <v>9.9736259037539493E-2</v>
      </c>
      <c r="D33" s="514">
        <f t="shared" si="20"/>
        <v>0.52557264234041223</v>
      </c>
      <c r="E33" s="514">
        <f t="shared" si="20"/>
        <v>0.11814177060316301</v>
      </c>
      <c r="F33" s="514">
        <f t="shared" si="20"/>
        <v>4.8994522819528007E-2</v>
      </c>
      <c r="G33" s="514">
        <f t="shared" si="20"/>
        <v>7.6577596014637858E-2</v>
      </c>
      <c r="H33" s="514">
        <f t="shared" si="20"/>
        <v>0.15470765638149506</v>
      </c>
      <c r="I33" s="514">
        <f t="shared" si="20"/>
        <v>0.24625381045650047</v>
      </c>
      <c r="J33" s="514">
        <f t="shared" si="20"/>
        <v>3.6735617003315812E-4</v>
      </c>
      <c r="K33" s="514">
        <f t="shared" si="20"/>
        <v>0.26147882029394792</v>
      </c>
      <c r="L33" s="514">
        <f t="shared" si="20"/>
        <v>0.34934646141518372</v>
      </c>
      <c r="M33" s="514">
        <f t="shared" si="20"/>
        <v>2.027832197088607E-3</v>
      </c>
      <c r="N33" s="514">
        <f t="shared" si="20"/>
        <v>0.39934069144165907</v>
      </c>
      <c r="O33" s="514">
        <f t="shared" si="20"/>
        <v>0.46375183306408091</v>
      </c>
      <c r="P33" s="514">
        <f t="shared" si="20"/>
        <v>0.36902531989213611</v>
      </c>
      <c r="Q33" s="517"/>
      <c r="AF33">
        <v>15</v>
      </c>
      <c r="AG33">
        <f t="shared" si="12"/>
        <v>0.14001163650506526</v>
      </c>
      <c r="AH33">
        <f t="shared" si="7"/>
        <v>0.16000972305094885</v>
      </c>
      <c r="AI33">
        <f t="shared" si="7"/>
        <v>0.21291220957483822</v>
      </c>
      <c r="AJ33">
        <f t="shared" si="7"/>
        <v>0.14047157518886838</v>
      </c>
      <c r="AK33">
        <f t="shared" si="7"/>
        <v>0.10610603326519816</v>
      </c>
      <c r="AL33">
        <f t="shared" si="7"/>
        <v>6.4650943589607143E-2</v>
      </c>
      <c r="AM33">
        <f t="shared" si="7"/>
        <v>0.33989287154572317</v>
      </c>
      <c r="AN33">
        <f t="shared" si="7"/>
        <v>0.15535906096245633</v>
      </c>
      <c r="AO33">
        <f t="shared" si="7"/>
        <v>0.18867702651195284</v>
      </c>
      <c r="AP33">
        <f t="shared" si="7"/>
        <v>0.47192187812249997</v>
      </c>
      <c r="AQ33">
        <f t="shared" si="7"/>
        <v>0.18839597718690312</v>
      </c>
      <c r="AR33">
        <f t="shared" si="7"/>
        <v>6.6009054015181576E-2</v>
      </c>
      <c r="AS33">
        <f t="shared" si="7"/>
        <v>0.21034494262012315</v>
      </c>
      <c r="AT33">
        <f t="shared" si="7"/>
        <v>0.29084492868264172</v>
      </c>
      <c r="AU33">
        <f t="shared" si="7"/>
        <v>0.17071942190174638</v>
      </c>
      <c r="AV33">
        <v>71</v>
      </c>
      <c r="AW33" s="542">
        <v>2025</v>
      </c>
      <c r="AX33" s="4">
        <f t="shared" ref="AX33:AX87" si="21">AX$2*EXP(AX$3*$BM33)+AX$1</f>
        <v>0.2731528267504007</v>
      </c>
      <c r="AY33" s="4">
        <f t="shared" si="19"/>
        <v>0.43723031617790775</v>
      </c>
      <c r="AZ33" s="4">
        <f t="shared" si="19"/>
        <v>0.24944135731766143</v>
      </c>
      <c r="BA33" s="4">
        <f t="shared" si="19"/>
        <v>0.25128517586623816</v>
      </c>
      <c r="BB33" s="4">
        <f t="shared" si="19"/>
        <v>0.28300012337449448</v>
      </c>
      <c r="BC33" s="4">
        <f t="shared" si="19"/>
        <v>0.15346389027148236</v>
      </c>
      <c r="BD33" s="4">
        <f t="shared" si="19"/>
        <v>0.55005050749912077</v>
      </c>
      <c r="BE33" s="4">
        <f t="shared" si="19"/>
        <v>0.26719921482739684</v>
      </c>
      <c r="BF33" s="4">
        <f t="shared" si="19"/>
        <v>0.14851979309979677</v>
      </c>
      <c r="BG33" s="4">
        <f t="shared" si="19"/>
        <v>0.66346735318148831</v>
      </c>
      <c r="BH33" s="4">
        <f t="shared" si="19"/>
        <v>0.23802523489242544</v>
      </c>
      <c r="BI33" s="4">
        <f t="shared" si="19"/>
        <v>0.29988021022252476</v>
      </c>
      <c r="BJ33" s="4">
        <f t="shared" si="19"/>
        <v>0.24253781400826346</v>
      </c>
      <c r="BK33" s="4">
        <f t="shared" si="19"/>
        <v>0.30356225500595296</v>
      </c>
      <c r="BL33" s="4">
        <f t="shared" si="19"/>
        <v>0.2166266641292981</v>
      </c>
      <c r="BM33">
        <v>8</v>
      </c>
    </row>
    <row r="34" spans="1:65" x14ac:dyDescent="0.25">
      <c r="A34" s="506" t="s">
        <v>606</v>
      </c>
      <c r="B34" s="514">
        <f>B33*B31</f>
        <v>4.8686490310609884E-2</v>
      </c>
      <c r="C34" s="514">
        <f t="shared" ref="C34:P34" si="22">C33*C31</f>
        <v>6.9797364497861364E-2</v>
      </c>
      <c r="D34" s="514">
        <f t="shared" si="22"/>
        <v>0.1510713801049097</v>
      </c>
      <c r="E34" s="514">
        <f t="shared" si="22"/>
        <v>5.089966934579445E-2</v>
      </c>
      <c r="F34" s="514">
        <f t="shared" si="22"/>
        <v>2.6549601039575255E-2</v>
      </c>
      <c r="G34" s="514">
        <f t="shared" si="22"/>
        <v>2.051057596583198E-2</v>
      </c>
      <c r="H34" s="514">
        <f t="shared" si="22"/>
        <v>0.11233344996076526</v>
      </c>
      <c r="I34" s="514">
        <f t="shared" si="22"/>
        <v>8.8923640551448274E-2</v>
      </c>
      <c r="J34" s="514">
        <f t="shared" si="22"/>
        <v>6.7967125409048917E-5</v>
      </c>
      <c r="K34" s="514">
        <f t="shared" si="22"/>
        <v>0.22425140231889787</v>
      </c>
      <c r="L34" s="514">
        <f t="shared" si="22"/>
        <v>0.10122001360694605</v>
      </c>
      <c r="M34" s="514">
        <f t="shared" si="22"/>
        <v>1.617434078946201E-3</v>
      </c>
      <c r="N34" s="514">
        <f t="shared" si="22"/>
        <v>0.1143289301844054</v>
      </c>
      <c r="O34" s="514">
        <f t="shared" si="22"/>
        <v>0.12181930685045106</v>
      </c>
      <c r="P34" s="514">
        <f t="shared" si="22"/>
        <v>9.7338449343020522E-2</v>
      </c>
      <c r="Q34" s="517"/>
      <c r="AF34">
        <v>16</v>
      </c>
      <c r="AG34">
        <f t="shared" si="12"/>
        <v>0.12895033514057216</v>
      </c>
      <c r="AH34">
        <f t="shared" si="7"/>
        <v>0.14141929042918111</v>
      </c>
      <c r="AI34">
        <f t="shared" si="7"/>
        <v>0.20753542584327192</v>
      </c>
      <c r="AJ34">
        <f t="shared" si="7"/>
        <v>0.12791904744346907</v>
      </c>
      <c r="AK34">
        <f t="shared" si="7"/>
        <v>9.4153203174984892E-2</v>
      </c>
      <c r="AL34">
        <f t="shared" si="7"/>
        <v>5.7499189695678542E-2</v>
      </c>
      <c r="AM34">
        <f t="shared" si="7"/>
        <v>0.32027950138266748</v>
      </c>
      <c r="AN34">
        <f t="shared" si="7"/>
        <v>0.14450378482280524</v>
      </c>
      <c r="AO34">
        <f t="shared" si="7"/>
        <v>0.19233993531567428</v>
      </c>
      <c r="AP34">
        <f t="shared" si="7"/>
        <v>0.44830865601556269</v>
      </c>
      <c r="AQ34">
        <f t="shared" si="7"/>
        <v>0.18164029906259227</v>
      </c>
      <c r="AR34">
        <f t="shared" si="7"/>
        <v>5.6002419430975003E-2</v>
      </c>
      <c r="AS34">
        <f t="shared" si="7"/>
        <v>0.20483274890242489</v>
      </c>
      <c r="AT34">
        <f t="shared" si="7"/>
        <v>0.2934400719793111</v>
      </c>
      <c r="AU34">
        <f t="shared" si="7"/>
        <v>0.16446908650507736</v>
      </c>
      <c r="AV34">
        <v>76</v>
      </c>
      <c r="AW34" s="544">
        <v>2030</v>
      </c>
      <c r="AX34" s="4">
        <f t="shared" si="21"/>
        <v>0.24901604069546862</v>
      </c>
      <c r="AY34" s="4">
        <f t="shared" si="19"/>
        <v>0.39902919087632965</v>
      </c>
      <c r="AZ34" s="4">
        <f t="shared" si="19"/>
        <v>0.24204482304347325</v>
      </c>
      <c r="BA34" s="4">
        <f t="shared" si="19"/>
        <v>0.22290930443262147</v>
      </c>
      <c r="BB34" s="4">
        <f t="shared" si="19"/>
        <v>0.24719101000591032</v>
      </c>
      <c r="BC34" s="4">
        <f t="shared" si="19"/>
        <v>0.13624492553741804</v>
      </c>
      <c r="BD34" s="4">
        <f t="shared" si="19"/>
        <v>0.51326922800180552</v>
      </c>
      <c r="BE34" s="4">
        <f t="shared" si="19"/>
        <v>0.25064471686682382</v>
      </c>
      <c r="BF34" s="4">
        <f t="shared" si="19"/>
        <v>0.14805653074968117</v>
      </c>
      <c r="BG34" s="4">
        <f t="shared" si="19"/>
        <v>0.62906648688735411</v>
      </c>
      <c r="BH34" s="4">
        <f t="shared" si="19"/>
        <v>0.227458463763101</v>
      </c>
      <c r="BI34" s="4">
        <f t="shared" si="19"/>
        <v>0.25128159558058988</v>
      </c>
      <c r="BJ34" s="4">
        <f t="shared" si="19"/>
        <v>0.23235493875910293</v>
      </c>
      <c r="BK34" s="4">
        <f t="shared" si="19"/>
        <v>0.30222102073337126</v>
      </c>
      <c r="BL34" s="4">
        <f t="shared" si="19"/>
        <v>0.20755405566231241</v>
      </c>
      <c r="BM34">
        <v>9</v>
      </c>
    </row>
    <row r="35" spans="1:65" x14ac:dyDescent="0.25">
      <c r="A35" s="592">
        <v>4</v>
      </c>
      <c r="B35" s="593">
        <v>0.40842645834557667</v>
      </c>
      <c r="C35" s="593">
        <v>0.61231660864408266</v>
      </c>
      <c r="D35" s="593">
        <v>0.28756751802173841</v>
      </c>
      <c r="E35" s="593">
        <v>0.42523366502628085</v>
      </c>
      <c r="F35" s="593">
        <v>0.48366968525504761</v>
      </c>
      <c r="G35" s="593">
        <v>0.2561707508232004</v>
      </c>
      <c r="H35" s="593">
        <v>0.75248939039001805</v>
      </c>
      <c r="I35" s="593">
        <v>0.33336867075573196</v>
      </c>
      <c r="J35" s="593">
        <v>0.15046594638149333</v>
      </c>
      <c r="K35" s="593">
        <v>0.81540516466987056</v>
      </c>
      <c r="L35" s="593">
        <v>0.28018262611315875</v>
      </c>
      <c r="M35" s="593">
        <v>0.62030780899547322</v>
      </c>
      <c r="N35" s="593">
        <v>0.29127924024671731</v>
      </c>
      <c r="O35" s="593">
        <v>0.31190037488867484</v>
      </c>
      <c r="P35" s="593">
        <v>0.26522748721248096</v>
      </c>
      <c r="Q35" s="517"/>
      <c r="AF35">
        <v>17</v>
      </c>
      <c r="AG35">
        <f t="shared" si="12"/>
        <v>0.11910544401444413</v>
      </c>
      <c r="AH35">
        <f t="shared" si="7"/>
        <v>0.1250951164851703</v>
      </c>
      <c r="AI35">
        <f t="shared" si="7"/>
        <v>0.20230867215322507</v>
      </c>
      <c r="AJ35">
        <f t="shared" si="7"/>
        <v>0.11656672822738177</v>
      </c>
      <c r="AK35">
        <f t="shared" si="7"/>
        <v>8.3947281808549989E-2</v>
      </c>
      <c r="AL35">
        <f t="shared" si="7"/>
        <v>5.1200399223167797E-2</v>
      </c>
      <c r="AM35">
        <f t="shared" si="7"/>
        <v>0.30214690026472235</v>
      </c>
      <c r="AN35">
        <f t="shared" si="7"/>
        <v>0.13441775538890718</v>
      </c>
      <c r="AO35">
        <f t="shared" si="7"/>
        <v>0.19609388144133127</v>
      </c>
      <c r="AP35">
        <f t="shared" si="7"/>
        <v>0.42590314818534492</v>
      </c>
      <c r="AQ35">
        <f t="shared" si="7"/>
        <v>0.17514756733906872</v>
      </c>
      <c r="AR35">
        <f t="shared" si="7"/>
        <v>4.8067697330081809E-2</v>
      </c>
      <c r="AS35">
        <f t="shared" si="7"/>
        <v>0.19947114761664239</v>
      </c>
      <c r="AT35">
        <f t="shared" si="7"/>
        <v>0.29605985562240072</v>
      </c>
      <c r="AU35">
        <f t="shared" si="7"/>
        <v>0.15845842310132291</v>
      </c>
      <c r="AV35">
        <v>81</v>
      </c>
      <c r="AW35" s="542">
        <v>2035</v>
      </c>
      <c r="AX35" s="4">
        <f t="shared" si="21"/>
        <v>0.22737185045936376</v>
      </c>
      <c r="AY35" s="4">
        <f t="shared" si="19"/>
        <v>0.36422405448520384</v>
      </c>
      <c r="AZ35" s="4">
        <f t="shared" si="19"/>
        <v>0.23488695949631255</v>
      </c>
      <c r="BA35" s="4">
        <f t="shared" si="19"/>
        <v>0.19788479087771774</v>
      </c>
      <c r="BB35" s="4">
        <f t="shared" si="19"/>
        <v>0.21633898389562276</v>
      </c>
      <c r="BC35" s="4">
        <f t="shared" si="19"/>
        <v>0.12101882071616873</v>
      </c>
      <c r="BD35" s="4">
        <f t="shared" si="19"/>
        <v>0.4793667195788518</v>
      </c>
      <c r="BE35" s="4">
        <f t="shared" si="19"/>
        <v>0.23512427717530915</v>
      </c>
      <c r="BF35" s="4">
        <f t="shared" si="19"/>
        <v>0.14759526998897321</v>
      </c>
      <c r="BG35" s="4">
        <f t="shared" si="19"/>
        <v>0.59647726075438068</v>
      </c>
      <c r="BH35" s="4">
        <f t="shared" si="19"/>
        <v>0.21739195169398504</v>
      </c>
      <c r="BI35" s="4">
        <f t="shared" si="19"/>
        <v>0.21105231813593903</v>
      </c>
      <c r="BJ35" s="4">
        <f t="shared" si="19"/>
        <v>0.22261526704448364</v>
      </c>
      <c r="BK35" s="4">
        <f t="shared" si="19"/>
        <v>0.3008860754711194</v>
      </c>
      <c r="BL35" s="4">
        <f t="shared" si="19"/>
        <v>0.19887545921818492</v>
      </c>
      <c r="BM35">
        <v>10</v>
      </c>
    </row>
    <row r="36" spans="1:65" x14ac:dyDescent="0.25">
      <c r="A36" s="766" t="s">
        <v>633</v>
      </c>
      <c r="B36" s="766"/>
      <c r="C36" s="766"/>
      <c r="D36" s="766"/>
      <c r="E36" s="766"/>
      <c r="F36" s="766"/>
      <c r="G36" s="766"/>
      <c r="H36" s="766"/>
      <c r="I36" s="766"/>
      <c r="J36" s="766"/>
      <c r="K36" s="766"/>
      <c r="L36" s="766"/>
      <c r="M36" s="766"/>
      <c r="N36" s="766"/>
      <c r="O36" s="766"/>
      <c r="P36" s="766"/>
      <c r="Q36" s="532"/>
      <c r="AF36">
        <v>18</v>
      </c>
      <c r="AG36">
        <f t="shared" si="12"/>
        <v>0.1103431946107316</v>
      </c>
      <c r="AH36">
        <f t="shared" si="7"/>
        <v>0.11076093393138196</v>
      </c>
      <c r="AI36">
        <f t="shared" si="7"/>
        <v>0.19722776217054663</v>
      </c>
      <c r="AJ36">
        <f t="shared" si="7"/>
        <v>0.10629985973699495</v>
      </c>
      <c r="AK36">
        <f t="shared" si="7"/>
        <v>7.5232958075032066E-2</v>
      </c>
      <c r="AL36">
        <f t="shared" si="7"/>
        <v>4.5652842357393419E-2</v>
      </c>
      <c r="AM36">
        <f t="shared" si="7"/>
        <v>0.28538327317926487</v>
      </c>
      <c r="AN36">
        <f t="shared" si="7"/>
        <v>0.12504646087435531</v>
      </c>
      <c r="AO36">
        <f t="shared" si="7"/>
        <v>0.19994112751527615</v>
      </c>
      <c r="AP36">
        <f t="shared" si="7"/>
        <v>0.40464358526519317</v>
      </c>
      <c r="AQ36">
        <f t="shared" si="7"/>
        <v>0.16890754754269191</v>
      </c>
      <c r="AR36">
        <f t="shared" si="7"/>
        <v>4.1775890200662705E-2</v>
      </c>
      <c r="AS36">
        <f t="shared" si="7"/>
        <v>0.19425602459667196</v>
      </c>
      <c r="AT36">
        <f t="shared" si="7"/>
        <v>0.29870451356688049</v>
      </c>
      <c r="AU36">
        <f t="shared" si="7"/>
        <v>0.1526782413573983</v>
      </c>
      <c r="AV36">
        <v>86</v>
      </c>
      <c r="AW36" s="542">
        <v>2040</v>
      </c>
      <c r="AX36" s="4">
        <f t="shared" si="21"/>
        <v>0.20796284671253018</v>
      </c>
      <c r="AY36" s="4">
        <f t="shared" si="19"/>
        <v>0.33251301169152925</v>
      </c>
      <c r="AZ36" s="4">
        <f t="shared" si="19"/>
        <v>0.22796006526984122</v>
      </c>
      <c r="BA36" s="4">
        <f t="shared" si="19"/>
        <v>0.17581582005775284</v>
      </c>
      <c r="BB36" s="4">
        <f t="shared" si="19"/>
        <v>0.18975783106694277</v>
      </c>
      <c r="BC36" s="4">
        <f t="shared" si="19"/>
        <v>0.10755492950039584</v>
      </c>
      <c r="BD36" s="4">
        <f t="shared" si="19"/>
        <v>0.44811766861931851</v>
      </c>
      <c r="BE36" s="4">
        <f t="shared" si="19"/>
        <v>0.22057330445528797</v>
      </c>
      <c r="BF36" s="4">
        <f t="shared" si="19"/>
        <v>0.14713600216952749</v>
      </c>
      <c r="BG36" s="4">
        <f t="shared" si="19"/>
        <v>0.56560426904349537</v>
      </c>
      <c r="BH36" s="4">
        <f t="shared" si="19"/>
        <v>0.20780201509013094</v>
      </c>
      <c r="BI36" s="4">
        <f t="shared" si="19"/>
        <v>0.17775106509317826</v>
      </c>
      <c r="BJ36" s="4">
        <f t="shared" si="19"/>
        <v>0.21329950869652828</v>
      </c>
      <c r="BK36" s="4">
        <f t="shared" si="19"/>
        <v>0.29955738973020224</v>
      </c>
      <c r="BL36" s="4">
        <f t="shared" si="19"/>
        <v>0.19057376334823786</v>
      </c>
      <c r="BM36">
        <v>11</v>
      </c>
    </row>
    <row r="37" spans="1:65" x14ac:dyDescent="0.25">
      <c r="A37" s="525" t="s">
        <v>632</v>
      </c>
      <c r="B37" s="461" t="s">
        <v>0</v>
      </c>
      <c r="C37" s="461" t="s">
        <v>23</v>
      </c>
      <c r="D37" s="461" t="s">
        <v>39</v>
      </c>
      <c r="E37" s="461" t="s">
        <v>24</v>
      </c>
      <c r="F37" s="461" t="s">
        <v>40</v>
      </c>
      <c r="G37" s="461" t="s">
        <v>5</v>
      </c>
      <c r="H37" s="461" t="s">
        <v>25</v>
      </c>
      <c r="I37" s="461" t="s">
        <v>26</v>
      </c>
      <c r="J37" s="461" t="s">
        <v>41</v>
      </c>
      <c r="K37" s="461" t="s">
        <v>42</v>
      </c>
      <c r="L37" s="461" t="s">
        <v>4</v>
      </c>
      <c r="M37" s="461" t="s">
        <v>43</v>
      </c>
      <c r="N37" s="461" t="s">
        <v>1</v>
      </c>
      <c r="O37" s="461" t="s">
        <v>2</v>
      </c>
      <c r="P37" s="461" t="s">
        <v>3</v>
      </c>
      <c r="Q37" s="526" t="s">
        <v>73</v>
      </c>
      <c r="AF37">
        <v>19</v>
      </c>
      <c r="AG37">
        <f t="shared" si="12"/>
        <v>0.10254452892421147</v>
      </c>
      <c r="AH37">
        <f t="shared" si="7"/>
        <v>9.8174153724919153E-2</v>
      </c>
      <c r="AI37">
        <f t="shared" si="7"/>
        <v>0.19228862637364827</v>
      </c>
      <c r="AJ37">
        <f t="shared" si="7"/>
        <v>9.7014656723189333E-2</v>
      </c>
      <c r="AK37">
        <f t="shared" si="7"/>
        <v>6.7792234655165026E-2</v>
      </c>
      <c r="AL37">
        <f t="shared" si="7"/>
        <v>4.0766922225058393E-2</v>
      </c>
      <c r="AM37">
        <f t="shared" si="7"/>
        <v>0.26988526540683516</v>
      </c>
      <c r="AN37">
        <f t="shared" si="7"/>
        <v>0.11633925240802737</v>
      </c>
      <c r="AO37">
        <f t="shared" si="7"/>
        <v>0.20388399239879751</v>
      </c>
      <c r="AP37">
        <f t="shared" si="7"/>
        <v>0.38447135712464953</v>
      </c>
      <c r="AQ37">
        <f t="shared" si="7"/>
        <v>0.16291040354887798</v>
      </c>
      <c r="AR37">
        <f t="shared" si="7"/>
        <v>3.6786826128796468E-2</v>
      </c>
      <c r="AS37">
        <f t="shared" si="7"/>
        <v>0.18918337807490504</v>
      </c>
      <c r="AT37">
        <f t="shared" si="7"/>
        <v>0.30137428198907401</v>
      </c>
      <c r="AU37">
        <f t="shared" si="7"/>
        <v>0.14711970334777846</v>
      </c>
      <c r="AV37">
        <v>91</v>
      </c>
      <c r="AW37" s="542">
        <v>2045</v>
      </c>
      <c r="AX37" s="4">
        <f t="shared" si="21"/>
        <v>0.19055820267940732</v>
      </c>
      <c r="AY37" s="4">
        <f t="shared" si="19"/>
        <v>0.30362100495545863</v>
      </c>
      <c r="AZ37" s="4">
        <f t="shared" si="19"/>
        <v>0.22125668746603344</v>
      </c>
      <c r="BA37" s="4">
        <f t="shared" si="19"/>
        <v>0.15635332493336626</v>
      </c>
      <c r="BB37" s="4">
        <f t="shared" si="19"/>
        <v>0.16685633075134304</v>
      </c>
      <c r="BC37" s="4">
        <f t="shared" si="19"/>
        <v>9.564929974161604E-2</v>
      </c>
      <c r="BD37" s="4">
        <f t="shared" si="19"/>
        <v>0.41931439619802569</v>
      </c>
      <c r="BE37" s="4">
        <f t="shared" si="19"/>
        <v>0.20693124203262625</v>
      </c>
      <c r="BF37" s="4">
        <f t="shared" si="19"/>
        <v>0.14667871868056412</v>
      </c>
      <c r="BG37" s="4">
        <f t="shared" si="19"/>
        <v>0.5363571303329504</v>
      </c>
      <c r="BH37" s="4">
        <f t="shared" si="19"/>
        <v>0.19866609160099163</v>
      </c>
      <c r="BI37" s="4">
        <f t="shared" si="19"/>
        <v>0.15018473716835404</v>
      </c>
      <c r="BJ37" s="4">
        <f t="shared" si="19"/>
        <v>0.20438921314034053</v>
      </c>
      <c r="BK37" s="4">
        <f t="shared" si="19"/>
        <v>0.29823493415989777</v>
      </c>
      <c r="BL37" s="4">
        <f t="shared" si="19"/>
        <v>0.18263259973257839</v>
      </c>
      <c r="BM37">
        <v>12</v>
      </c>
    </row>
    <row r="38" spans="1:65" x14ac:dyDescent="0.25">
      <c r="A38" s="466">
        <v>1990</v>
      </c>
      <c r="B38" s="462">
        <f t="shared" ref="B38:B63" si="23">B2/Q38</f>
        <v>1.4779358210144722</v>
      </c>
      <c r="C38" s="462">
        <f t="shared" ref="C38:P38" si="24">C2/B38</f>
        <v>0.53408597973768357</v>
      </c>
      <c r="D38" s="462">
        <f t="shared" si="24"/>
        <v>0.55963884398552721</v>
      </c>
      <c r="E38" s="462">
        <f t="shared" si="24"/>
        <v>0.8934054623089086</v>
      </c>
      <c r="F38" s="462">
        <f t="shared" si="24"/>
        <v>0.82481774005452091</v>
      </c>
      <c r="G38" s="462">
        <f t="shared" si="24"/>
        <v>0.42748476993990342</v>
      </c>
      <c r="H38" s="462">
        <f t="shared" si="24"/>
        <v>2.148881463174364</v>
      </c>
      <c r="I38" s="462">
        <f t="shared" si="24"/>
        <v>0.18309187282615019</v>
      </c>
      <c r="J38" s="462">
        <f t="shared" si="24"/>
        <v>0.7334686676355453</v>
      </c>
      <c r="K38" s="462">
        <f t="shared" si="24"/>
        <v>1.223750444053654</v>
      </c>
      <c r="L38" s="462">
        <f t="shared" si="24"/>
        <v>0.27234765906124331</v>
      </c>
      <c r="M38" s="462">
        <f t="shared" si="24"/>
        <v>3.9037184911034806</v>
      </c>
      <c r="N38" s="462">
        <f t="shared" si="24"/>
        <v>7.0048048419845271E-2</v>
      </c>
      <c r="O38" s="462">
        <f t="shared" si="24"/>
        <v>3.3318271502923196</v>
      </c>
      <c r="P38" s="462">
        <f t="shared" si="24"/>
        <v>8.7323943848393107E-2</v>
      </c>
      <c r="Q38" s="527">
        <f t="shared" ref="Q38:Q63" si="25">G2</f>
        <v>0.35259702184955793</v>
      </c>
      <c r="AF38">
        <v>20</v>
      </c>
      <c r="AG38">
        <f t="shared" si="12"/>
        <v>9.5603481746949284E-2</v>
      </c>
      <c r="AH38">
        <f t="shared" ref="AH38:AU47" si="26">AH$2*EXP(AH$3*$AV38)+AH$1</f>
        <v>8.7121759535622831E-2</v>
      </c>
      <c r="AI38">
        <f t="shared" si="26"/>
        <v>0.1874873087940474</v>
      </c>
      <c r="AJ38">
        <f t="shared" si="26"/>
        <v>8.8617257351773351E-2</v>
      </c>
      <c r="AK38">
        <f t="shared" si="26"/>
        <v>6.1438974585423786E-2</v>
      </c>
      <c r="AL38">
        <f t="shared" si="26"/>
        <v>3.6463727842890578E-2</v>
      </c>
      <c r="AM38">
        <f t="shared" si="26"/>
        <v>0.25555732529638858</v>
      </c>
      <c r="AN38">
        <f t="shared" si="26"/>
        <v>0.10824907029302011</v>
      </c>
      <c r="AO38">
        <f t="shared" si="26"/>
        <v>0.20792485258577414</v>
      </c>
      <c r="AP38">
        <f t="shared" si="26"/>
        <v>0.36533085128817122</v>
      </c>
      <c r="AQ38">
        <f t="shared" si="26"/>
        <v>0.15714668207744589</v>
      </c>
      <c r="AR38">
        <f t="shared" si="26"/>
        <v>3.283076711408147E-2</v>
      </c>
      <c r="AS38">
        <f t="shared" si="26"/>
        <v>0.18424931561151572</v>
      </c>
      <c r="AT38">
        <f t="shared" si="26"/>
        <v>0.30406939930775012</v>
      </c>
      <c r="AU38">
        <f t="shared" si="26"/>
        <v>0.14177431004126806</v>
      </c>
      <c r="AV38">
        <v>96</v>
      </c>
      <c r="AW38" s="544">
        <v>2050</v>
      </c>
      <c r="AX38" s="4">
        <f t="shared" si="21"/>
        <v>0.17495092896917691</v>
      </c>
      <c r="AY38" s="4">
        <f t="shared" si="19"/>
        <v>0.27729742869628693</v>
      </c>
      <c r="AZ38" s="4">
        <f t="shared" si="19"/>
        <v>0.21476961367633107</v>
      </c>
      <c r="BA38" s="4">
        <f t="shared" si="19"/>
        <v>0.13918946534259197</v>
      </c>
      <c r="BB38" s="4">
        <f t="shared" si="19"/>
        <v>0.14712510539457355</v>
      </c>
      <c r="BC38" s="4">
        <f t="shared" si="19"/>
        <v>8.5121583966024317E-2</v>
      </c>
      <c r="BD38" s="4">
        <f t="shared" si="19"/>
        <v>0.39276547785648769</v>
      </c>
      <c r="BE38" s="4">
        <f t="shared" si="19"/>
        <v>0.19414131583836364</v>
      </c>
      <c r="BF38" s="4">
        <f t="shared" si="19"/>
        <v>0.14622341094850733</v>
      </c>
      <c r="BG38" s="4">
        <f t="shared" si="19"/>
        <v>0.50865022292454842</v>
      </c>
      <c r="BH38" s="4">
        <f t="shared" si="19"/>
        <v>0.18996268703772654</v>
      </c>
      <c r="BI38" s="4">
        <f t="shared" si="19"/>
        <v>0.12736570287306226</v>
      </c>
      <c r="BJ38" s="4">
        <f t="shared" si="19"/>
        <v>0.19586673285122433</v>
      </c>
      <c r="BK38" s="4">
        <f t="shared" si="19"/>
        <v>0.29691867954710865</v>
      </c>
      <c r="BL38" s="4">
        <f t="shared" si="19"/>
        <v>0.17503631090694652</v>
      </c>
      <c r="BM38">
        <v>13</v>
      </c>
    </row>
    <row r="39" spans="1:65" x14ac:dyDescent="0.25">
      <c r="A39" s="466">
        <v>1991</v>
      </c>
      <c r="B39" s="462">
        <f t="shared" si="23"/>
        <v>1.5177423373563617</v>
      </c>
      <c r="C39" s="462">
        <f t="shared" ref="C39:P39" si="27">C3/B39</f>
        <v>0.53161889063587109</v>
      </c>
      <c r="D39" s="462">
        <f t="shared" si="27"/>
        <v>0.55102285719108901</v>
      </c>
      <c r="E39" s="462">
        <f t="shared" si="27"/>
        <v>0.91502595026844769</v>
      </c>
      <c r="F39" s="462">
        <f t="shared" si="27"/>
        <v>0.82767359936441676</v>
      </c>
      <c r="G39" s="462">
        <f t="shared" si="27"/>
        <v>0.42623687139691502</v>
      </c>
      <c r="H39" s="462">
        <f t="shared" si="27"/>
        <v>2.1717895801180043</v>
      </c>
      <c r="I39" s="462">
        <f t="shared" si="27"/>
        <v>0.19350227264820177</v>
      </c>
      <c r="J39" s="462">
        <f t="shared" si="27"/>
        <v>0.72908541070104527</v>
      </c>
      <c r="K39" s="462">
        <f t="shared" si="27"/>
        <v>1.3002259282049509</v>
      </c>
      <c r="L39" s="462">
        <f t="shared" si="27"/>
        <v>0.23501717865142699</v>
      </c>
      <c r="M39" s="462">
        <f t="shared" si="27"/>
        <v>4.7398777664575977</v>
      </c>
      <c r="N39" s="462">
        <f t="shared" si="27"/>
        <v>6.0371511744436883E-2</v>
      </c>
      <c r="O39" s="462">
        <f t="shared" si="27"/>
        <v>4.1189715968827993</v>
      </c>
      <c r="P39" s="462">
        <f t="shared" si="27"/>
        <v>6.8880970848755857E-2</v>
      </c>
      <c r="Q39" s="527">
        <f t="shared" si="25"/>
        <v>0.35278500553091269</v>
      </c>
      <c r="AF39">
        <v>21</v>
      </c>
      <c r="AG39">
        <f t="shared" si="12"/>
        <v>8.9425740854650937E-2</v>
      </c>
      <c r="AH39">
        <f t="shared" si="26"/>
        <v>7.7416702697268774E-2</v>
      </c>
      <c r="AI39">
        <f t="shared" si="26"/>
        <v>0.18281996384786062</v>
      </c>
      <c r="AJ39">
        <f t="shared" si="26"/>
        <v>8.1022774377280365E-2</v>
      </c>
      <c r="AK39">
        <f t="shared" si="26"/>
        <v>5.6014244860086174E-2</v>
      </c>
      <c r="AL39">
        <f t="shared" si="26"/>
        <v>3.2673759650784458E-2</v>
      </c>
      <c r="AM39">
        <f t="shared" si="26"/>
        <v>0.24231111514970483</v>
      </c>
      <c r="AN39">
        <f t="shared" si="26"/>
        <v>0.10073218966393083</v>
      </c>
      <c r="AO39">
        <f t="shared" si="26"/>
        <v>0.21206614363506565</v>
      </c>
      <c r="AP39">
        <f t="shared" si="26"/>
        <v>0.347169299618035</v>
      </c>
      <c r="AQ39">
        <f t="shared" si="26"/>
        <v>0.15160729779144003</v>
      </c>
      <c r="AR39">
        <f t="shared" si="26"/>
        <v>2.9693825454790754E-2</v>
      </c>
      <c r="AS39">
        <f t="shared" si="26"/>
        <v>0.17945005110763937</v>
      </c>
      <c r="AT39">
        <f t="shared" si="26"/>
        <v>0.30679010620541419</v>
      </c>
      <c r="AU39">
        <f t="shared" si="26"/>
        <v>0.13663388830594192</v>
      </c>
      <c r="AV39">
        <v>101</v>
      </c>
      <c r="AW39" s="542">
        <v>2055</v>
      </c>
      <c r="AX39" s="4">
        <f t="shared" si="21"/>
        <v>0.16095541189899276</v>
      </c>
      <c r="AY39" s="4">
        <f t="shared" si="19"/>
        <v>0.25331395557161374</v>
      </c>
      <c r="AZ39" s="4">
        <f t="shared" si="19"/>
        <v>0.2084918642215503</v>
      </c>
      <c r="BA39" s="4">
        <f t="shared" si="19"/>
        <v>0.12405275886333474</v>
      </c>
      <c r="BB39" s="4">
        <f t="shared" si="19"/>
        <v>0.13012529102806975</v>
      </c>
      <c r="BC39" s="4">
        <f t="shared" si="19"/>
        <v>7.581230745590023E-2</v>
      </c>
      <c r="BD39" s="4">
        <f t="shared" si="19"/>
        <v>0.36829447140985233</v>
      </c>
      <c r="BE39" s="4">
        <f t="shared" si="19"/>
        <v>0.18215029813249628</v>
      </c>
      <c r="BF39" s="4">
        <f t="shared" si="19"/>
        <v>0.14577007043682466</v>
      </c>
      <c r="BG39" s="4">
        <f t="shared" si="19"/>
        <v>0.48240243418407325</v>
      </c>
      <c r="BH39" s="4">
        <f t="shared" si="19"/>
        <v>0.18167132480358414</v>
      </c>
      <c r="BI39" s="4">
        <f t="shared" si="19"/>
        <v>0.10847641418761535</v>
      </c>
      <c r="BJ39" s="4">
        <f t="shared" si="19"/>
        <v>0.18771518840240584</v>
      </c>
      <c r="BK39" s="4">
        <f t="shared" si="19"/>
        <v>0.29560859681571694</v>
      </c>
      <c r="BL39" s="4">
        <f t="shared" si="19"/>
        <v>0.16776991939114494</v>
      </c>
      <c r="BM39">
        <v>14</v>
      </c>
    </row>
    <row r="40" spans="1:65" x14ac:dyDescent="0.25">
      <c r="A40" s="466">
        <v>1992</v>
      </c>
      <c r="B40" s="462">
        <f t="shared" si="23"/>
        <v>1.5549721092601541</v>
      </c>
      <c r="C40" s="462">
        <f t="shared" ref="C40:P40" si="28">C4/B40</f>
        <v>0.56182533025528514</v>
      </c>
      <c r="D40" s="462">
        <f t="shared" si="28"/>
        <v>0.52864583545144728</v>
      </c>
      <c r="E40" s="462">
        <f t="shared" si="28"/>
        <v>0.97716393376722577</v>
      </c>
      <c r="F40" s="462">
        <f t="shared" si="28"/>
        <v>0.76493999551255787</v>
      </c>
      <c r="G40" s="462">
        <f t="shared" si="28"/>
        <v>0.44285036684874612</v>
      </c>
      <c r="H40" s="462">
        <f t="shared" si="28"/>
        <v>1.9918034366390687</v>
      </c>
      <c r="I40" s="462">
        <f t="shared" si="28"/>
        <v>0.21256148164817248</v>
      </c>
      <c r="J40" s="462">
        <f t="shared" si="28"/>
        <v>0.67117004791116941</v>
      </c>
      <c r="K40" s="462">
        <f t="shared" si="28"/>
        <v>1.3355053062666404</v>
      </c>
      <c r="L40" s="462">
        <f t="shared" si="28"/>
        <v>0.23521613391425719</v>
      </c>
      <c r="M40" s="462">
        <f t="shared" si="28"/>
        <v>5.1672556066675055</v>
      </c>
      <c r="N40" s="462">
        <f t="shared" si="28"/>
        <v>5.6594651355683145E-2</v>
      </c>
      <c r="O40" s="462">
        <f t="shared" si="28"/>
        <v>4.6327077318584786</v>
      </c>
      <c r="P40" s="462">
        <f t="shared" si="28"/>
        <v>5.9281110480380282E-2</v>
      </c>
      <c r="Q40" s="527">
        <f t="shared" si="25"/>
        <v>0.33875395763001448</v>
      </c>
      <c r="AF40">
        <v>22</v>
      </c>
      <c r="AG40">
        <f t="shared" si="12"/>
        <v>8.3927365529181827E-2</v>
      </c>
      <c r="AH40">
        <f t="shared" si="26"/>
        <v>6.8894736630685738E-2</v>
      </c>
      <c r="AI40">
        <f t="shared" si="26"/>
        <v>0.17828285325570803</v>
      </c>
      <c r="AJ40">
        <f t="shared" si="26"/>
        <v>7.415443703867669E-2</v>
      </c>
      <c r="AK40">
        <f t="shared" si="26"/>
        <v>5.1382340566868703E-2</v>
      </c>
      <c r="AL40">
        <f t="shared" si="26"/>
        <v>2.9335807045924429E-2</v>
      </c>
      <c r="AM40">
        <f t="shared" si="26"/>
        <v>0.23006496658280945</v>
      </c>
      <c r="AN40">
        <f t="shared" si="26"/>
        <v>9.3747984167843856E-2</v>
      </c>
      <c r="AO40">
        <f t="shared" si="26"/>
        <v>0.21631036163850365</v>
      </c>
      <c r="AP40">
        <f t="shared" si="26"/>
        <v>0.32993663283874808</v>
      </c>
      <c r="AQ40">
        <f t="shared" si="26"/>
        <v>0.14628351897594069</v>
      </c>
      <c r="AR40">
        <f t="shared" si="26"/>
        <v>2.7206399727016946E-2</v>
      </c>
      <c r="AS40">
        <f t="shared" si="26"/>
        <v>0.17478190190015128</v>
      </c>
      <c r="AT40">
        <f t="shared" si="26"/>
        <v>0.30953664564980221</v>
      </c>
      <c r="AU40">
        <f t="shared" si="26"/>
        <v>0.13169057841238735</v>
      </c>
      <c r="AV40">
        <v>106</v>
      </c>
      <c r="AW40" s="542">
        <v>2060</v>
      </c>
      <c r="AX40" s="4">
        <f t="shared" si="21"/>
        <v>0.14840520603354282</v>
      </c>
      <c r="AY40" s="4">
        <f t="shared" si="19"/>
        <v>0.23146255599510263</v>
      </c>
      <c r="AZ40" s="4">
        <f t="shared" si="19"/>
        <v>0.20241668464219051</v>
      </c>
      <c r="BA40" s="4">
        <f t="shared" si="19"/>
        <v>0.11070378674972335</v>
      </c>
      <c r="BB40" s="4">
        <f t="shared" si="19"/>
        <v>0.11547877601087451</v>
      </c>
      <c r="BC40" s="4">
        <f t="shared" si="19"/>
        <v>6.7580452513266512E-2</v>
      </c>
      <c r="BD40" s="4">
        <f t="shared" si="19"/>
        <v>0.34573874432494311</v>
      </c>
      <c r="BE40" s="4">
        <f t="shared" si="19"/>
        <v>0.17090828598648994</v>
      </c>
      <c r="BF40" s="4">
        <f t="shared" si="19"/>
        <v>0.14531868864586689</v>
      </c>
      <c r="BG40" s="4">
        <f t="shared" si="19"/>
        <v>0.45753692308211269</v>
      </c>
      <c r="BH40" s="4">
        <f t="shared" si="19"/>
        <v>0.17377249771838518</v>
      </c>
      <c r="BI40" s="4">
        <f t="shared" si="19"/>
        <v>9.2840115892740896E-2</v>
      </c>
      <c r="BJ40" s="4">
        <f t="shared" si="19"/>
        <v>0.17991843503403238</v>
      </c>
      <c r="BK40" s="4">
        <f t="shared" si="19"/>
        <v>0.29430465702594188</v>
      </c>
      <c r="BL40" s="4">
        <f t="shared" si="19"/>
        <v>0.16081909815818313</v>
      </c>
      <c r="BM40">
        <v>15</v>
      </c>
    </row>
    <row r="41" spans="1:65" x14ac:dyDescent="0.25">
      <c r="A41" s="466">
        <v>1993</v>
      </c>
      <c r="B41" s="462">
        <f t="shared" si="23"/>
        <v>1.5692219454641243</v>
      </c>
      <c r="C41" s="462">
        <f t="shared" ref="C41:P41" si="29">C5/B41</f>
        <v>0.56848263513053887</v>
      </c>
      <c r="D41" s="462">
        <f t="shared" si="29"/>
        <v>0.51505942146360317</v>
      </c>
      <c r="E41" s="462">
        <f t="shared" si="29"/>
        <v>0.98710676709928502</v>
      </c>
      <c r="F41" s="462">
        <f t="shared" si="29"/>
        <v>0.72307767876300955</v>
      </c>
      <c r="G41" s="462">
        <f t="shared" si="29"/>
        <v>0.46320375999359581</v>
      </c>
      <c r="H41" s="462">
        <f t="shared" si="29"/>
        <v>1.8362143629329655</v>
      </c>
      <c r="I41" s="462">
        <f t="shared" si="29"/>
        <v>0.22740355186460795</v>
      </c>
      <c r="J41" s="462">
        <f t="shared" si="29"/>
        <v>0.6253135075122026</v>
      </c>
      <c r="K41" s="462">
        <f t="shared" si="29"/>
        <v>1.4768722191311325</v>
      </c>
      <c r="L41" s="462">
        <f t="shared" si="29"/>
        <v>0.20269720039827918</v>
      </c>
      <c r="M41" s="462">
        <f t="shared" si="29"/>
        <v>5.7884822403996941</v>
      </c>
      <c r="N41" s="462">
        <f t="shared" si="29"/>
        <v>5.2298865180755813E-2</v>
      </c>
      <c r="O41" s="462">
        <f t="shared" si="29"/>
        <v>5.3207777633421207</v>
      </c>
      <c r="P41" s="462">
        <f t="shared" si="29"/>
        <v>5.1491937305065814E-2</v>
      </c>
      <c r="Q41" s="527">
        <f t="shared" si="25"/>
        <v>0.33493229957046744</v>
      </c>
      <c r="AF41" s="384">
        <v>2100</v>
      </c>
      <c r="AG41" s="384">
        <f t="shared" si="12"/>
        <v>7.9033646005040398E-2</v>
      </c>
      <c r="AH41" s="384">
        <f t="shared" si="26"/>
        <v>6.1411637165159086E-2</v>
      </c>
      <c r="AI41" s="384">
        <f t="shared" si="26"/>
        <v>0.17387234304856311</v>
      </c>
      <c r="AJ41" s="384">
        <f t="shared" si="26"/>
        <v>6.7942815002614745E-2</v>
      </c>
      <c r="AK41" s="384">
        <f t="shared" si="26"/>
        <v>4.7427390096006085E-2</v>
      </c>
      <c r="AL41" s="384">
        <f t="shared" si="26"/>
        <v>2.6395959789290803E-2</v>
      </c>
      <c r="AM41" s="384">
        <f t="shared" si="26"/>
        <v>0.21874337700648683</v>
      </c>
      <c r="AN41" s="384">
        <f t="shared" si="26"/>
        <v>8.7258706391793686E-2</v>
      </c>
      <c r="AO41" s="384">
        <f t="shared" si="26"/>
        <v>0.22066006472536798</v>
      </c>
      <c r="AP41" s="384">
        <f t="shared" si="26"/>
        <v>0.31358534250190684</v>
      </c>
      <c r="AQ41" s="384">
        <f t="shared" si="26"/>
        <v>0.14116695377428798</v>
      </c>
      <c r="AR41" s="384">
        <f t="shared" si="26"/>
        <v>2.5234005139165405E-2</v>
      </c>
      <c r="AS41" s="384">
        <f t="shared" si="26"/>
        <v>0.17024128593581542</v>
      </c>
      <c r="AT41" s="384">
        <f t="shared" si="26"/>
        <v>0.3123092629155782</v>
      </c>
      <c r="AU41" s="384">
        <f t="shared" si="26"/>
        <v>0.1269368220161402</v>
      </c>
      <c r="AV41">
        <v>111</v>
      </c>
      <c r="AW41" s="542">
        <v>2065</v>
      </c>
      <c r="AX41" s="4">
        <f t="shared" si="21"/>
        <v>0.1371510546881291</v>
      </c>
      <c r="AY41" s="4">
        <f t="shared" si="19"/>
        <v>0.21155369371438759</v>
      </c>
      <c r="AZ41" s="4">
        <f t="shared" si="19"/>
        <v>0.19653753843106495</v>
      </c>
      <c r="BA41" s="4">
        <f t="shared" si="19"/>
        <v>9.8931407022722198E-2</v>
      </c>
      <c r="BB41" s="4">
        <f t="shared" si="19"/>
        <v>0.10285979103115529</v>
      </c>
      <c r="BC41" s="4">
        <f t="shared" si="19"/>
        <v>6.0301322312023807E-2</v>
      </c>
      <c r="BD41" s="4">
        <f t="shared" si="19"/>
        <v>0.32494839287624511</v>
      </c>
      <c r="BE41" s="4">
        <f t="shared" si="19"/>
        <v>0.16036849360263641</v>
      </c>
      <c r="BF41" s="4">
        <f t="shared" si="19"/>
        <v>0.1448692571127087</v>
      </c>
      <c r="BG41" s="4">
        <f t="shared" si="19"/>
        <v>0.43398089524010652</v>
      </c>
      <c r="BH41" s="4">
        <f t="shared" si="19"/>
        <v>0.16624762212376265</v>
      </c>
      <c r="BI41" s="4">
        <f t="shared" si="19"/>
        <v>7.9896599149589936E-2</v>
      </c>
      <c r="BJ41" s="4">
        <f t="shared" si="19"/>
        <v>0.17246103067723537</v>
      </c>
      <c r="BK41" s="4">
        <f t="shared" si="19"/>
        <v>0.29300683137370043</v>
      </c>
      <c r="BL41" s="4">
        <f t="shared" si="19"/>
        <v>0.15417014238590893</v>
      </c>
      <c r="BM41">
        <v>16</v>
      </c>
    </row>
    <row r="42" spans="1:65" x14ac:dyDescent="0.25">
      <c r="A42" s="466">
        <v>1994</v>
      </c>
      <c r="B42" s="462">
        <f t="shared" si="23"/>
        <v>1.5932901337286056</v>
      </c>
      <c r="C42" s="462">
        <f t="shared" ref="C42:P42" si="30">C6/B42</f>
        <v>0.56135350621674496</v>
      </c>
      <c r="D42" s="462">
        <f t="shared" si="30"/>
        <v>0.54665993341548402</v>
      </c>
      <c r="E42" s="462">
        <f t="shared" si="30"/>
        <v>0.91257893229814435</v>
      </c>
      <c r="F42" s="462">
        <f t="shared" si="30"/>
        <v>0.73864285066495294</v>
      </c>
      <c r="G42" s="462">
        <f t="shared" si="30"/>
        <v>0.43502228402843413</v>
      </c>
      <c r="H42" s="462">
        <f t="shared" si="30"/>
        <v>1.9176726977476817</v>
      </c>
      <c r="I42" s="462">
        <f t="shared" si="30"/>
        <v>0.21409681016797638</v>
      </c>
      <c r="J42" s="462">
        <f t="shared" si="30"/>
        <v>0.65829229351274854</v>
      </c>
      <c r="K42" s="462">
        <f t="shared" si="30"/>
        <v>1.4284495308607603</v>
      </c>
      <c r="L42" s="462">
        <f t="shared" si="30"/>
        <v>0.20666001176358267</v>
      </c>
      <c r="M42" s="462">
        <f t="shared" si="30"/>
        <v>5.7008622118387287</v>
      </c>
      <c r="N42" s="462">
        <f t="shared" si="30"/>
        <v>5.276066560054006E-2</v>
      </c>
      <c r="O42" s="462">
        <f t="shared" si="30"/>
        <v>5.3266616355443466</v>
      </c>
      <c r="P42" s="462">
        <f t="shared" si="30"/>
        <v>5.1422902662018322E-2</v>
      </c>
      <c r="Q42" s="527">
        <f t="shared" si="25"/>
        <v>0.32132609997754141</v>
      </c>
      <c r="AF42">
        <v>24</v>
      </c>
      <c r="AG42">
        <f t="shared" si="12"/>
        <v>7.4678088342392146E-2</v>
      </c>
      <c r="AH42">
        <f t="shared" si="26"/>
        <v>5.4840761715356026E-2</v>
      </c>
      <c r="AI42">
        <f t="shared" si="26"/>
        <v>0.16958490065714885</v>
      </c>
      <c r="AJ42">
        <f t="shared" si="26"/>
        <v>6.2325116509265227E-2</v>
      </c>
      <c r="AK42">
        <f t="shared" si="26"/>
        <v>4.40504564987639E-2</v>
      </c>
      <c r="AL42">
        <f t="shared" si="26"/>
        <v>2.3806737318081202E-2</v>
      </c>
      <c r="AM42">
        <f t="shared" si="26"/>
        <v>0.208276544121477</v>
      </c>
      <c r="AN42">
        <f t="shared" si="26"/>
        <v>8.1229283849983833E-2</v>
      </c>
      <c r="AO42">
        <f t="shared" si="26"/>
        <v>0.22511787460425536</v>
      </c>
      <c r="AP42">
        <f t="shared" si="26"/>
        <v>0.29807035001095716</v>
      </c>
      <c r="AQ42">
        <f t="shared" si="26"/>
        <v>0.13624953696002309</v>
      </c>
      <c r="AR42">
        <f t="shared" si="26"/>
        <v>2.3670002497097435E-2</v>
      </c>
      <c r="AS42">
        <f t="shared" si="26"/>
        <v>0.16582471902263485</v>
      </c>
      <c r="AT42">
        <f t="shared" si="26"/>
        <v>0.31510820560623809</v>
      </c>
      <c r="AU42">
        <f t="shared" si="26"/>
        <v>0.12236535060094005</v>
      </c>
      <c r="AV42">
        <v>116</v>
      </c>
      <c r="AW42" s="542">
        <v>2070</v>
      </c>
      <c r="AX42" s="4">
        <f t="shared" si="21"/>
        <v>0.12705911485356791</v>
      </c>
      <c r="AY42" s="4">
        <f t="shared" si="19"/>
        <v>0.19341468179779875</v>
      </c>
      <c r="AZ42" s="4">
        <f t="shared" si="19"/>
        <v>0.1908481000004342</v>
      </c>
      <c r="BA42" s="4">
        <f t="shared" si="19"/>
        <v>8.8549414817090541E-2</v>
      </c>
      <c r="BB42" s="4">
        <f t="shared" si="19"/>
        <v>9.1987663311255352E-2</v>
      </c>
      <c r="BC42" s="4">
        <f t="shared" si="19"/>
        <v>5.3864651980015846E-2</v>
      </c>
      <c r="BD42" s="4">
        <f t="shared" si="19"/>
        <v>0.30578524589662198</v>
      </c>
      <c r="BE42" s="4">
        <f t="shared" si="19"/>
        <v>0.15048705760594963</v>
      </c>
      <c r="BF42" s="4">
        <f t="shared" si="19"/>
        <v>0.14442176741099011</v>
      </c>
      <c r="BG42" s="4">
        <f t="shared" si="19"/>
        <v>0.41166538982306256</v>
      </c>
      <c r="BH42" s="4">
        <f t="shared" si="19"/>
        <v>0.15907899416118218</v>
      </c>
      <c r="BI42" s="4">
        <f t="shared" si="19"/>
        <v>6.9182130640432229E-2</v>
      </c>
      <c r="BJ42" s="4">
        <f t="shared" si="19"/>
        <v>0.16532820536992718</v>
      </c>
      <c r="BK42" s="4">
        <f t="shared" si="19"/>
        <v>0.29171509118997119</v>
      </c>
      <c r="BL42" s="4">
        <f t="shared" si="19"/>
        <v>0.14780994243543191</v>
      </c>
      <c r="BM42">
        <v>17</v>
      </c>
    </row>
    <row r="43" spans="1:65" x14ac:dyDescent="0.25">
      <c r="A43" s="466">
        <v>1995</v>
      </c>
      <c r="B43" s="462">
        <f t="shared" si="23"/>
        <v>1.5847714242592721</v>
      </c>
      <c r="C43" s="462">
        <f t="shared" ref="C43:P43" si="31">C7/B43</f>
        <v>0.56513252292508509</v>
      </c>
      <c r="D43" s="462">
        <f t="shared" si="31"/>
        <v>0.53723617610320296</v>
      </c>
      <c r="E43" s="462">
        <f t="shared" si="31"/>
        <v>0.92564813297027326</v>
      </c>
      <c r="F43" s="462">
        <f t="shared" si="31"/>
        <v>0.74064075907707771</v>
      </c>
      <c r="G43" s="462">
        <f t="shared" si="31"/>
        <v>0.42809611851269874</v>
      </c>
      <c r="H43" s="462">
        <f t="shared" si="31"/>
        <v>1.8654714455341095</v>
      </c>
      <c r="I43" s="462">
        <f t="shared" si="31"/>
        <v>0.21696687505807677</v>
      </c>
      <c r="J43" s="462">
        <f t="shared" si="31"/>
        <v>0.66521449308132685</v>
      </c>
      <c r="K43" s="462">
        <f t="shared" si="31"/>
        <v>1.4632054199289872</v>
      </c>
      <c r="L43" s="462">
        <f t="shared" si="31"/>
        <v>0.20431956463093517</v>
      </c>
      <c r="M43" s="462">
        <f t="shared" si="31"/>
        <v>5.3616649577933115</v>
      </c>
      <c r="N43" s="462">
        <f t="shared" si="31"/>
        <v>5.592958620512857E-2</v>
      </c>
      <c r="O43" s="462">
        <f t="shared" si="31"/>
        <v>4.7405573834134058</v>
      </c>
      <c r="P43" s="462">
        <f t="shared" si="31"/>
        <v>5.8143569019071327E-2</v>
      </c>
      <c r="Q43" s="527">
        <f t="shared" si="25"/>
        <v>0.31706543417319583</v>
      </c>
      <c r="R43" s="462"/>
      <c r="S43" s="462"/>
      <c r="T43" s="462"/>
      <c r="U43" s="462"/>
      <c r="V43" s="462"/>
      <c r="W43" s="462"/>
      <c r="X43" s="462"/>
      <c r="Y43" s="462"/>
      <c r="Z43" s="462"/>
      <c r="AA43" s="462"/>
      <c r="AB43" s="462"/>
      <c r="AC43" s="462"/>
      <c r="AD43" s="462"/>
      <c r="AF43">
        <v>25</v>
      </c>
      <c r="AG43">
        <f t="shared" si="12"/>
        <v>7.0801510933517803E-2</v>
      </c>
      <c r="AH43">
        <f t="shared" si="26"/>
        <v>4.9070906005735895E-2</v>
      </c>
      <c r="AI43">
        <f t="shared" si="26"/>
        <v>0.16541709208254959</v>
      </c>
      <c r="AJ43">
        <f t="shared" si="26"/>
        <v>5.7244553625856266E-2</v>
      </c>
      <c r="AK43">
        <f t="shared" si="26"/>
        <v>4.1167062483036622E-2</v>
      </c>
      <c r="AL43">
        <f t="shared" si="26"/>
        <v>2.1526321901841672E-2</v>
      </c>
      <c r="AM43">
        <f t="shared" si="26"/>
        <v>0.19859993555832609</v>
      </c>
      <c r="AN43">
        <f t="shared" si="26"/>
        <v>7.5627129428138151E-2</v>
      </c>
      <c r="AO43">
        <f t="shared" si="26"/>
        <v>0.2296864781432687</v>
      </c>
      <c r="AP43">
        <f t="shared" si="26"/>
        <v>0.28334888234477118</v>
      </c>
      <c r="AQ43">
        <f t="shared" si="26"/>
        <v>0.1315235172236961</v>
      </c>
      <c r="AR43">
        <f t="shared" si="26"/>
        <v>2.242983266522823E-2</v>
      </c>
      <c r="AS43">
        <f t="shared" si="26"/>
        <v>0.16152881215629539</v>
      </c>
      <c r="AT43">
        <f t="shared" si="26"/>
        <v>0.31793372367622164</v>
      </c>
      <c r="AU43">
        <f t="shared" si="26"/>
        <v>0.11796917436513416</v>
      </c>
      <c r="AV43">
        <v>121</v>
      </c>
      <c r="AW43" s="542">
        <v>2075</v>
      </c>
      <c r="AX43" s="4">
        <f t="shared" si="21"/>
        <v>0.11800936543235482</v>
      </c>
      <c r="AY43" s="4">
        <f t="shared" si="19"/>
        <v>0.17688818476994683</v>
      </c>
      <c r="AZ43" s="4">
        <f t="shared" si="19"/>
        <v>0.18534224787607612</v>
      </c>
      <c r="BA43" s="4">
        <f t="shared" si="19"/>
        <v>7.9393597161075025E-2</v>
      </c>
      <c r="BB43" s="4">
        <f t="shared" si="19"/>
        <v>8.2620573854552737E-2</v>
      </c>
      <c r="BC43" s="4">
        <f t="shared" si="19"/>
        <v>4.8172938297537923E-2</v>
      </c>
      <c r="BD43" s="4">
        <f t="shared" si="19"/>
        <v>0.28812194650176559</v>
      </c>
      <c r="BE43" s="4">
        <f t="shared" si="19"/>
        <v>0.14122285449828675</v>
      </c>
      <c r="BF43" s="4">
        <f t="shared" si="19"/>
        <v>0.14397621115075832</v>
      </c>
      <c r="BG43" s="4">
        <f t="shared" si="19"/>
        <v>0.39052507765506217</v>
      </c>
      <c r="BH43" s="4">
        <f t="shared" si="19"/>
        <v>0.15224974811987682</v>
      </c>
      <c r="BI43" s="4">
        <f t="shared" si="19"/>
        <v>6.0312838182145834E-2</v>
      </c>
      <c r="BJ43" s="4">
        <f t="shared" si="19"/>
        <v>0.15850583200375665</v>
      </c>
      <c r="BK43" s="4">
        <f t="shared" si="19"/>
        <v>0.29042940794016092</v>
      </c>
      <c r="BL43" s="4">
        <f t="shared" si="19"/>
        <v>0.14172595800305965</v>
      </c>
      <c r="BM43">
        <v>18</v>
      </c>
    </row>
    <row r="44" spans="1:65" x14ac:dyDescent="0.25">
      <c r="A44" s="466">
        <v>1996</v>
      </c>
      <c r="B44" s="462">
        <f t="shared" si="23"/>
        <v>1.5526831153643654</v>
      </c>
      <c r="C44" s="462">
        <f t="shared" ref="C44:P44" si="32">C8/B44</f>
        <v>0.59144515736595893</v>
      </c>
      <c r="D44" s="462">
        <f t="shared" si="32"/>
        <v>0.50924086766330179</v>
      </c>
      <c r="E44" s="462">
        <f t="shared" si="32"/>
        <v>0.98512652305103565</v>
      </c>
      <c r="F44" s="462">
        <f t="shared" si="32"/>
        <v>0.68375948523024899</v>
      </c>
      <c r="G44" s="462">
        <f t="shared" si="32"/>
        <v>0.46706231373849955</v>
      </c>
      <c r="H44" s="462">
        <f t="shared" si="32"/>
        <v>1.7201693989166897</v>
      </c>
      <c r="I44" s="462">
        <f t="shared" si="32"/>
        <v>0.2381880336104425</v>
      </c>
      <c r="J44" s="462">
        <f t="shared" si="32"/>
        <v>0.65374236108008477</v>
      </c>
      <c r="K44" s="462">
        <f t="shared" si="32"/>
        <v>1.4472838700020236</v>
      </c>
      <c r="L44" s="462">
        <f t="shared" si="32"/>
        <v>0.21346702158266381</v>
      </c>
      <c r="M44" s="462">
        <f t="shared" si="32"/>
        <v>4.7527559961857406</v>
      </c>
      <c r="N44" s="462">
        <f t="shared" si="32"/>
        <v>6.4291402529222649E-2</v>
      </c>
      <c r="O44" s="462">
        <f t="shared" si="32"/>
        <v>3.9008078951549683</v>
      </c>
      <c r="P44" s="462">
        <f t="shared" si="32"/>
        <v>6.9893012828835394E-2</v>
      </c>
      <c r="Q44" s="527">
        <f t="shared" si="25"/>
        <v>0.31935828721228549</v>
      </c>
      <c r="R44" s="462"/>
      <c r="S44" s="462"/>
      <c r="T44" s="462"/>
      <c r="U44" s="462"/>
      <c r="V44" s="462"/>
      <c r="W44" s="462"/>
      <c r="X44" s="462"/>
      <c r="Y44" s="462"/>
      <c r="Z44" s="462"/>
      <c r="AA44" s="462"/>
      <c r="AB44" s="462"/>
      <c r="AC44" s="462"/>
      <c r="AD44" s="462"/>
      <c r="AF44">
        <v>26</v>
      </c>
      <c r="AG44">
        <f t="shared" si="12"/>
        <v>6.7351240366359783E-2</v>
      </c>
      <c r="AH44">
        <f t="shared" si="26"/>
        <v>4.4004422070047532E-2</v>
      </c>
      <c r="AI44">
        <f t="shared" si="26"/>
        <v>0.16136557914577221</v>
      </c>
      <c r="AJ44">
        <f t="shared" si="26"/>
        <v>5.264976819142432E-2</v>
      </c>
      <c r="AK44">
        <f t="shared" si="26"/>
        <v>3.8705077131378662E-2</v>
      </c>
      <c r="AL44">
        <f t="shared" si="26"/>
        <v>1.951788325724987E-2</v>
      </c>
      <c r="AM44">
        <f t="shared" si="26"/>
        <v>0.18965389100854177</v>
      </c>
      <c r="AN44">
        <f t="shared" si="26"/>
        <v>7.0421965260495531E-2</v>
      </c>
      <c r="AO44">
        <f t="shared" si="26"/>
        <v>0.2343686289894808</v>
      </c>
      <c r="AP44">
        <f t="shared" si="26"/>
        <v>0.26938035413742734</v>
      </c>
      <c r="AQ44">
        <f t="shared" si="26"/>
        <v>0.1269814449544997</v>
      </c>
      <c r="AR44">
        <f t="shared" si="26"/>
        <v>2.1446444804805644E-2</v>
      </c>
      <c r="AS44">
        <f t="shared" si="26"/>
        <v>0.15735026891964993</v>
      </c>
      <c r="AT44">
        <f t="shared" si="26"/>
        <v>0.32078606945323412</v>
      </c>
      <c r="AU44">
        <f t="shared" si="26"/>
        <v>0.11374157153423725</v>
      </c>
      <c r="AV44">
        <v>126</v>
      </c>
      <c r="AW44" s="542">
        <v>2080</v>
      </c>
      <c r="AX44" s="4">
        <f t="shared" si="21"/>
        <v>0.10989417985561595</v>
      </c>
      <c r="AY44" s="4">
        <f t="shared" si="19"/>
        <v>0.16183085390388041</v>
      </c>
      <c r="AZ44" s="4">
        <f t="shared" si="19"/>
        <v>0.18001405811096813</v>
      </c>
      <c r="BA44" s="4">
        <f t="shared" si="19"/>
        <v>7.1319135604001896E-2</v>
      </c>
      <c r="BB44" s="4">
        <f t="shared" si="19"/>
        <v>7.4550178882162088E-2</v>
      </c>
      <c r="BC44" s="4">
        <f t="shared" si="19"/>
        <v>4.3139962710422461E-2</v>
      </c>
      <c r="BD44" s="4">
        <f t="shared" si="19"/>
        <v>0.27184110568558406</v>
      </c>
      <c r="BE44" s="4">
        <f t="shared" si="19"/>
        <v>0.13253732951499411</v>
      </c>
      <c r="BF44" s="4">
        <f t="shared" si="19"/>
        <v>0.14353257997831048</v>
      </c>
      <c r="BG44" s="4">
        <f t="shared" si="19"/>
        <v>0.37049806996653523</v>
      </c>
      <c r="BH44" s="4">
        <f t="shared" si="19"/>
        <v>0.14574381675670198</v>
      </c>
      <c r="BI44" s="4">
        <f t="shared" si="19"/>
        <v>5.2970957561246979E-2</v>
      </c>
      <c r="BJ44" s="4">
        <f t="shared" si="19"/>
        <v>0.15198039834428592</v>
      </c>
      <c r="BK44" s="4">
        <f t="shared" si="19"/>
        <v>0.28914975322347441</v>
      </c>
      <c r="BL44" s="4">
        <f t="shared" si="19"/>
        <v>0.13590619339478316</v>
      </c>
      <c r="BM44">
        <v>19</v>
      </c>
    </row>
    <row r="45" spans="1:65" x14ac:dyDescent="0.25">
      <c r="A45" s="466">
        <v>1997</v>
      </c>
      <c r="B45" s="462">
        <f t="shared" si="23"/>
        <v>1.5975816949807384</v>
      </c>
      <c r="C45" s="462">
        <f t="shared" ref="C45:P45" si="33">C9/B45</f>
        <v>0.53643937476328618</v>
      </c>
      <c r="D45" s="462">
        <f t="shared" si="33"/>
        <v>0.5508310579345651</v>
      </c>
      <c r="E45" s="462">
        <f t="shared" si="33"/>
        <v>0.90229238053817218</v>
      </c>
      <c r="F45" s="462">
        <f t="shared" si="33"/>
        <v>0.67439714828895081</v>
      </c>
      <c r="G45" s="462">
        <f t="shared" si="33"/>
        <v>0.45026294485719309</v>
      </c>
      <c r="H45" s="462">
        <f t="shared" si="33"/>
        <v>1.6708154688337775</v>
      </c>
      <c r="I45" s="462">
        <f t="shared" si="33"/>
        <v>0.24410790999829687</v>
      </c>
      <c r="J45" s="462">
        <f t="shared" si="33"/>
        <v>4.0965489402083568</v>
      </c>
      <c r="K45" s="462">
        <f t="shared" si="33"/>
        <v>0.23262410892337271</v>
      </c>
      <c r="L45" s="462">
        <f t="shared" si="33"/>
        <v>1.3148504248189852</v>
      </c>
      <c r="M45" s="462">
        <f t="shared" si="33"/>
        <v>1.5210855639913103</v>
      </c>
      <c r="N45" s="462">
        <f t="shared" si="33"/>
        <v>0.20684343756504106</v>
      </c>
      <c r="O45" s="462">
        <f t="shared" si="33"/>
        <v>1.1212308506012474</v>
      </c>
      <c r="P45" s="462">
        <f t="shared" si="33"/>
        <v>0.24089676194052068</v>
      </c>
      <c r="Q45" s="527">
        <f t="shared" si="25"/>
        <v>0.30365604599187612</v>
      </c>
      <c r="R45" s="462"/>
      <c r="S45" s="462"/>
      <c r="T45" s="462"/>
      <c r="U45" s="462"/>
      <c r="V45" s="462"/>
      <c r="W45" s="462"/>
      <c r="X45" s="462"/>
      <c r="Y45" s="462"/>
      <c r="Z45" s="462"/>
      <c r="AA45" s="462"/>
      <c r="AB45" s="462"/>
      <c r="AC45" s="462"/>
      <c r="AD45" s="462"/>
      <c r="AF45">
        <v>27</v>
      </c>
      <c r="AG45">
        <f t="shared" si="12"/>
        <v>6.4280395718876338E-2</v>
      </c>
      <c r="AH45">
        <f t="shared" si="26"/>
        <v>3.9555565675287167E-2</v>
      </c>
      <c r="AI45">
        <f t="shared" si="26"/>
        <v>0.15742711681405311</v>
      </c>
      <c r="AJ45">
        <f t="shared" si="26"/>
        <v>4.8494312649793037E-2</v>
      </c>
      <c r="AK45">
        <f t="shared" si="26"/>
        <v>3.6602911475655905E-2</v>
      </c>
      <c r="AL45">
        <f t="shared" si="26"/>
        <v>1.7748983713612467E-2</v>
      </c>
      <c r="AM45">
        <f t="shared" si="26"/>
        <v>0.18138325439402669</v>
      </c>
      <c r="AN45">
        <f t="shared" si="26"/>
        <v>6.558565908755995E-2</v>
      </c>
      <c r="AO45">
        <f t="shared" si="26"/>
        <v>0.23916714922864762</v>
      </c>
      <c r="AP45">
        <f t="shared" si="26"/>
        <v>0.25612625578909931</v>
      </c>
      <c r="AQ45">
        <f t="shared" si="26"/>
        <v>0.12261616049747026</v>
      </c>
      <c r="AR45">
        <f t="shared" si="26"/>
        <v>2.0666671213176696E-2</v>
      </c>
      <c r="AS45">
        <f t="shared" si="26"/>
        <v>0.15328588295324902</v>
      </c>
      <c r="AT45">
        <f t="shared" si="26"/>
        <v>0.3236654976607799</v>
      </c>
      <c r="AU45">
        <f t="shared" si="26"/>
        <v>0.10967607808330621</v>
      </c>
      <c r="AV45">
        <v>131</v>
      </c>
      <c r="AW45" s="542">
        <v>2085</v>
      </c>
      <c r="AX45" s="4">
        <f t="shared" si="21"/>
        <v>0.10261704610531126</v>
      </c>
      <c r="AY45" s="4">
        <f t="shared" si="19"/>
        <v>0.14811208383251556</v>
      </c>
      <c r="AZ45" s="4">
        <f t="shared" si="19"/>
        <v>0.174857797911497</v>
      </c>
      <c r="BA45" s="4">
        <f t="shared" si="19"/>
        <v>6.41983156088793E-2</v>
      </c>
      <c r="BB45" s="4">
        <f t="shared" ref="AY45:BL63" si="34">BB$2*EXP(BB$3*$BM45)+BB$1</f>
        <v>6.7596975828914496E-2</v>
      </c>
      <c r="BC45" s="4">
        <f t="shared" si="34"/>
        <v>3.8689485284180536E-2</v>
      </c>
      <c r="BD45" s="4">
        <f t="shared" si="34"/>
        <v>0.25683452216138536</v>
      </c>
      <c r="BE45" s="4">
        <f t="shared" si="34"/>
        <v>0.12439433617183193</v>
      </c>
      <c r="BF45" s="4">
        <f t="shared" si="34"/>
        <v>0.14309086557603717</v>
      </c>
      <c r="BG45" s="4">
        <f t="shared" si="34"/>
        <v>0.35152573721340652</v>
      </c>
      <c r="BH45" s="4">
        <f t="shared" si="34"/>
        <v>0.13954589349455343</v>
      </c>
      <c r="BI45" s="4">
        <f t="shared" si="34"/>
        <v>4.6893447849503368E-2</v>
      </c>
      <c r="BJ45" s="4">
        <f t="shared" si="34"/>
        <v>0.14573898026897256</v>
      </c>
      <c r="BK45" s="4">
        <f t="shared" si="34"/>
        <v>0.28787609877228698</v>
      </c>
      <c r="BL45" s="4">
        <f t="shared" si="34"/>
        <v>0.13033917387456045</v>
      </c>
      <c r="BM45">
        <v>20</v>
      </c>
    </row>
    <row r="46" spans="1:65" x14ac:dyDescent="0.25">
      <c r="A46" s="466">
        <v>1998</v>
      </c>
      <c r="B46" s="462">
        <f t="shared" si="23"/>
        <v>1.5818661679744483</v>
      </c>
      <c r="C46" s="462">
        <f t="shared" ref="C46:P46" si="35">C10/B46</f>
        <v>0.5607004412406621</v>
      </c>
      <c r="D46" s="462">
        <f t="shared" si="35"/>
        <v>0.51849879306854318</v>
      </c>
      <c r="E46" s="462">
        <f t="shared" si="35"/>
        <v>0.94354264914287334</v>
      </c>
      <c r="F46" s="462">
        <f t="shared" si="35"/>
        <v>0.6279771152873096</v>
      </c>
      <c r="G46" s="462">
        <f t="shared" si="35"/>
        <v>0.47086484290539149</v>
      </c>
      <c r="H46" s="462">
        <f t="shared" si="35"/>
        <v>1.5251586399063701</v>
      </c>
      <c r="I46" s="462">
        <f t="shared" si="35"/>
        <v>0.25740037497219143</v>
      </c>
      <c r="J46" s="462">
        <f t="shared" si="35"/>
        <v>0.63906835799033723</v>
      </c>
      <c r="K46" s="462">
        <f t="shared" si="35"/>
        <v>1.4827571190951936</v>
      </c>
      <c r="L46" s="462">
        <f t="shared" si="35"/>
        <v>0.20621791678261184</v>
      </c>
      <c r="M46" s="462">
        <f t="shared" si="35"/>
        <v>4.4881737318404591</v>
      </c>
      <c r="N46" s="462">
        <f t="shared" si="35"/>
        <v>6.5341184726481677E-2</v>
      </c>
      <c r="O46" s="462">
        <f t="shared" si="35"/>
        <v>3.7381174055918329</v>
      </c>
      <c r="P46" s="462">
        <f t="shared" si="35"/>
        <v>7.462592465806496E-2</v>
      </c>
      <c r="Q46" s="527">
        <f t="shared" si="25"/>
        <v>0.29569234573793995</v>
      </c>
      <c r="R46" s="462"/>
      <c r="S46" s="462"/>
      <c r="T46" s="462"/>
      <c r="U46" s="462"/>
      <c r="V46" s="462"/>
      <c r="W46" s="462"/>
      <c r="X46" s="462"/>
      <c r="Y46" s="462"/>
      <c r="Z46" s="462"/>
      <c r="AA46" s="462"/>
      <c r="AB46" s="462"/>
      <c r="AC46" s="462"/>
      <c r="AD46" s="462"/>
      <c r="AF46">
        <v>28</v>
      </c>
      <c r="AG46">
        <f t="shared" si="12"/>
        <v>6.1547251559476351E-2</v>
      </c>
      <c r="AH46">
        <f t="shared" si="26"/>
        <v>3.5649045202226351E-2</v>
      </c>
      <c r="AI46">
        <f t="shared" si="26"/>
        <v>0.15359855060177097</v>
      </c>
      <c r="AJ46">
        <f t="shared" si="26"/>
        <v>4.4736180522648522E-2</v>
      </c>
      <c r="AK46">
        <f t="shared" si="26"/>
        <v>3.4807977788855415E-2</v>
      </c>
      <c r="AL46">
        <f t="shared" si="26"/>
        <v>1.6191054322089268E-2</v>
      </c>
      <c r="AM46">
        <f t="shared" si="26"/>
        <v>0.1737370338069622</v>
      </c>
      <c r="AN46">
        <f t="shared" si="26"/>
        <v>6.1092072210170857E-2</v>
      </c>
      <c r="AO46">
        <f t="shared" si="26"/>
        <v>0.24408493108617185</v>
      </c>
      <c r="AP46">
        <f t="shared" si="26"/>
        <v>0.24355004729958971</v>
      </c>
      <c r="AQ46">
        <f t="shared" si="26"/>
        <v>0.11842078286774475</v>
      </c>
      <c r="AR46">
        <f t="shared" si="26"/>
        <v>2.0048352766637596E-2</v>
      </c>
      <c r="AS46">
        <f t="shared" si="26"/>
        <v>0.14933253549497588</v>
      </c>
      <c r="AT46">
        <f t="shared" si="26"/>
        <v>0.32657226544091006</v>
      </c>
      <c r="AU46">
        <f t="shared" si="26"/>
        <v>0.105766477853415</v>
      </c>
      <c r="AV46">
        <v>136</v>
      </c>
      <c r="AW46" s="542">
        <v>2090</v>
      </c>
      <c r="AX46" s="4">
        <f t="shared" si="21"/>
        <v>9.6091418919210053E-2</v>
      </c>
      <c r="AY46" s="4">
        <f t="shared" si="34"/>
        <v>0.13561287969434255</v>
      </c>
      <c r="AZ46" s="4">
        <f t="shared" si="34"/>
        <v>0.16986791946933688</v>
      </c>
      <c r="BA46" s="4">
        <f t="shared" si="34"/>
        <v>5.7918506479251342E-2</v>
      </c>
      <c r="BB46" s="4">
        <f t="shared" si="34"/>
        <v>6.1606310828615216E-2</v>
      </c>
      <c r="BC46" s="4">
        <f t="shared" si="34"/>
        <v>3.4754089815107594E-2</v>
      </c>
      <c r="BD46" s="4">
        <f t="shared" si="34"/>
        <v>0.24300246326397695</v>
      </c>
      <c r="BE46" s="4">
        <f t="shared" si="34"/>
        <v>0.11675998583442194</v>
      </c>
      <c r="BF46" s="4">
        <f t="shared" si="34"/>
        <v>0.14265105966226621</v>
      </c>
      <c r="BG46" s="4">
        <f t="shared" si="34"/>
        <v>0.3335525374377033</v>
      </c>
      <c r="BH46" s="4">
        <f t="shared" si="34"/>
        <v>0.13364139641041325</v>
      </c>
      <c r="BI46" s="4">
        <f t="shared" si="34"/>
        <v>4.1862567315815821E-2</v>
      </c>
      <c r="BJ46" s="4">
        <f t="shared" si="34"/>
        <v>0.13976921616995203</v>
      </c>
      <c r="BK46" s="4">
        <f t="shared" si="34"/>
        <v>0.28660841645151991</v>
      </c>
      <c r="BL46" s="4">
        <f t="shared" si="34"/>
        <v>0.12501392303976444</v>
      </c>
      <c r="BM46">
        <v>21</v>
      </c>
    </row>
    <row r="47" spans="1:65" x14ac:dyDescent="0.25">
      <c r="A47" s="466">
        <v>1999</v>
      </c>
      <c r="B47" s="462">
        <f t="shared" si="23"/>
        <v>1.614476499352191</v>
      </c>
      <c r="C47" s="462">
        <f t="shared" ref="C47:P47" si="36">C11/B47</f>
        <v>0.52904268225515694</v>
      </c>
      <c r="D47" s="462">
        <f t="shared" si="36"/>
        <v>0.56897922298712555</v>
      </c>
      <c r="E47" s="462">
        <f t="shared" si="36"/>
        <v>0.83216692032866302</v>
      </c>
      <c r="F47" s="462">
        <f t="shared" si="36"/>
        <v>0.70798869471028203</v>
      </c>
      <c r="G47" s="462">
        <f t="shared" si="36"/>
        <v>0.39827678847265557</v>
      </c>
      <c r="H47" s="462">
        <f t="shared" si="36"/>
        <v>1.6996084602608592</v>
      </c>
      <c r="I47" s="462">
        <f t="shared" si="36"/>
        <v>0.22931856679856893</v>
      </c>
      <c r="J47" s="462">
        <f t="shared" si="36"/>
        <v>0.73174095128201955</v>
      </c>
      <c r="K47" s="462">
        <f t="shared" si="36"/>
        <v>1.2566016880813797</v>
      </c>
      <c r="L47" s="462">
        <f t="shared" si="36"/>
        <v>0.23330630217020998</v>
      </c>
      <c r="M47" s="462">
        <f t="shared" si="36"/>
        <v>3.6179318434428676</v>
      </c>
      <c r="N47" s="462">
        <f t="shared" si="36"/>
        <v>8.1577817004663891E-2</v>
      </c>
      <c r="O47" s="462">
        <f t="shared" si="36"/>
        <v>3.1556475513337281</v>
      </c>
      <c r="P47" s="462">
        <f t="shared" si="36"/>
        <v>9.030978979195059E-2</v>
      </c>
      <c r="Q47" s="527">
        <f t="shared" si="25"/>
        <v>0.28197546360415854</v>
      </c>
      <c r="R47" s="462"/>
      <c r="S47" s="462"/>
      <c r="T47" s="462"/>
      <c r="U47" s="462"/>
      <c r="V47" s="462"/>
      <c r="W47" s="462"/>
      <c r="X47" s="462"/>
      <c r="Y47" s="462"/>
      <c r="Z47" s="462"/>
      <c r="AA47" s="462"/>
      <c r="AB47" s="462"/>
      <c r="AC47" s="462"/>
      <c r="AD47" s="462"/>
      <c r="AF47">
        <v>29</v>
      </c>
      <c r="AG47">
        <f t="shared" si="12"/>
        <v>5.9114670998234337E-2</v>
      </c>
      <c r="AH47">
        <f t="shared" si="26"/>
        <v>3.2218747424034036E-2</v>
      </c>
      <c r="AI47">
        <f t="shared" si="26"/>
        <v>0.14987681404388173</v>
      </c>
      <c r="AJ47">
        <f t="shared" si="26"/>
        <v>4.1337381776378919E-2</v>
      </c>
      <c r="AK47">
        <f t="shared" si="26"/>
        <v>3.3275374051732927E-2</v>
      </c>
      <c r="AL47">
        <f t="shared" si="26"/>
        <v>1.4818933447445982E-2</v>
      </c>
      <c r="AM47">
        <f t="shared" si="26"/>
        <v>0.16666808712352998</v>
      </c>
      <c r="AN47">
        <f t="shared" si="26"/>
        <v>5.6916918218134188E-2</v>
      </c>
      <c r="AO47">
        <f t="shared" si="26"/>
        <v>0.24912493867034202</v>
      </c>
      <c r="AP47">
        <f t="shared" si="26"/>
        <v>0.23161705753181988</v>
      </c>
      <c r="AQ47">
        <f t="shared" si="26"/>
        <v>0.11438869890408514</v>
      </c>
      <c r="AR47">
        <f t="shared" si="26"/>
        <v>1.9558059551485402E-2</v>
      </c>
      <c r="AS47">
        <f t="shared" si="26"/>
        <v>0.14548719298689852</v>
      </c>
      <c r="AT47">
        <f t="shared" si="26"/>
        <v>0.32950663237718603</v>
      </c>
      <c r="AU47">
        <f t="shared" si="26"/>
        <v>0.102006793047118</v>
      </c>
      <c r="AV47">
        <v>141</v>
      </c>
      <c r="AW47" s="542">
        <v>2095</v>
      </c>
      <c r="AX47" s="4">
        <f t="shared" si="21"/>
        <v>9.023969052817965E-2</v>
      </c>
      <c r="AY47" s="4">
        <f t="shared" si="34"/>
        <v>0.12422482498717762</v>
      </c>
      <c r="AZ47" s="4">
        <f t="shared" si="34"/>
        <v>0.16503905399236041</v>
      </c>
      <c r="BA47" s="4">
        <f t="shared" si="34"/>
        <v>5.2380379868612381E-2</v>
      </c>
      <c r="BB47" s="4">
        <f t="shared" si="34"/>
        <v>5.6444938886651211E-2</v>
      </c>
      <c r="BC47" s="4">
        <f t="shared" si="34"/>
        <v>3.12741626039999E-2</v>
      </c>
      <c r="BD47" s="4">
        <f t="shared" si="34"/>
        <v>0.23025300213361011</v>
      </c>
      <c r="BE47" s="4">
        <f t="shared" si="34"/>
        <v>0.10960250668417142</v>
      </c>
      <c r="BF47" s="4">
        <f t="shared" si="34"/>
        <v>0.1422131539911077</v>
      </c>
      <c r="BG47" s="4">
        <f t="shared" si="34"/>
        <v>0.31652585366714447</v>
      </c>
      <c r="BH47" s="4">
        <f t="shared" si="34"/>
        <v>0.1280164339282972</v>
      </c>
      <c r="BI47" s="4">
        <f t="shared" si="34"/>
        <v>3.7698072293236039E-2</v>
      </c>
      <c r="BJ47" s="4">
        <f t="shared" si="34"/>
        <v>0.13405928247092402</v>
      </c>
      <c r="BK47" s="4">
        <f t="shared" si="34"/>
        <v>0.28534667825801918</v>
      </c>
      <c r="BL47" s="4">
        <f t="shared" si="34"/>
        <v>0.11991994117918683</v>
      </c>
      <c r="BM47">
        <v>22</v>
      </c>
    </row>
    <row r="48" spans="1:65" x14ac:dyDescent="0.25">
      <c r="A48" s="466">
        <v>2000</v>
      </c>
      <c r="B48" s="462">
        <f t="shared" si="23"/>
        <v>1.661657514826439</v>
      </c>
      <c r="C48" s="462">
        <f t="shared" ref="C48:P48" si="37">C12/B48</f>
        <v>0.47553140525168774</v>
      </c>
      <c r="D48" s="462">
        <f t="shared" si="37"/>
        <v>0.63141433771364075</v>
      </c>
      <c r="E48" s="462">
        <f t="shared" si="37"/>
        <v>0.73925446609178669</v>
      </c>
      <c r="F48" s="462">
        <f t="shared" si="37"/>
        <v>0.75674037991445775</v>
      </c>
      <c r="G48" s="462">
        <f t="shared" si="37"/>
        <v>0.36005179693837219</v>
      </c>
      <c r="H48" s="462">
        <f t="shared" si="37"/>
        <v>1.8150177505166745</v>
      </c>
      <c r="I48" s="462">
        <f t="shared" si="37"/>
        <v>0.21389095404620612</v>
      </c>
      <c r="J48" s="462">
        <f t="shared" si="37"/>
        <v>0.76975974917744872</v>
      </c>
      <c r="K48" s="462">
        <f t="shared" si="37"/>
        <v>1.1571942207203241</v>
      </c>
      <c r="L48" s="462">
        <f t="shared" si="37"/>
        <v>0.26215724627960263</v>
      </c>
      <c r="M48" s="462">
        <f t="shared" si="37"/>
        <v>3.0308269747195062</v>
      </c>
      <c r="N48" s="462">
        <f t="shared" si="37"/>
        <v>9.9485234219297503E-2</v>
      </c>
      <c r="O48" s="462">
        <f t="shared" si="37"/>
        <v>2.7497251201629513</v>
      </c>
      <c r="P48" s="462">
        <f t="shared" si="37"/>
        <v>9.7106377227007629E-2</v>
      </c>
      <c r="Q48" s="527">
        <f t="shared" si="25"/>
        <v>0.27246573360402698</v>
      </c>
      <c r="R48" s="462"/>
      <c r="S48" s="462"/>
      <c r="T48" s="462"/>
      <c r="U48" s="462"/>
      <c r="V48" s="462"/>
      <c r="W48" s="462"/>
      <c r="X48" s="462"/>
      <c r="Y48" s="462"/>
      <c r="Z48" s="462"/>
      <c r="AA48" s="462"/>
      <c r="AB48" s="462"/>
      <c r="AC48" s="462"/>
      <c r="AD48" s="462"/>
      <c r="AF48">
        <v>30</v>
      </c>
      <c r="AG48">
        <f t="shared" si="12"/>
        <v>5.694960108540853E-2</v>
      </c>
      <c r="AH48">
        <f t="shared" ref="AH48:AU53" si="38">AH$2*EXP(AH$3*$AV48)+AH$1</f>
        <v>2.920661861830641E-2</v>
      </c>
      <c r="AI48">
        <f t="shared" si="38"/>
        <v>0.14625892623985379</v>
      </c>
      <c r="AJ48">
        <f t="shared" si="38"/>
        <v>3.8263558790165478E-2</v>
      </c>
      <c r="AK48">
        <f t="shared" si="38"/>
        <v>3.1966760684946804E-2</v>
      </c>
      <c r="AL48">
        <f t="shared" si="38"/>
        <v>1.3610460390274182E-2</v>
      </c>
      <c r="AM48">
        <f t="shared" si="38"/>
        <v>0.16013283135315065</v>
      </c>
      <c r="AN48">
        <f t="shared" si="38"/>
        <v>5.3037631729887166E-2</v>
      </c>
      <c r="AO48">
        <f t="shared" si="38"/>
        <v>0.25429020975889743</v>
      </c>
      <c r="AP48">
        <f t="shared" si="38"/>
        <v>0.22029438862755682</v>
      </c>
      <c r="AQ48">
        <f t="shared" si="38"/>
        <v>0.11051355284457183</v>
      </c>
      <c r="AR48">
        <f t="shared" si="38"/>
        <v>1.9169283447246901E-2</v>
      </c>
      <c r="AS48">
        <f t="shared" si="38"/>
        <v>0.14174690474750207</v>
      </c>
      <c r="AT48">
        <f t="shared" si="38"/>
        <v>0.33246886051786134</v>
      </c>
      <c r="AU48">
        <f t="shared" si="38"/>
        <v>9.8391275088369132E-2</v>
      </c>
      <c r="AV48">
        <v>146</v>
      </c>
      <c r="AW48" s="544">
        <v>2100</v>
      </c>
      <c r="AX48" s="4">
        <f t="shared" si="21"/>
        <v>8.4992267685004702E-2</v>
      </c>
      <c r="AY48" s="4">
        <f t="shared" si="34"/>
        <v>0.11384914117725316</v>
      </c>
      <c r="AZ48" s="4">
        <f t="shared" si="34"/>
        <v>0.16036600592815931</v>
      </c>
      <c r="BA48" s="4">
        <f t="shared" si="34"/>
        <v>4.7496338694372975E-2</v>
      </c>
      <c r="BB48" s="4">
        <f t="shared" si="34"/>
        <v>5.1998060230948953E-2</v>
      </c>
      <c r="BC48" s="4">
        <f t="shared" si="34"/>
        <v>2.8196989422860752E-2</v>
      </c>
      <c r="BD48" s="4">
        <f t="shared" si="34"/>
        <v>0.21850140677674035</v>
      </c>
      <c r="BE48" s="4">
        <f t="shared" si="34"/>
        <v>0.10289211149373391</v>
      </c>
      <c r="BF48" s="4">
        <f t="shared" si="34"/>
        <v>0.14177714035229916</v>
      </c>
      <c r="BG48" s="4">
        <f t="shared" si="34"/>
        <v>0.30039583987769569</v>
      </c>
      <c r="BH48" s="4">
        <f t="shared" si="34"/>
        <v>0.1226577721363894</v>
      </c>
      <c r="BI48" s="4">
        <f t="shared" si="34"/>
        <v>3.425075950634713E-2</v>
      </c>
      <c r="BJ48" s="4">
        <f t="shared" si="34"/>
        <v>0.12859787020965144</v>
      </c>
      <c r="BK48" s="4">
        <f t="shared" si="34"/>
        <v>0.28409085631993691</v>
      </c>
      <c r="BL48" s="4">
        <f t="shared" si="34"/>
        <v>0.115047184570927</v>
      </c>
      <c r="BM48">
        <v>23</v>
      </c>
    </row>
    <row r="49" spans="1:65" x14ac:dyDescent="0.25">
      <c r="A49" s="466">
        <v>2001</v>
      </c>
      <c r="B49" s="462">
        <f t="shared" si="23"/>
        <v>1.6193906661220818</v>
      </c>
      <c r="C49" s="462">
        <f t="shared" ref="C49:P49" si="39">C13/B49</f>
        <v>0.46431730588698272</v>
      </c>
      <c r="D49" s="462">
        <f t="shared" si="39"/>
        <v>0.63527539192020266</v>
      </c>
      <c r="E49" s="462">
        <f t="shared" si="39"/>
        <v>0.71311261105238311</v>
      </c>
      <c r="F49" s="462">
        <f t="shared" si="39"/>
        <v>0.75974979434129108</v>
      </c>
      <c r="G49" s="462">
        <f t="shared" si="39"/>
        <v>0.35814142412837463</v>
      </c>
      <c r="H49" s="462">
        <f t="shared" si="39"/>
        <v>1.7484807639020195</v>
      </c>
      <c r="I49" s="462">
        <f t="shared" si="39"/>
        <v>0.21291859569892224</v>
      </c>
      <c r="J49" s="462">
        <f t="shared" si="39"/>
        <v>0.78531372611239625</v>
      </c>
      <c r="K49" s="462">
        <f t="shared" si="39"/>
        <v>1.0845965897853627</v>
      </c>
      <c r="L49" s="462">
        <f t="shared" si="39"/>
        <v>0.27363058657392375</v>
      </c>
      <c r="M49" s="462">
        <f t="shared" si="39"/>
        <v>2.7786845481046578</v>
      </c>
      <c r="N49" s="462">
        <f t="shared" si="39"/>
        <v>0.11066466165276102</v>
      </c>
      <c r="O49" s="462">
        <f t="shared" si="39"/>
        <v>2.4518993844265125</v>
      </c>
      <c r="P49" s="462">
        <f t="shared" si="39"/>
        <v>0.11097923072647511</v>
      </c>
      <c r="Q49" s="527">
        <f t="shared" si="25"/>
        <v>0.27209787332662971</v>
      </c>
      <c r="R49" s="462"/>
      <c r="S49" s="462"/>
      <c r="T49" s="462"/>
      <c r="U49" s="462"/>
      <c r="V49" s="462"/>
      <c r="W49" s="462"/>
      <c r="X49" s="462"/>
      <c r="Y49" s="462"/>
      <c r="Z49" s="462"/>
      <c r="AA49" s="462"/>
      <c r="AB49" s="462"/>
      <c r="AC49" s="462"/>
      <c r="AD49" s="462"/>
      <c r="AF49">
        <v>31</v>
      </c>
      <c r="AG49">
        <f t="shared" si="12"/>
        <v>5.5022623700934886E-2</v>
      </c>
      <c r="AH49">
        <f t="shared" si="38"/>
        <v>2.6561682076652774E-2</v>
      </c>
      <c r="AI49">
        <f t="shared" si="38"/>
        <v>0.14274198946613501</v>
      </c>
      <c r="AJ49">
        <f t="shared" si="38"/>
        <v>3.5483639043241887E-2</v>
      </c>
      <c r="AK49">
        <f t="shared" si="38"/>
        <v>3.0849401447035442E-2</v>
      </c>
      <c r="AL49">
        <f t="shared" si="38"/>
        <v>1.2546117476396544E-2</v>
      </c>
      <c r="AM49">
        <f t="shared" si="38"/>
        <v>0.15409097393125532</v>
      </c>
      <c r="AN49">
        <f t="shared" si="38"/>
        <v>4.9433246433776203E-2</v>
      </c>
      <c r="AO49">
        <f t="shared" si="38"/>
        <v>0.25958385762999675</v>
      </c>
      <c r="AP49">
        <f t="shared" si="38"/>
        <v>0.20955082531186264</v>
      </c>
      <c r="AQ49">
        <f t="shared" si="38"/>
        <v>0.1067892363080352</v>
      </c>
      <c r="AR49">
        <f t="shared" si="38"/>
        <v>1.886100494255671E-2</v>
      </c>
      <c r="AS49">
        <f t="shared" si="38"/>
        <v>0.13810880070751574</v>
      </c>
      <c r="AT49">
        <f t="shared" si="38"/>
        <v>0.33545921439928311</v>
      </c>
      <c r="AU49">
        <f t="shared" si="38"/>
        <v>9.4914395832921508E-2</v>
      </c>
      <c r="AV49">
        <v>151</v>
      </c>
      <c r="AW49" s="542">
        <v>2105</v>
      </c>
      <c r="AX49" s="4">
        <f t="shared" si="21"/>
        <v>8.0286744008054661E-2</v>
      </c>
      <c r="AY49" s="4">
        <f t="shared" si="34"/>
        <v>0.10439583090681731</v>
      </c>
      <c r="AZ49" s="4">
        <f t="shared" si="34"/>
        <v>0.15584374737396012</v>
      </c>
      <c r="BA49" s="4">
        <f t="shared" si="34"/>
        <v>4.3189131606358483E-2</v>
      </c>
      <c r="BB49" s="4">
        <f t="shared" si="34"/>
        <v>4.8166766923492504E-2</v>
      </c>
      <c r="BC49" s="4">
        <f t="shared" si="34"/>
        <v>2.5475956995372709E-2</v>
      </c>
      <c r="BD49" s="4">
        <f t="shared" si="34"/>
        <v>0.20766957694334637</v>
      </c>
      <c r="BE49" s="4">
        <f t="shared" si="34"/>
        <v>9.660087366172837E-2</v>
      </c>
      <c r="BF49" s="4">
        <f t="shared" si="34"/>
        <v>0.14134301057105167</v>
      </c>
      <c r="BG49" s="4">
        <f t="shared" si="34"/>
        <v>0.28511527506814149</v>
      </c>
      <c r="BH49" s="4">
        <f t="shared" si="34"/>
        <v>0.11755280365147065</v>
      </c>
      <c r="BI49" s="4">
        <f t="shared" si="34"/>
        <v>3.1397120497004286E-2</v>
      </c>
      <c r="BJ49" s="4">
        <f t="shared" si="34"/>
        <v>0.12337416263969204</v>
      </c>
      <c r="BK49" s="4">
        <f t="shared" si="34"/>
        <v>0.28284092289611529</v>
      </c>
      <c r="BL49" s="4">
        <f t="shared" si="34"/>
        <v>0.1103860456793473</v>
      </c>
      <c r="BM49">
        <v>24</v>
      </c>
    </row>
    <row r="50" spans="1:65" x14ac:dyDescent="0.25">
      <c r="A50" s="466">
        <v>2002</v>
      </c>
      <c r="B50" s="462">
        <f t="shared" si="23"/>
        <v>1.6378774361482717</v>
      </c>
      <c r="C50" s="462">
        <f t="shared" ref="C50:P50" si="40">C14/B50</f>
        <v>0.43828298434464097</v>
      </c>
      <c r="D50" s="462">
        <f t="shared" si="40"/>
        <v>0.68031202246894085</v>
      </c>
      <c r="E50" s="462">
        <f t="shared" si="40"/>
        <v>0.63591173728419326</v>
      </c>
      <c r="F50" s="462">
        <f t="shared" si="40"/>
        <v>0.82686699733963231</v>
      </c>
      <c r="G50" s="462">
        <f t="shared" si="40"/>
        <v>0.32245067254948756</v>
      </c>
      <c r="H50" s="462">
        <f t="shared" si="40"/>
        <v>1.8585240256894928</v>
      </c>
      <c r="I50" s="462">
        <f t="shared" si="40"/>
        <v>0.19546546238511231</v>
      </c>
      <c r="J50" s="462">
        <f t="shared" si="40"/>
        <v>0.81689916713862776</v>
      </c>
      <c r="K50" s="462">
        <f t="shared" si="40"/>
        <v>0.9639783063274574</v>
      </c>
      <c r="L50" s="462">
        <f t="shared" si="40"/>
        <v>0.3061230771848501</v>
      </c>
      <c r="M50" s="462">
        <f t="shared" si="40"/>
        <v>2.3633863000344366</v>
      </c>
      <c r="N50" s="462">
        <f t="shared" si="40"/>
        <v>0.12826932035497202</v>
      </c>
      <c r="O50" s="462">
        <f t="shared" si="40"/>
        <v>2.0845458997129844</v>
      </c>
      <c r="P50" s="462">
        <f t="shared" si="40"/>
        <v>0.13364567071175903</v>
      </c>
      <c r="Q50" s="527">
        <f t="shared" si="25"/>
        <v>0.26662381940113977</v>
      </c>
      <c r="R50" s="462"/>
      <c r="S50" s="462"/>
      <c r="T50" s="462"/>
      <c r="U50" s="462"/>
      <c r="V50" s="462"/>
      <c r="W50" s="462"/>
      <c r="X50" s="462"/>
      <c r="Y50" s="462"/>
      <c r="Z50" s="462"/>
      <c r="AA50" s="462"/>
      <c r="AB50" s="462"/>
      <c r="AC50" s="462"/>
      <c r="AD50" s="462"/>
      <c r="AF50">
        <v>32</v>
      </c>
      <c r="AG50">
        <f t="shared" si="12"/>
        <v>5.3307555832559944E-2</v>
      </c>
      <c r="AH50">
        <f t="shared" si="38"/>
        <v>2.4239175384351875E-2</v>
      </c>
      <c r="AI50">
        <f t="shared" si="38"/>
        <v>0.13932318685524012</v>
      </c>
      <c r="AJ50">
        <f t="shared" si="38"/>
        <v>3.2969521010421908E-2</v>
      </c>
      <c r="AK50">
        <f t="shared" si="38"/>
        <v>2.9895344505364348E-2</v>
      </c>
      <c r="AL50">
        <f t="shared" si="38"/>
        <v>1.1608714832954337E-2</v>
      </c>
      <c r="AM50">
        <f t="shared" si="38"/>
        <v>0.14850526429890037</v>
      </c>
      <c r="AN50">
        <f t="shared" si="38"/>
        <v>4.6084281771800045E-2</v>
      </c>
      <c r="AO50">
        <f t="shared" si="38"/>
        <v>0.26500907293869241</v>
      </c>
      <c r="AP50">
        <f t="shared" si="38"/>
        <v>0.19935674883622964</v>
      </c>
      <c r="AQ50">
        <f t="shared" si="38"/>
        <v>0.10320987866543267</v>
      </c>
      <c r="AR50">
        <f t="shared" si="38"/>
        <v>1.861655669736384E-2</v>
      </c>
      <c r="AS50">
        <f t="shared" si="38"/>
        <v>0.13457008920759655</v>
      </c>
      <c r="AT50">
        <f t="shared" si="38"/>
        <v>0.33847796106951616</v>
      </c>
      <c r="AU50">
        <f t="shared" si="38"/>
        <v>9.1570839115768493E-2</v>
      </c>
      <c r="AV50">
        <v>156</v>
      </c>
      <c r="AW50" s="542">
        <v>2110</v>
      </c>
      <c r="AX50" s="4">
        <f t="shared" si="21"/>
        <v>7.6067157796675389E-2</v>
      </c>
      <c r="AY50" s="4">
        <f t="shared" si="34"/>
        <v>9.5782897368533307E-2</v>
      </c>
      <c r="AZ50" s="4">
        <f t="shared" si="34"/>
        <v>0.15146741266692054</v>
      </c>
      <c r="BA50" s="4">
        <f t="shared" si="34"/>
        <v>3.9390631094754686E-2</v>
      </c>
      <c r="BB50" s="4">
        <f t="shared" si="34"/>
        <v>4.4865842939668943E-2</v>
      </c>
      <c r="BC50" s="4">
        <f t="shared" si="34"/>
        <v>2.3069846895095364E-2</v>
      </c>
      <c r="BD50" s="4">
        <f t="shared" si="34"/>
        <v>0.19768552507833592</v>
      </c>
      <c r="BE50" s="4">
        <f t="shared" si="34"/>
        <v>9.0702610990811505E-2</v>
      </c>
      <c r="BF50" s="4">
        <f t="shared" si="34"/>
        <v>0.14091075650789667</v>
      </c>
      <c r="BG50" s="4">
        <f t="shared" si="34"/>
        <v>0.2706394250194748</v>
      </c>
      <c r="BH50" s="4">
        <f t="shared" si="34"/>
        <v>0.11268951795738782</v>
      </c>
      <c r="BI50" s="4">
        <f t="shared" si="34"/>
        <v>2.9034916630092535E-2</v>
      </c>
      <c r="BJ50" s="4">
        <f t="shared" si="34"/>
        <v>0.11837781380700158</v>
      </c>
      <c r="BK50" s="4">
        <f t="shared" si="34"/>
        <v>0.28159685037547427</v>
      </c>
      <c r="BL50" s="4">
        <f t="shared" si="34"/>
        <v>0.10592733421204997</v>
      </c>
      <c r="BM50">
        <v>25</v>
      </c>
    </row>
    <row r="51" spans="1:65" x14ac:dyDescent="0.25">
      <c r="A51" s="466">
        <v>2003</v>
      </c>
      <c r="B51" s="462">
        <f t="shared" si="23"/>
        <v>1.5957252735106977</v>
      </c>
      <c r="C51" s="462">
        <f t="shared" ref="C51:P51" si="41">C15/B51</f>
        <v>0.43216528977115182</v>
      </c>
      <c r="D51" s="462">
        <f t="shared" si="41"/>
        <v>0.69071849902818905</v>
      </c>
      <c r="E51" s="462">
        <f t="shared" si="41"/>
        <v>0.65533016396520005</v>
      </c>
      <c r="F51" s="462">
        <f t="shared" si="41"/>
        <v>0.80590704433990878</v>
      </c>
      <c r="G51" s="462">
        <f t="shared" si="41"/>
        <v>0.33219004545624287</v>
      </c>
      <c r="H51" s="462">
        <f t="shared" si="41"/>
        <v>2.0289831779206788</v>
      </c>
      <c r="I51" s="462">
        <f t="shared" si="41"/>
        <v>0.17232618320651366</v>
      </c>
      <c r="J51" s="462">
        <f t="shared" si="41"/>
        <v>0.88610987091228244</v>
      </c>
      <c r="K51" s="462">
        <f t="shared" si="41"/>
        <v>0.97882617124161531</v>
      </c>
      <c r="L51" s="462">
        <f t="shared" si="41"/>
        <v>0.30430816577624731</v>
      </c>
      <c r="M51" s="462">
        <f t="shared" si="41"/>
        <v>2.248155001885948</v>
      </c>
      <c r="N51" s="462">
        <f t="shared" si="41"/>
        <v>0.13291802750959603</v>
      </c>
      <c r="O51" s="462">
        <f t="shared" si="41"/>
        <v>2.0195613869864739</v>
      </c>
      <c r="P51" s="462">
        <f t="shared" si="41"/>
        <v>0.13956006818109484</v>
      </c>
      <c r="Q51" s="527">
        <f t="shared" si="25"/>
        <v>0.26771429769278066</v>
      </c>
      <c r="R51" s="462"/>
      <c r="S51" s="462"/>
      <c r="T51" s="462"/>
      <c r="U51" s="462"/>
      <c r="V51" s="462"/>
      <c r="W51" s="462"/>
      <c r="X51" s="462"/>
      <c r="Y51" s="462"/>
      <c r="Z51" s="462"/>
      <c r="AA51" s="462"/>
      <c r="AB51" s="462"/>
      <c r="AC51" s="462"/>
      <c r="AD51" s="462"/>
      <c r="AF51">
        <v>33</v>
      </c>
      <c r="AG51">
        <f t="shared" si="12"/>
        <v>5.1781093811348614E-2</v>
      </c>
      <c r="AH51">
        <f t="shared" si="38"/>
        <v>2.2199792869560038E-2</v>
      </c>
      <c r="AI51">
        <f t="shared" si="38"/>
        <v>0.13599978013959912</v>
      </c>
      <c r="AJ51">
        <f t="shared" si="38"/>
        <v>3.0695790090691052E-2</v>
      </c>
      <c r="AK51">
        <f t="shared" si="38"/>
        <v>2.9080723193732977E-2</v>
      </c>
      <c r="AL51">
        <f t="shared" si="38"/>
        <v>1.0783112760093198E-2</v>
      </c>
      <c r="AM51">
        <f t="shared" si="38"/>
        <v>0.14334126423760871</v>
      </c>
      <c r="AN51">
        <f t="shared" si="38"/>
        <v>4.2972637653379532E-2</v>
      </c>
      <c r="AO51">
        <f t="shared" si="38"/>
        <v>0.27056912564004332</v>
      </c>
      <c r="AP51">
        <f t="shared" si="38"/>
        <v>0.18968405532315197</v>
      </c>
      <c r="AQ51">
        <f t="shared" si="38"/>
        <v>9.9769837785993534E-2</v>
      </c>
      <c r="AR51">
        <f t="shared" si="38"/>
        <v>1.8422722408989029E-2</v>
      </c>
      <c r="AS51">
        <f t="shared" si="38"/>
        <v>0.13112805485617998</v>
      </c>
      <c r="AT51">
        <f t="shared" si="38"/>
        <v>0.34152537011219125</v>
      </c>
      <c r="AU51">
        <f t="shared" si="38"/>
        <v>8.8355492622702092E-2</v>
      </c>
      <c r="AV51">
        <v>161</v>
      </c>
      <c r="AW51" s="542">
        <v>2115</v>
      </c>
      <c r="AX51" s="4">
        <f t="shared" si="21"/>
        <v>7.2283326491675487E-2</v>
      </c>
      <c r="AY51" s="4">
        <f t="shared" si="34"/>
        <v>8.7935633075633235E-2</v>
      </c>
      <c r="AZ51" s="4">
        <f t="shared" si="34"/>
        <v>0.14723229314898512</v>
      </c>
      <c r="BA51" s="4">
        <f t="shared" si="34"/>
        <v>3.6040755910716246E-2</v>
      </c>
      <c r="BB51" s="4">
        <f t="shared" si="34"/>
        <v>4.2021868784577338E-2</v>
      </c>
      <c r="BC51" s="4">
        <f t="shared" si="34"/>
        <v>2.0942211165299547E-2</v>
      </c>
      <c r="BD51" s="4">
        <f t="shared" si="34"/>
        <v>0.18848289789747813</v>
      </c>
      <c r="BE51" s="4">
        <f t="shared" si="34"/>
        <v>8.5172776725423185E-2</v>
      </c>
      <c r="BF51" s="4">
        <f t="shared" si="34"/>
        <v>0.14048037005853331</v>
      </c>
      <c r="BG51" s="4">
        <f t="shared" si="34"/>
        <v>0.25692591133440079</v>
      </c>
      <c r="BH51" s="4">
        <f t="shared" si="34"/>
        <v>0.10805647314777876</v>
      </c>
      <c r="BI51" s="4">
        <f t="shared" si="34"/>
        <v>2.7079516143000873E-2</v>
      </c>
      <c r="BJ51" s="4">
        <f t="shared" si="34"/>
        <v>0.11359892805897689</v>
      </c>
      <c r="BK51" s="4">
        <f t="shared" si="34"/>
        <v>0.28035861127640116</v>
      </c>
      <c r="BL51" s="4">
        <f t="shared" si="34"/>
        <v>0.10166225899952586</v>
      </c>
      <c r="BM51">
        <v>26</v>
      </c>
    </row>
    <row r="52" spans="1:65" x14ac:dyDescent="0.25">
      <c r="A52" s="466">
        <v>2004</v>
      </c>
      <c r="B52" s="462">
        <f t="shared" si="23"/>
        <v>1.5974869638367264</v>
      </c>
      <c r="C52" s="462">
        <f t="shared" ref="C52:P52" si="42">C16/B52</f>
        <v>0.40239280088488982</v>
      </c>
      <c r="D52" s="462">
        <f t="shared" si="42"/>
        <v>0.73861956082610791</v>
      </c>
      <c r="E52" s="462">
        <f t="shared" si="42"/>
        <v>0.59356124685387346</v>
      </c>
      <c r="F52" s="462">
        <f t="shared" si="42"/>
        <v>0.83579747329147636</v>
      </c>
      <c r="G52" s="462">
        <f t="shared" si="42"/>
        <v>0.31295778782333383</v>
      </c>
      <c r="H52" s="462">
        <f t="shared" si="42"/>
        <v>2.278144829029106</v>
      </c>
      <c r="I52" s="462">
        <f t="shared" si="42"/>
        <v>0.14878834909521846</v>
      </c>
      <c r="J52" s="462">
        <f t="shared" si="42"/>
        <v>1.0198989108349847</v>
      </c>
      <c r="K52" s="462">
        <f t="shared" si="42"/>
        <v>0.90520115481577046</v>
      </c>
      <c r="L52" s="462">
        <f t="shared" si="42"/>
        <v>0.3142051960338898</v>
      </c>
      <c r="M52" s="462">
        <f t="shared" si="42"/>
        <v>2.1862252851722328</v>
      </c>
      <c r="N52" s="462">
        <f t="shared" si="42"/>
        <v>0.13644199184176262</v>
      </c>
      <c r="O52" s="462">
        <f t="shared" si="42"/>
        <v>1.992857407580517</v>
      </c>
      <c r="P52" s="462">
        <f t="shared" si="42"/>
        <v>0.13271860438212965</v>
      </c>
      <c r="Q52" s="527">
        <f t="shared" si="25"/>
        <v>0.26156932830963237</v>
      </c>
      <c r="R52" s="462"/>
      <c r="S52" s="462"/>
      <c r="T52" s="462"/>
      <c r="U52" s="462"/>
      <c r="V52" s="462"/>
      <c r="W52" s="462"/>
      <c r="X52" s="462"/>
      <c r="Y52" s="462"/>
      <c r="Z52" s="462"/>
      <c r="AA52" s="462"/>
      <c r="AB52" s="462"/>
      <c r="AC52" s="462"/>
      <c r="AD52" s="462"/>
      <c r="AF52">
        <v>34</v>
      </c>
      <c r="AG52">
        <f t="shared" si="12"/>
        <v>5.0422496670578673E-2</v>
      </c>
      <c r="AH52">
        <f t="shared" si="38"/>
        <v>2.0409020401422041E-2</v>
      </c>
      <c r="AI52">
        <f t="shared" si="38"/>
        <v>0.1327691074583599</v>
      </c>
      <c r="AJ52">
        <f t="shared" si="38"/>
        <v>2.8639461697253864E-2</v>
      </c>
      <c r="AK52">
        <f t="shared" si="38"/>
        <v>2.8385158964409647E-2</v>
      </c>
      <c r="AL52">
        <f t="shared" si="38"/>
        <v>1.0055977214358375E-2</v>
      </c>
      <c r="AM52">
        <f t="shared" si="38"/>
        <v>0.1385671355434579</v>
      </c>
      <c r="AN52">
        <f t="shared" si="38"/>
        <v>4.0081496630115433E-2</v>
      </c>
      <c r="AO52">
        <f t="shared" si="38"/>
        <v>0.27626736696002363</v>
      </c>
      <c r="AP52">
        <f t="shared" si="38"/>
        <v>0.18050607828701981</v>
      </c>
      <c r="AQ52">
        <f t="shared" si="38"/>
        <v>9.6463691143545124E-2</v>
      </c>
      <c r="AR52">
        <f t="shared" si="38"/>
        <v>1.8269022261458316E-2</v>
      </c>
      <c r="AS52">
        <f t="shared" si="38"/>
        <v>0.127780056445854</v>
      </c>
      <c r="AT52">
        <f t="shared" si="38"/>
        <v>0.34460171367057968</v>
      </c>
      <c r="AU52">
        <f t="shared" si="38"/>
        <v>8.5263440073559849E-2</v>
      </c>
      <c r="AV52">
        <v>166</v>
      </c>
      <c r="AW52" s="542">
        <v>2120</v>
      </c>
      <c r="AX52" s="4">
        <f t="shared" si="21"/>
        <v>6.8890249865800016E-2</v>
      </c>
      <c r="AY52" s="4">
        <f t="shared" si="34"/>
        <v>8.0785971858707867E-2</v>
      </c>
      <c r="AZ52" s="4">
        <f t="shared" si="34"/>
        <v>0.14313383210066857</v>
      </c>
      <c r="BA52" s="4">
        <f t="shared" si="34"/>
        <v>3.3086520755460577E-2</v>
      </c>
      <c r="BB52" s="4">
        <f t="shared" si="34"/>
        <v>3.9571588488979542E-2</v>
      </c>
      <c r="BC52" s="4">
        <f t="shared" si="34"/>
        <v>1.9060820202275033E-2</v>
      </c>
      <c r="BD52" s="4">
        <f t="shared" si="34"/>
        <v>0.18000053540829108</v>
      </c>
      <c r="BE52" s="4">
        <f t="shared" si="34"/>
        <v>7.9988357395737911E-2</v>
      </c>
      <c r="BF52" s="4">
        <f t="shared" si="34"/>
        <v>0.14005184315367647</v>
      </c>
      <c r="BG52" s="4">
        <f t="shared" si="34"/>
        <v>0.24393458737356463</v>
      </c>
      <c r="BH52" s="4">
        <f t="shared" si="34"/>
        <v>0.10364276900657188</v>
      </c>
      <c r="BI52" s="4">
        <f t="shared" si="34"/>
        <v>2.5460862004602083E-2</v>
      </c>
      <c r="BJ52" s="4">
        <f t="shared" si="34"/>
        <v>0.10902804044535612</v>
      </c>
      <c r="BK52" s="4">
        <f t="shared" si="34"/>
        <v>0.27912617824614405</v>
      </c>
      <c r="BL52" s="4">
        <f t="shared" si="34"/>
        <v>9.7582410661747207E-2</v>
      </c>
      <c r="BM52">
        <v>27</v>
      </c>
    </row>
    <row r="53" spans="1:65" x14ac:dyDescent="0.25">
      <c r="A53" s="466">
        <v>2005</v>
      </c>
      <c r="B53" s="462">
        <f t="shared" si="23"/>
        <v>1.5974034105765207</v>
      </c>
      <c r="C53" s="462">
        <f t="shared" ref="C53:P53" si="43">C17/B53</f>
        <v>0.38138026323251362</v>
      </c>
      <c r="D53" s="462">
        <f t="shared" si="43"/>
        <v>0.75298228749782725</v>
      </c>
      <c r="E53" s="462">
        <f t="shared" si="43"/>
        <v>0.56354706510871011</v>
      </c>
      <c r="F53" s="462">
        <f t="shared" si="43"/>
        <v>0.85232248519255005</v>
      </c>
      <c r="G53" s="462">
        <f t="shared" si="43"/>
        <v>0.29869518497904507</v>
      </c>
      <c r="H53" s="462">
        <f t="shared" si="43"/>
        <v>2.4008489309611356</v>
      </c>
      <c r="I53" s="462">
        <f t="shared" si="43"/>
        <v>0.13684809476946233</v>
      </c>
      <c r="J53" s="462">
        <f t="shared" si="43"/>
        <v>1.105713630554976</v>
      </c>
      <c r="K53" s="462">
        <f t="shared" si="43"/>
        <v>0.73437388286309824</v>
      </c>
      <c r="L53" s="462">
        <f t="shared" si="43"/>
        <v>0.37907757038951817</v>
      </c>
      <c r="M53" s="462">
        <f t="shared" si="43"/>
        <v>1.6450386507348744</v>
      </c>
      <c r="N53" s="462">
        <f t="shared" si="43"/>
        <v>0.17325801992962933</v>
      </c>
      <c r="O53" s="462">
        <f t="shared" si="43"/>
        <v>1.5653316403423687</v>
      </c>
      <c r="P53" s="462">
        <f t="shared" si="43"/>
        <v>0.16894175935338515</v>
      </c>
      <c r="Q53" s="527">
        <f t="shared" si="25"/>
        <v>0.25458462237638813</v>
      </c>
      <c r="R53" s="462"/>
      <c r="S53" s="462"/>
      <c r="T53" s="462"/>
      <c r="U53" s="462"/>
      <c r="V53" s="462"/>
      <c r="W53" s="462"/>
      <c r="X53" s="462"/>
      <c r="Y53" s="462"/>
      <c r="Z53" s="462"/>
      <c r="AA53" s="462"/>
      <c r="AB53" s="462"/>
      <c r="AC53" s="462"/>
      <c r="AD53" s="462"/>
      <c r="AF53">
        <v>35</v>
      </c>
      <c r="AG53">
        <f t="shared" si="12"/>
        <v>4.9213304325626969E-2</v>
      </c>
      <c r="AH53">
        <f t="shared" si="38"/>
        <v>1.8836551279331731E-2</v>
      </c>
      <c r="AI53">
        <f t="shared" si="38"/>
        <v>0.12962858122538798</v>
      </c>
      <c r="AJ53">
        <f t="shared" si="38"/>
        <v>2.6779748911997595E-2</v>
      </c>
      <c r="AK53">
        <f t="shared" si="38"/>
        <v>2.7791251598856846E-2</v>
      </c>
      <c r="AL53">
        <f t="shared" si="38"/>
        <v>9.415564454687414E-3</v>
      </c>
      <c r="AM53">
        <f t="shared" si="38"/>
        <v>0.13415344373133711</v>
      </c>
      <c r="AN53">
        <f t="shared" si="38"/>
        <v>3.7395233002820077E-2</v>
      </c>
      <c r="AO53">
        <f t="shared" si="38"/>
        <v>0.28210723141541666</v>
      </c>
      <c r="AP53">
        <f t="shared" si="38"/>
        <v>0.17179751511773489</v>
      </c>
      <c r="AQ53">
        <f t="shared" si="38"/>
        <v>9.3286227269001001E-2</v>
      </c>
      <c r="AR53">
        <f t="shared" si="38"/>
        <v>1.8147146325322171E-2</v>
      </c>
      <c r="AS53">
        <f t="shared" si="38"/>
        <v>0.12452352492665746</v>
      </c>
      <c r="AT53">
        <f t="shared" si="38"/>
        <v>0.34770726647189643</v>
      </c>
      <c r="AU53">
        <f t="shared" si="38"/>
        <v>8.2289953705209251E-2</v>
      </c>
      <c r="AV53">
        <v>171</v>
      </c>
      <c r="AW53" s="542">
        <v>2125</v>
      </c>
      <c r="AX53" s="4">
        <f t="shared" si="21"/>
        <v>6.5847574846475201E-2</v>
      </c>
      <c r="AY53" s="4">
        <f t="shared" si="34"/>
        <v>7.4271898468436542E-2</v>
      </c>
      <c r="AZ53" s="4">
        <f t="shared" si="34"/>
        <v>0.13916761983831513</v>
      </c>
      <c r="BA53" s="4">
        <f t="shared" si="34"/>
        <v>3.0481198206688147E-2</v>
      </c>
      <c r="BB53" s="4">
        <f t="shared" si="34"/>
        <v>3.7460502663446991E-2</v>
      </c>
      <c r="BC53" s="4">
        <f t="shared" si="34"/>
        <v>1.739717453860214E-2</v>
      </c>
      <c r="BD53" s="4">
        <f t="shared" si="34"/>
        <v>0.17218206444516965</v>
      </c>
      <c r="BE53" s="4">
        <f t="shared" si="34"/>
        <v>7.51277770426797E-2</v>
      </c>
      <c r="BF53" s="4">
        <f t="shared" si="34"/>
        <v>0.13962516775890549</v>
      </c>
      <c r="BG53" s="4">
        <f t="shared" si="34"/>
        <v>0.23162742072530512</v>
      </c>
      <c r="BH53" s="4">
        <f t="shared" si="34"/>
        <v>9.9438021362926593E-2</v>
      </c>
      <c r="BI53" s="4">
        <f t="shared" si="34"/>
        <v>2.4120961949829975E-2</v>
      </c>
      <c r="BJ53" s="4">
        <f t="shared" si="34"/>
        <v>0.10465609797215769</v>
      </c>
      <c r="BK53" s="4">
        <f t="shared" si="34"/>
        <v>0.27789952406020707</v>
      </c>
      <c r="BL53" s="4">
        <f t="shared" si="34"/>
        <v>9.3679745027528669E-2</v>
      </c>
      <c r="BM53">
        <v>28</v>
      </c>
    </row>
    <row r="54" spans="1:65" x14ac:dyDescent="0.25">
      <c r="A54" s="466">
        <v>2006</v>
      </c>
      <c r="B54" s="462">
        <f t="shared" si="23"/>
        <v>1.5746955928657369</v>
      </c>
      <c r="C54" s="462">
        <f t="shared" ref="C54:P54" si="44">C18/B54</f>
        <v>0.3697507835679652</v>
      </c>
      <c r="D54" s="462">
        <f t="shared" si="44"/>
        <v>0.75889703728396474</v>
      </c>
      <c r="E54" s="462">
        <f t="shared" si="44"/>
        <v>0.53102180984588321</v>
      </c>
      <c r="F54" s="462">
        <f t="shared" si="44"/>
        <v>0.88078020014284009</v>
      </c>
      <c r="G54" s="462">
        <f t="shared" si="44"/>
        <v>0.28117316413761118</v>
      </c>
      <c r="H54" s="462">
        <f t="shared" si="44"/>
        <v>2.5293775446541251</v>
      </c>
      <c r="I54" s="462">
        <f t="shared" si="44"/>
        <v>0.12679878607271092</v>
      </c>
      <c r="J54" s="462">
        <f t="shared" si="44"/>
        <v>1.148557971493922</v>
      </c>
      <c r="K54" s="462">
        <f t="shared" si="44"/>
        <v>0.71910467096088659</v>
      </c>
      <c r="L54" s="462">
        <f t="shared" si="44"/>
        <v>0.38607723627810842</v>
      </c>
      <c r="M54" s="462">
        <f t="shared" si="44"/>
        <v>1.5371385518829057</v>
      </c>
      <c r="N54" s="462">
        <f t="shared" si="44"/>
        <v>0.17821405795498158</v>
      </c>
      <c r="O54" s="462">
        <f t="shared" si="44"/>
        <v>1.5196937938777018</v>
      </c>
      <c r="P54" s="462">
        <f t="shared" si="44"/>
        <v>0.17137547839375061</v>
      </c>
      <c r="Q54" s="527">
        <f t="shared" si="25"/>
        <v>0.24765175578392079</v>
      </c>
      <c r="R54" s="462"/>
      <c r="S54" s="462"/>
      <c r="T54" s="462"/>
      <c r="U54" s="462"/>
      <c r="V54" s="462"/>
      <c r="W54" s="462"/>
      <c r="X54" s="462"/>
      <c r="Y54" s="462"/>
      <c r="Z54" s="462"/>
      <c r="AA54" s="462"/>
      <c r="AB54" s="462"/>
      <c r="AC54" s="462"/>
      <c r="AD54" s="462"/>
      <c r="AF54">
        <v>36</v>
      </c>
      <c r="AG54">
        <f t="shared" ref="AG54:AU70" si="45">AG$2*EXP(AG$3*$AV54)+AG$1</f>
        <v>4.8137086745586144E-2</v>
      </c>
      <c r="AH54">
        <f t="shared" si="45"/>
        <v>1.7455773327960562E-2</v>
      </c>
      <c r="AI54">
        <f t="shared" si="45"/>
        <v>0.12657568605675654</v>
      </c>
      <c r="AJ54">
        <f t="shared" si="45"/>
        <v>2.5097852355648147E-2</v>
      </c>
      <c r="AK54">
        <f t="shared" si="45"/>
        <v>2.7284143924270112E-2</v>
      </c>
      <c r="AL54">
        <f t="shared" si="45"/>
        <v>8.8515313728843251E-3</v>
      </c>
      <c r="AM54">
        <f t="shared" si="45"/>
        <v>0.13007297655912844</v>
      </c>
      <c r="AN54">
        <f t="shared" si="45"/>
        <v>3.489932836957494E-2</v>
      </c>
      <c r="AO54">
        <f t="shared" si="45"/>
        <v>0.28809223888391045</v>
      </c>
      <c r="AP54">
        <f t="shared" si="45"/>
        <v>0.16353435732437149</v>
      </c>
      <c r="AQ54">
        <f t="shared" si="45"/>
        <v>9.0232437535537738E-2</v>
      </c>
      <c r="AR54">
        <f t="shared" si="45"/>
        <v>1.8050505274238644E-2</v>
      </c>
      <c r="AS54">
        <f t="shared" si="45"/>
        <v>0.12135596143474767</v>
      </c>
      <c r="AT54">
        <f t="shared" si="45"/>
        <v>0.35084230585183457</v>
      </c>
      <c r="AU54">
        <f t="shared" si="45"/>
        <v>7.9430487042775055E-2</v>
      </c>
      <c r="AV54">
        <v>176</v>
      </c>
      <c r="AW54" s="542">
        <v>2130</v>
      </c>
      <c r="AX54" s="4">
        <f t="shared" si="21"/>
        <v>6.3119115606084603E-2</v>
      </c>
      <c r="AY54" s="4">
        <f t="shared" si="34"/>
        <v>6.8336910663225753E-2</v>
      </c>
      <c r="AZ54" s="4">
        <f t="shared" si="34"/>
        <v>0.13532938896955909</v>
      </c>
      <c r="BA54" s="4">
        <f t="shared" si="34"/>
        <v>2.818357962643854E-2</v>
      </c>
      <c r="BB54" s="4">
        <f t="shared" si="34"/>
        <v>3.5641656317267179E-2</v>
      </c>
      <c r="BC54" s="4">
        <f t="shared" si="34"/>
        <v>1.5926073130839317E-2</v>
      </c>
      <c r="BD54" s="4">
        <f t="shared" si="34"/>
        <v>0.16497552401741786</v>
      </c>
      <c r="BE54" s="4">
        <f t="shared" si="34"/>
        <v>7.057080742541505E-2</v>
      </c>
      <c r="BF54" s="4">
        <f t="shared" si="34"/>
        <v>0.13920033587451358</v>
      </c>
      <c r="BG54" s="4">
        <f t="shared" si="34"/>
        <v>0.21996838186485915</v>
      </c>
      <c r="BH54" s="4">
        <f t="shared" si="34"/>
        <v>9.543233766027899E-2</v>
      </c>
      <c r="BI54" s="4">
        <f t="shared" si="34"/>
        <v>2.3011810764170089E-2</v>
      </c>
      <c r="BJ54" s="4">
        <f t="shared" si="34"/>
        <v>0.10047444167153045</v>
      </c>
      <c r="BK54" s="4">
        <f t="shared" si="34"/>
        <v>0.27667862162174939</v>
      </c>
      <c r="BL54" s="4">
        <f t="shared" si="34"/>
        <v>8.9946567273964662E-2</v>
      </c>
      <c r="BM54">
        <v>29</v>
      </c>
    </row>
    <row r="55" spans="1:65" x14ac:dyDescent="0.25">
      <c r="A55" s="466">
        <v>2007</v>
      </c>
      <c r="B55" s="462">
        <f t="shared" si="23"/>
        <v>1.6485781695412736</v>
      </c>
      <c r="C55" s="462">
        <f t="shared" ref="C55:P55" si="46">C19/B55</f>
        <v>0.32498687030900375</v>
      </c>
      <c r="D55" s="462">
        <f t="shared" si="46"/>
        <v>0.85906453819665296</v>
      </c>
      <c r="E55" s="462">
        <f t="shared" si="46"/>
        <v>0.4622472201079979</v>
      </c>
      <c r="F55" s="462">
        <f t="shared" si="46"/>
        <v>0.96020892174078465</v>
      </c>
      <c r="G55" s="462">
        <f t="shared" si="46"/>
        <v>0.24596575249957855</v>
      </c>
      <c r="H55" s="462">
        <f t="shared" si="46"/>
        <v>2.7372244191386068</v>
      </c>
      <c r="I55" s="462">
        <f t="shared" si="46"/>
        <v>0.11524419739637336</v>
      </c>
      <c r="J55" s="462">
        <f t="shared" si="46"/>
        <v>1.2455206534843235</v>
      </c>
      <c r="K55" s="462">
        <f t="shared" si="46"/>
        <v>0.65674675603238997</v>
      </c>
      <c r="L55" s="462">
        <f t="shared" si="46"/>
        <v>0.42613909361989299</v>
      </c>
      <c r="M55" s="462">
        <f t="shared" si="46"/>
        <v>1.3130243204572549</v>
      </c>
      <c r="N55" s="462">
        <f t="shared" si="46"/>
        <v>0.20612874012707</v>
      </c>
      <c r="O55" s="462">
        <f t="shared" si="46"/>
        <v>1.2634817648796359</v>
      </c>
      <c r="P55" s="462">
        <f t="shared" si="46"/>
        <v>0.19921823120179361</v>
      </c>
      <c r="Q55" s="527">
        <f t="shared" si="25"/>
        <v>0.23617850999278103</v>
      </c>
      <c r="R55" s="462"/>
      <c r="S55" s="462"/>
      <c r="T55" s="462"/>
      <c r="U55" s="462"/>
      <c r="V55" s="462"/>
      <c r="W55" s="462"/>
      <c r="X55" s="462"/>
      <c r="Y55" s="462"/>
      <c r="Z55" s="462"/>
      <c r="AA55" s="462"/>
      <c r="AB55" s="462"/>
      <c r="AC55" s="462"/>
      <c r="AD55" s="462"/>
      <c r="AF55">
        <v>37</v>
      </c>
      <c r="AG55">
        <f t="shared" si="45"/>
        <v>4.7179220708454414E-2</v>
      </c>
      <c r="AH55">
        <f t="shared" si="45"/>
        <v>1.6243318517745686E-2</v>
      </c>
      <c r="AI55">
        <f t="shared" si="45"/>
        <v>0.12360797675606611</v>
      </c>
      <c r="AJ55">
        <f t="shared" si="45"/>
        <v>2.357677014946739E-2</v>
      </c>
      <c r="AK55">
        <f t="shared" si="45"/>
        <v>2.6851150146889685E-2</v>
      </c>
      <c r="AL55">
        <f t="shared" si="45"/>
        <v>8.3547684452815983E-3</v>
      </c>
      <c r="AM55">
        <f t="shared" si="45"/>
        <v>0.12630057625293845</v>
      </c>
      <c r="AN55">
        <f t="shared" si="45"/>
        <v>3.2580293158378341E-2</v>
      </c>
      <c r="AO55">
        <f t="shared" si="45"/>
        <v>0.29422599672564392</v>
      </c>
      <c r="AP55">
        <f t="shared" si="45"/>
        <v>0.1556938243465727</v>
      </c>
      <c r="AQ55">
        <f t="shared" si="45"/>
        <v>8.7297508263511459E-2</v>
      </c>
      <c r="AR55">
        <f t="shared" si="45"/>
        <v>1.7973874127429675E-2</v>
      </c>
      <c r="AS55">
        <f t="shared" si="45"/>
        <v>0.1182749353749246</v>
      </c>
      <c r="AT55">
        <f t="shared" si="45"/>
        <v>0.3540071117793317</v>
      </c>
      <c r="AU55">
        <f t="shared" si="45"/>
        <v>7.6680667948057599E-2</v>
      </c>
      <c r="AV55">
        <v>181</v>
      </c>
      <c r="AW55" s="542">
        <v>2135</v>
      </c>
      <c r="AX55" s="4">
        <f t="shared" si="21"/>
        <v>6.0672423212322232E-2</v>
      </c>
      <c r="AY55" s="4">
        <f t="shared" si="34"/>
        <v>6.2929529115973326E-2</v>
      </c>
      <c r="AZ55" s="4">
        <f t="shared" si="34"/>
        <v>0.13161500980188176</v>
      </c>
      <c r="BA55" s="4">
        <f t="shared" si="34"/>
        <v>2.6157323360090405E-2</v>
      </c>
      <c r="BB55" s="4">
        <f t="shared" si="34"/>
        <v>3.4074594480651831E-2</v>
      </c>
      <c r="BC55" s="4">
        <f t="shared" si="34"/>
        <v>1.4625231612012594E-2</v>
      </c>
      <c r="BD55" s="4">
        <f t="shared" si="34"/>
        <v>0.1583330199802746</v>
      </c>
      <c r="BE55" s="4">
        <f t="shared" si="34"/>
        <v>6.6298483837634536E-2</v>
      </c>
      <c r="BF55" s="4">
        <f t="shared" si="34"/>
        <v>0.13877733953535781</v>
      </c>
      <c r="BG55" s="4">
        <f t="shared" si="34"/>
        <v>0.20892333867706631</v>
      </c>
      <c r="BH55" s="4">
        <f t="shared" si="34"/>
        <v>9.1616293682013974E-2</v>
      </c>
      <c r="BI55" s="4">
        <f t="shared" si="34"/>
        <v>2.2093670378796369E-2</v>
      </c>
      <c r="BJ55" s="4">
        <f t="shared" si="34"/>
        <v>9.6474789452002746E-2</v>
      </c>
      <c r="BK55" s="4">
        <f t="shared" si="34"/>
        <v>0.27546344396098654</v>
      </c>
      <c r="BL55" s="4">
        <f t="shared" si="34"/>
        <v>8.6375516754671103E-2</v>
      </c>
      <c r="BM55">
        <v>30</v>
      </c>
    </row>
    <row r="56" spans="1:65" x14ac:dyDescent="0.25">
      <c r="A56" s="466">
        <v>2008</v>
      </c>
      <c r="B56" s="462">
        <f t="shared" si="23"/>
        <v>1.6492608317233428</v>
      </c>
      <c r="C56" s="462">
        <f t="shared" ref="C56:P56" si="47">C20/B56</f>
        <v>0.31759919260080022</v>
      </c>
      <c r="D56" s="462">
        <f t="shared" si="47"/>
        <v>0.85835188418921404</v>
      </c>
      <c r="E56" s="462">
        <f t="shared" si="47"/>
        <v>0.45647815449679202</v>
      </c>
      <c r="F56" s="462">
        <f t="shared" si="47"/>
        <v>0.9746239190967434</v>
      </c>
      <c r="G56" s="462">
        <f t="shared" si="47"/>
        <v>0.23573235825081676</v>
      </c>
      <c r="H56" s="462">
        <f t="shared" si="47"/>
        <v>2.8747493622268072</v>
      </c>
      <c r="I56" s="462">
        <f t="shared" si="47"/>
        <v>0.11770793476692028</v>
      </c>
      <c r="J56" s="462">
        <f t="shared" si="47"/>
        <v>1.239525359737025</v>
      </c>
      <c r="K56" s="462">
        <f t="shared" si="47"/>
        <v>0.6806623077392544</v>
      </c>
      <c r="L56" s="462">
        <f t="shared" si="47"/>
        <v>0.40827862781329138</v>
      </c>
      <c r="M56" s="462">
        <f t="shared" si="47"/>
        <v>1.2123718190578456</v>
      </c>
      <c r="N56" s="462">
        <f t="shared" si="47"/>
        <v>0.22511730255554635</v>
      </c>
      <c r="O56" s="462">
        <f t="shared" si="47"/>
        <v>1.1880874119374176</v>
      </c>
      <c r="P56" s="462">
        <f t="shared" si="47"/>
        <v>0.21491847491059568</v>
      </c>
      <c r="Q56" s="527">
        <f t="shared" si="25"/>
        <v>0.22975039485632856</v>
      </c>
      <c r="R56" s="462"/>
      <c r="S56" s="462"/>
      <c r="T56" s="462"/>
      <c r="U56" s="462"/>
      <c r="V56" s="462"/>
      <c r="W56" s="462"/>
      <c r="X56" s="462"/>
      <c r="Y56" s="462"/>
      <c r="Z56" s="462"/>
      <c r="AA56" s="462"/>
      <c r="AB56" s="462"/>
      <c r="AC56" s="462"/>
      <c r="AD56" s="462"/>
      <c r="AF56">
        <v>38</v>
      </c>
      <c r="AG56">
        <f t="shared" si="45"/>
        <v>4.6326691106535388E-2</v>
      </c>
      <c r="AH56">
        <f t="shared" si="45"/>
        <v>1.5178667488698346E-2</v>
      </c>
      <c r="AI56">
        <f t="shared" si="45"/>
        <v>0.12072307635598038</v>
      </c>
      <c r="AJ56">
        <f t="shared" si="45"/>
        <v>2.2201126047441549E-2</v>
      </c>
      <c r="AK56">
        <f t="shared" si="45"/>
        <v>2.6481438504479701E-2</v>
      </c>
      <c r="AL56">
        <f t="shared" si="45"/>
        <v>7.9172526076439313E-3</v>
      </c>
      <c r="AM56">
        <f t="shared" si="45"/>
        <v>0.12281298439897936</v>
      </c>
      <c r="AN56">
        <f t="shared" si="45"/>
        <v>3.0425593720292316E-2</v>
      </c>
      <c r="AO56">
        <f t="shared" si="45"/>
        <v>0.30051220195748041</v>
      </c>
      <c r="AP56">
        <f t="shared" si="45"/>
        <v>0.14825430075120782</v>
      </c>
      <c r="AQ56">
        <f t="shared" si="45"/>
        <v>8.4476813132668915E-2</v>
      </c>
      <c r="AR56">
        <f t="shared" si="45"/>
        <v>1.7913109756642957E-2</v>
      </c>
      <c r="AS56">
        <f t="shared" si="45"/>
        <v>0.11527808255554027</v>
      </c>
      <c r="AT56">
        <f t="shared" si="45"/>
        <v>0.35720196688157246</v>
      </c>
      <c r="AU56">
        <f t="shared" si="45"/>
        <v>7.4036291934512555E-2</v>
      </c>
      <c r="AV56">
        <v>186</v>
      </c>
      <c r="AW56" s="542">
        <v>2140</v>
      </c>
      <c r="AX56" s="4">
        <f t="shared" si="21"/>
        <v>5.8478399720573948E-2</v>
      </c>
      <c r="AY56" s="4">
        <f t="shared" si="34"/>
        <v>5.800285088895258E-2</v>
      </c>
      <c r="AZ56" s="4">
        <f t="shared" si="34"/>
        <v>0.12802048589932494</v>
      </c>
      <c r="BA56" s="4">
        <f t="shared" si="34"/>
        <v>2.437037991690626E-2</v>
      </c>
      <c r="BB56" s="4">
        <f t="shared" si="34"/>
        <v>3.2724462401087215E-2</v>
      </c>
      <c r="BC56" s="4">
        <f t="shared" si="34"/>
        <v>1.3474944726163693E-2</v>
      </c>
      <c r="BD56" s="4">
        <f t="shared" si="34"/>
        <v>0.15221040673390315</v>
      </c>
      <c r="BE56" s="4">
        <f t="shared" si="34"/>
        <v>6.2293026182276695E-2</v>
      </c>
      <c r="BF56" s="4">
        <f t="shared" si="34"/>
        <v>0.13835617081070967</v>
      </c>
      <c r="BG56" s="4">
        <f t="shared" si="34"/>
        <v>0.19845995653378537</v>
      </c>
      <c r="BH56" s="4">
        <f t="shared" si="34"/>
        <v>8.7980911379005974E-2</v>
      </c>
      <c r="BI56" s="4">
        <f t="shared" si="34"/>
        <v>2.13336461565325E-2</v>
      </c>
      <c r="BJ56" s="4">
        <f t="shared" si="34"/>
        <v>9.2649219695164195E-2</v>
      </c>
      <c r="BK56" s="4">
        <f t="shared" si="34"/>
        <v>0.27425396423459458</v>
      </c>
      <c r="BL56" s="4">
        <f t="shared" si="34"/>
        <v>8.2959552486917623E-2</v>
      </c>
      <c r="BM56">
        <v>31</v>
      </c>
    </row>
    <row r="57" spans="1:65" x14ac:dyDescent="0.25">
      <c r="A57" s="466">
        <v>2009</v>
      </c>
      <c r="B57" s="462">
        <f t="shared" si="23"/>
        <v>1.6545264223749376</v>
      </c>
      <c r="C57" s="462">
        <f t="shared" ref="C57:P57" si="48">C21/B57</f>
        <v>0.31523170071585305</v>
      </c>
      <c r="D57" s="462">
        <f t="shared" si="48"/>
        <v>0.83474760181576468</v>
      </c>
      <c r="E57" s="462">
        <f t="shared" si="48"/>
        <v>0.44758246647131084</v>
      </c>
      <c r="F57" s="462">
        <f t="shared" si="48"/>
        <v>0.97613208929624462</v>
      </c>
      <c r="G57" s="462">
        <f t="shared" si="48"/>
        <v>0.22636164275986148</v>
      </c>
      <c r="H57" s="462">
        <f t="shared" si="48"/>
        <v>2.9435046335676427</v>
      </c>
      <c r="I57" s="462">
        <f t="shared" si="48"/>
        <v>0.11750519821621802</v>
      </c>
      <c r="J57" s="462">
        <f t="shared" si="48"/>
        <v>1.1781884344197702</v>
      </c>
      <c r="K57" s="462">
        <f t="shared" si="48"/>
        <v>0.73542033840403853</v>
      </c>
      <c r="L57" s="462">
        <f t="shared" si="48"/>
        <v>0.38143545429384806</v>
      </c>
      <c r="M57" s="462">
        <f t="shared" si="48"/>
        <v>1.1435947357119443</v>
      </c>
      <c r="N57" s="462">
        <f t="shared" si="48"/>
        <v>0.23998547085602059</v>
      </c>
      <c r="O57" s="462">
        <f t="shared" si="48"/>
        <v>1.1262968742163881</v>
      </c>
      <c r="P57" s="462">
        <f t="shared" si="48"/>
        <v>0.22666331653167235</v>
      </c>
      <c r="Q57" s="527">
        <f t="shared" si="25"/>
        <v>0.22095886328371372</v>
      </c>
      <c r="R57" s="462"/>
      <c r="S57" s="462"/>
      <c r="T57" s="462"/>
      <c r="U57" s="462"/>
      <c r="V57" s="462"/>
      <c r="W57" s="462"/>
      <c r="X57" s="462"/>
      <c r="Y57" s="462"/>
      <c r="Z57" s="462"/>
      <c r="AA57" s="462"/>
      <c r="AB57" s="462"/>
      <c r="AC57" s="462"/>
      <c r="AD57" s="462"/>
      <c r="AF57">
        <v>39</v>
      </c>
      <c r="AG57">
        <f t="shared" si="45"/>
        <v>4.5567914102263907E-2</v>
      </c>
      <c r="AH57">
        <f t="shared" si="45"/>
        <v>1.4243802284566998E-2</v>
      </c>
      <c r="AI57">
        <f t="shared" si="45"/>
        <v>0.11791867421440994</v>
      </c>
      <c r="AJ57">
        <f t="shared" si="45"/>
        <v>2.0957014001590939E-2</v>
      </c>
      <c r="AK57">
        <f t="shared" si="45"/>
        <v>2.6165760299216724E-2</v>
      </c>
      <c r="AL57">
        <f t="shared" si="45"/>
        <v>7.5319176771418903E-3</v>
      </c>
      <c r="AM57">
        <f t="shared" si="45"/>
        <v>0.1195886985457937</v>
      </c>
      <c r="AN57">
        <f t="shared" si="45"/>
        <v>2.8423584589049908E-2</v>
      </c>
      <c r="AO57">
        <f t="shared" si="45"/>
        <v>0.3069546434813214</v>
      </c>
      <c r="AP57">
        <f t="shared" si="45"/>
        <v>0.14119527664114925</v>
      </c>
      <c r="AQ57">
        <f t="shared" si="45"/>
        <v>8.1765905889692764E-2</v>
      </c>
      <c r="AR57">
        <f t="shared" si="45"/>
        <v>1.7864926884392462E-2</v>
      </c>
      <c r="AS57">
        <f t="shared" si="45"/>
        <v>0.11236310337436203</v>
      </c>
      <c r="AT57">
        <f t="shared" si="45"/>
        <v>0.36042715646922785</v>
      </c>
      <c r="AU57">
        <f t="shared" si="45"/>
        <v>7.1493315738570845E-2</v>
      </c>
      <c r="AV57">
        <v>191</v>
      </c>
      <c r="AW57" s="542">
        <v>2145</v>
      </c>
      <c r="AX57" s="4">
        <f t="shared" si="21"/>
        <v>5.651095211881757E-2</v>
      </c>
      <c r="AY57" s="4">
        <f t="shared" si="34"/>
        <v>5.3514142603713545E-2</v>
      </c>
      <c r="AZ57" s="4">
        <f t="shared" si="34"/>
        <v>0.12454194978257949</v>
      </c>
      <c r="BA57" s="4">
        <f t="shared" si="34"/>
        <v>2.2794485040147285E-2</v>
      </c>
      <c r="BB57" s="4">
        <f t="shared" si="34"/>
        <v>3.1561230300300031E-2</v>
      </c>
      <c r="BC57" s="4">
        <f t="shared" si="34"/>
        <v>1.2457787831487259E-2</v>
      </c>
      <c r="BD57" s="4">
        <f t="shared" si="34"/>
        <v>0.1465669938349379</v>
      </c>
      <c r="BE57" s="4">
        <f t="shared" si="34"/>
        <v>5.853776497623131E-2</v>
      </c>
      <c r="BF57" s="4">
        <f t="shared" si="34"/>
        <v>0.13793682180410657</v>
      </c>
      <c r="BG57" s="4">
        <f t="shared" si="34"/>
        <v>0.18854760363349685</v>
      </c>
      <c r="BH57" s="4">
        <f t="shared" si="34"/>
        <v>8.4517637746862856E-2</v>
      </c>
      <c r="BI57" s="4">
        <f t="shared" si="34"/>
        <v>2.0704508360581311E-2</v>
      </c>
      <c r="BJ57" s="4">
        <f t="shared" si="34"/>
        <v>8.8990155566292028E-2</v>
      </c>
      <c r="BK57" s="4">
        <f t="shared" si="34"/>
        <v>0.27305015572511709</v>
      </c>
      <c r="BL57" s="4">
        <f t="shared" si="34"/>
        <v>7.9691939269035492E-2</v>
      </c>
      <c r="BM57">
        <v>32</v>
      </c>
    </row>
    <row r="58" spans="1:65" x14ac:dyDescent="0.25">
      <c r="A58" s="521">
        <v>2010</v>
      </c>
      <c r="B58" s="522">
        <f t="shared" si="23"/>
        <v>1.6398687711245559</v>
      </c>
      <c r="C58" s="522">
        <f t="shared" ref="C58:P58" si="49">C22/B58</f>
        <v>0.32387840154538966</v>
      </c>
      <c r="D58" s="522">
        <f t="shared" si="49"/>
        <v>0.82371147201791872</v>
      </c>
      <c r="E58" s="522">
        <f t="shared" si="49"/>
        <v>0.4343395138183887</v>
      </c>
      <c r="F58" s="522">
        <f t="shared" si="49"/>
        <v>1.0120017818203317</v>
      </c>
      <c r="G58" s="522">
        <f t="shared" si="49"/>
        <v>0.2203441513067502</v>
      </c>
      <c r="H58" s="522">
        <f t="shared" si="49"/>
        <v>3.2134504668863597</v>
      </c>
      <c r="I58" s="522">
        <f t="shared" si="49"/>
        <v>9.6584517114796015E-2</v>
      </c>
      <c r="J58" s="522">
        <f t="shared" si="49"/>
        <v>1.5231973792696576</v>
      </c>
      <c r="K58" s="522">
        <f t="shared" si="49"/>
        <v>0.51996286435002759</v>
      </c>
      <c r="L58" s="522">
        <f t="shared" si="49"/>
        <v>0.52864512353547077</v>
      </c>
      <c r="M58" s="522">
        <f t="shared" si="49"/>
        <v>0.92754489207528634</v>
      </c>
      <c r="N58" s="522">
        <f t="shared" si="49"/>
        <v>0.29594732337108126</v>
      </c>
      <c r="O58" s="522">
        <f t="shared" si="49"/>
        <v>0.9090942469520833</v>
      </c>
      <c r="P58" s="522">
        <f t="shared" si="49"/>
        <v>0.27482965314854013</v>
      </c>
      <c r="Q58" s="528">
        <f t="shared" si="25"/>
        <v>0.22298867373611997</v>
      </c>
      <c r="R58" s="462"/>
      <c r="S58" s="462"/>
      <c r="T58" s="462"/>
      <c r="U58" s="462"/>
      <c r="V58" s="462"/>
      <c r="W58" s="462"/>
      <c r="X58" s="462"/>
      <c r="Y58" s="462"/>
      <c r="Z58" s="462"/>
      <c r="AA58" s="462"/>
      <c r="AB58" s="462"/>
      <c r="AC58" s="462"/>
      <c r="AD58" s="462"/>
      <c r="AF58">
        <v>40</v>
      </c>
      <c r="AG58">
        <f t="shared" si="45"/>
        <v>4.4892579731568488E-2</v>
      </c>
      <c r="AH58">
        <f t="shared" si="45"/>
        <v>1.3422901420292649E-2</v>
      </c>
      <c r="AI58">
        <f t="shared" si="45"/>
        <v>0.11519252416381852</v>
      </c>
      <c r="AJ58">
        <f t="shared" si="45"/>
        <v>1.9831857589150258E-2</v>
      </c>
      <c r="AK58">
        <f t="shared" si="45"/>
        <v>2.5896218532480728E-2</v>
      </c>
      <c r="AL58">
        <f t="shared" si="45"/>
        <v>7.1925402286208565E-3</v>
      </c>
      <c r="AM58">
        <f t="shared" si="45"/>
        <v>0.11660783963271537</v>
      </c>
      <c r="AN58">
        <f t="shared" si="45"/>
        <v>2.6563445541007924E-2</v>
      </c>
      <c r="AO58">
        <f t="shared" si="45"/>
        <v>0.31355720436780149</v>
      </c>
      <c r="AP58">
        <f t="shared" si="45"/>
        <v>0.13449729111188308</v>
      </c>
      <c r="AQ58">
        <f t="shared" si="45"/>
        <v>7.9160513339585639E-2</v>
      </c>
      <c r="AR58">
        <f t="shared" si="45"/>
        <v>1.7826720462631649E-2</v>
      </c>
      <c r="AS58">
        <f t="shared" si="45"/>
        <v>0.10952776105399799</v>
      </c>
      <c r="AT58">
        <f t="shared" si="45"/>
        <v>0.36368296856193449</v>
      </c>
      <c r="AU58">
        <f t="shared" si="45"/>
        <v>6.9047851137469446E-2</v>
      </c>
      <c r="AV58">
        <v>196</v>
      </c>
      <c r="AW58" s="542">
        <v>2150</v>
      </c>
      <c r="AX58" s="4">
        <f t="shared" si="21"/>
        <v>5.4746682009488665E-2</v>
      </c>
      <c r="AY58" s="4">
        <f t="shared" si="34"/>
        <v>4.9424469777210003E-2</v>
      </c>
      <c r="AZ58" s="4">
        <f t="shared" si="34"/>
        <v>0.12117565876782355</v>
      </c>
      <c r="BA58" s="4">
        <f t="shared" si="34"/>
        <v>2.1404712648599195E-2</v>
      </c>
      <c r="BB58" s="4">
        <f t="shared" si="34"/>
        <v>3.0559025448802766E-2</v>
      </c>
      <c r="BC58" s="4">
        <f t="shared" si="34"/>
        <v>1.1558352950401682E-2</v>
      </c>
      <c r="BD58" s="4">
        <f t="shared" si="34"/>
        <v>0.14136527557075024</v>
      </c>
      <c r="BE58" s="4">
        <f t="shared" si="34"/>
        <v>5.5017071977076525E-2</v>
      </c>
      <c r="BF58" s="4">
        <f t="shared" si="34"/>
        <v>0.13751928465320359</v>
      </c>
      <c r="BG58" s="4">
        <f t="shared" si="34"/>
        <v>0.17915726132597132</v>
      </c>
      <c r="BH58" s="4">
        <f t="shared" si="34"/>
        <v>8.1218324703177344E-2</v>
      </c>
      <c r="BI58" s="4">
        <f t="shared" si="34"/>
        <v>2.0183716582241253E-2</v>
      </c>
      <c r="BJ58" s="4">
        <f t="shared" si="34"/>
        <v>8.5490350007847993E-2</v>
      </c>
      <c r="BK58" s="4">
        <f t="shared" si="34"/>
        <v>0.27185199184037528</v>
      </c>
      <c r="BL58" s="4">
        <f t="shared" si="34"/>
        <v>7.6566234400729002E-2</v>
      </c>
      <c r="BM58">
        <v>33</v>
      </c>
    </row>
    <row r="59" spans="1:65" x14ac:dyDescent="0.25">
      <c r="A59" s="521">
        <v>2011</v>
      </c>
      <c r="B59" s="522">
        <f t="shared" si="23"/>
        <v>1.6729729152709749</v>
      </c>
      <c r="C59" s="522">
        <f t="shared" ref="C59:P59" si="50">C23/B59</f>
        <v>0.32141408435332541</v>
      </c>
      <c r="D59" s="522">
        <f t="shared" si="50"/>
        <v>0.84737219707337685</v>
      </c>
      <c r="E59" s="522">
        <f t="shared" si="50"/>
        <v>0.4132455665332459</v>
      </c>
      <c r="F59" s="522">
        <f t="shared" si="50"/>
        <v>0.99279900455303716</v>
      </c>
      <c r="G59" s="522">
        <f t="shared" si="50"/>
        <v>0.21254720086695972</v>
      </c>
      <c r="H59" s="522">
        <f t="shared" si="50"/>
        <v>3.4321005051605522</v>
      </c>
      <c r="I59" s="522">
        <f t="shared" si="50"/>
        <v>9.109498067670263E-2</v>
      </c>
      <c r="J59" s="522">
        <f t="shared" si="50"/>
        <v>1.627099890147589</v>
      </c>
      <c r="K59" s="522">
        <f t="shared" si="50"/>
        <v>0.47244065967527832</v>
      </c>
      <c r="L59" s="522">
        <f t="shared" si="50"/>
        <v>0.58206406585230042</v>
      </c>
      <c r="M59" s="522">
        <f t="shared" si="50"/>
        <v>0.84757105507829622</v>
      </c>
      <c r="N59" s="522">
        <f t="shared" si="50"/>
        <v>0.33530315000706201</v>
      </c>
      <c r="O59" s="522">
        <f t="shared" si="50"/>
        <v>0.78133724454238918</v>
      </c>
      <c r="P59" s="522">
        <f t="shared" si="50"/>
        <v>0.30862487506792202</v>
      </c>
      <c r="Q59" s="528">
        <f t="shared" si="25"/>
        <v>0.21101664944125204</v>
      </c>
      <c r="R59" s="462"/>
      <c r="S59" s="462"/>
      <c r="T59" s="462"/>
      <c r="U59" s="462"/>
      <c r="V59" s="462"/>
      <c r="W59" s="462"/>
      <c r="X59" s="462"/>
      <c r="Y59" s="462"/>
      <c r="Z59" s="462"/>
      <c r="AA59" s="462"/>
      <c r="AB59" s="462"/>
      <c r="AC59" s="462"/>
      <c r="AD59" s="462"/>
      <c r="AF59">
        <v>41</v>
      </c>
      <c r="AG59">
        <f t="shared" si="45"/>
        <v>4.4291511816126762E-2</v>
      </c>
      <c r="AH59">
        <f t="shared" si="45"/>
        <v>1.2702072122134603E-2</v>
      </c>
      <c r="AI59">
        <f t="shared" si="45"/>
        <v>0.11254244271216989</v>
      </c>
      <c r="AJ59">
        <f t="shared" si="45"/>
        <v>1.8814282880603141E-2</v>
      </c>
      <c r="AK59">
        <f t="shared" si="45"/>
        <v>2.5666070353721804E-2</v>
      </c>
      <c r="AL59">
        <f t="shared" si="45"/>
        <v>6.8936390819882738E-3</v>
      </c>
      <c r="AM59">
        <f t="shared" si="45"/>
        <v>0.11385202942720914</v>
      </c>
      <c r="AN59">
        <f t="shared" si="45"/>
        <v>2.4835123115273878E-2</v>
      </c>
      <c r="AO59">
        <f t="shared" si="45"/>
        <v>0.32032386419674252</v>
      </c>
      <c r="AP59">
        <f t="shared" si="45"/>
        <v>0.1281418786000697</v>
      </c>
      <c r="AQ59">
        <f t="shared" si="45"/>
        <v>7.6656528609845703E-2</v>
      </c>
      <c r="AR59">
        <f t="shared" si="45"/>
        <v>1.7796424828610994E-2</v>
      </c>
      <c r="AS59">
        <f t="shared" si="45"/>
        <v>0.10676987992553046</v>
      </c>
      <c r="AT59">
        <f t="shared" si="45"/>
        <v>0.36696969391401546</v>
      </c>
      <c r="AU59">
        <f t="shared" si="45"/>
        <v>6.6696159004139985E-2</v>
      </c>
      <c r="AV59">
        <v>201</v>
      </c>
      <c r="AW59" s="542">
        <v>2155</v>
      </c>
      <c r="AX59" s="4">
        <f t="shared" si="21"/>
        <v>5.3164607337770502E-2</v>
      </c>
      <c r="AY59" s="4">
        <f t="shared" si="34"/>
        <v>4.5698359109060234E-2</v>
      </c>
      <c r="AZ59" s="4">
        <f t="shared" si="34"/>
        <v>0.11791799093983249</v>
      </c>
      <c r="BA59" s="4">
        <f t="shared" si="34"/>
        <v>2.0179080578342345E-2</v>
      </c>
      <c r="BB59" s="4">
        <f t="shared" si="34"/>
        <v>2.9695556701950825E-2</v>
      </c>
      <c r="BC59" s="4">
        <f t="shared" si="34"/>
        <v>1.0763015368217995E-2</v>
      </c>
      <c r="BD59" s="4">
        <f t="shared" si="34"/>
        <v>0.13657068169920417</v>
      </c>
      <c r="BE59" s="4">
        <f t="shared" si="34"/>
        <v>5.1716295143139322E-2</v>
      </c>
      <c r="BF59" s="4">
        <f t="shared" si="34"/>
        <v>0.13710355152962625</v>
      </c>
      <c r="BG59" s="4">
        <f t="shared" si="34"/>
        <v>0.1702614391594767</v>
      </c>
      <c r="BH59" s="4">
        <f t="shared" si="34"/>
        <v>7.8075209917442864E-2</v>
      </c>
      <c r="BI59" s="4">
        <f t="shared" si="34"/>
        <v>1.9752612175333799E-2</v>
      </c>
      <c r="BJ59" s="4">
        <f t="shared" si="34"/>
        <v>8.2142871386124236E-2</v>
      </c>
      <c r="BK59" s="4">
        <f t="shared" si="34"/>
        <v>0.27065944611288012</v>
      </c>
      <c r="BL59" s="4">
        <f t="shared" si="34"/>
        <v>7.3576274980107229E-2</v>
      </c>
      <c r="BM59">
        <v>34</v>
      </c>
    </row>
    <row r="60" spans="1:65" x14ac:dyDescent="0.25">
      <c r="A60" s="521">
        <v>2012</v>
      </c>
      <c r="B60" s="522">
        <f t="shared" si="23"/>
        <v>1.6073085393601481</v>
      </c>
      <c r="C60" s="522">
        <f t="shared" ref="C60:P60" si="51">C24/B60</f>
        <v>0.33589986197675004</v>
      </c>
      <c r="D60" s="522">
        <f t="shared" si="51"/>
        <v>0.82261055258221583</v>
      </c>
      <c r="E60" s="522">
        <f t="shared" si="51"/>
        <v>0.40509662617209913</v>
      </c>
      <c r="F60" s="522">
        <f t="shared" si="51"/>
        <v>1.0082676465271052</v>
      </c>
      <c r="G60" s="522">
        <f t="shared" si="51"/>
        <v>0.2054968332283337</v>
      </c>
      <c r="H60" s="522">
        <f t="shared" si="51"/>
        <v>3.4021777077825774</v>
      </c>
      <c r="I60" s="522">
        <f t="shared" si="51"/>
        <v>9.560981224094095E-2</v>
      </c>
      <c r="J60" s="522">
        <f t="shared" si="51"/>
        <v>1.6288560070341589</v>
      </c>
      <c r="K60" s="522">
        <f t="shared" si="51"/>
        <v>0.45869447958217924</v>
      </c>
      <c r="L60" s="522">
        <f t="shared" si="51"/>
        <v>0.58998080989801371</v>
      </c>
      <c r="M60" s="522">
        <f t="shared" si="51"/>
        <v>0.78926989507752077</v>
      </c>
      <c r="N60" s="522">
        <f t="shared" si="51"/>
        <v>0.35051527578800096</v>
      </c>
      <c r="O60" s="522">
        <f t="shared" si="51"/>
        <v>0.77996337423257722</v>
      </c>
      <c r="P60" s="522">
        <f t="shared" si="51"/>
        <v>0.309313657856846</v>
      </c>
      <c r="Q60" s="528">
        <f t="shared" si="25"/>
        <v>0.20719580840790505</v>
      </c>
      <c r="R60" s="462"/>
      <c r="S60" s="462"/>
      <c r="T60" s="462"/>
      <c r="U60" s="462"/>
      <c r="V60" s="462"/>
      <c r="W60" s="462"/>
      <c r="X60" s="462"/>
      <c r="Y60" s="462"/>
      <c r="Z60" s="462"/>
      <c r="AA60" s="462"/>
      <c r="AB60" s="462"/>
      <c r="AC60" s="462"/>
      <c r="AD60" s="462"/>
      <c r="AF60">
        <v>42</v>
      </c>
      <c r="AG60">
        <f t="shared" si="45"/>
        <v>4.3756543281056597E-2</v>
      </c>
      <c r="AH60">
        <f t="shared" si="45"/>
        <v>1.2069115208948347E-2</v>
      </c>
      <c r="AI60">
        <f t="shared" si="45"/>
        <v>0.10996630729407414</v>
      </c>
      <c r="AJ60">
        <f t="shared" si="45"/>
        <v>1.7894003463425366E-2</v>
      </c>
      <c r="AK60">
        <f t="shared" si="45"/>
        <v>2.5469558381468048E-2</v>
      </c>
      <c r="AL60">
        <f t="shared" si="45"/>
        <v>6.6303867773710567E-3</v>
      </c>
      <c r="AM60">
        <f t="shared" si="45"/>
        <v>0.11130427721543824</v>
      </c>
      <c r="AN60">
        <f t="shared" si="45"/>
        <v>2.3229276277942298E-2</v>
      </c>
      <c r="AO60">
        <f t="shared" si="45"/>
        <v>0.3272587014557769</v>
      </c>
      <c r="AP60">
        <f t="shared" si="45"/>
        <v>0.12211151797614343</v>
      </c>
      <c r="AQ60">
        <f t="shared" si="45"/>
        <v>7.4250004676815737E-2</v>
      </c>
      <c r="AR60">
        <f t="shared" si="45"/>
        <v>1.7772402023061195E-2</v>
      </c>
      <c r="AS60">
        <f t="shared" si="45"/>
        <v>0.10408734375904002</v>
      </c>
      <c r="AT60">
        <f t="shared" si="45"/>
        <v>0.37028762604044585</v>
      </c>
      <c r="AU60">
        <f t="shared" si="45"/>
        <v>6.4434643590065829E-2</v>
      </c>
      <c r="AV60">
        <v>206</v>
      </c>
      <c r="AW60" s="542">
        <v>2160</v>
      </c>
      <c r="AX60" s="4">
        <f t="shared" si="21"/>
        <v>5.1745912856887288E-2</v>
      </c>
      <c r="AY60" s="4">
        <f t="shared" si="34"/>
        <v>4.2303490790664783E-2</v>
      </c>
      <c r="AZ60" s="4">
        <f t="shared" si="34"/>
        <v>0.11476544125502836</v>
      </c>
      <c r="BA60" s="4">
        <f t="shared" si="34"/>
        <v>1.9098202888745402E-2</v>
      </c>
      <c r="BB60" s="4">
        <f t="shared" si="34"/>
        <v>2.8951618697982684E-2</v>
      </c>
      <c r="BC60" s="4">
        <f t="shared" si="34"/>
        <v>1.0059727244823985E-2</v>
      </c>
      <c r="BD60" s="4">
        <f t="shared" si="34"/>
        <v>0.13215134769733511</v>
      </c>
      <c r="BE60" s="4">
        <f t="shared" si="34"/>
        <v>4.8621697656203638E-2</v>
      </c>
      <c r="BF60" s="4">
        <f t="shared" si="34"/>
        <v>0.13668961463882359</v>
      </c>
      <c r="BG60" s="4">
        <f t="shared" si="34"/>
        <v>0.16183409440182317</v>
      </c>
      <c r="BH60" s="4">
        <f t="shared" si="34"/>
        <v>7.5080898548532227E-2</v>
      </c>
      <c r="BI60" s="4">
        <f t="shared" si="34"/>
        <v>1.9395749764319171E-2</v>
      </c>
      <c r="BJ60" s="4">
        <f t="shared" si="34"/>
        <v>7.8941089762610439E-2</v>
      </c>
      <c r="BK60" s="4">
        <f t="shared" si="34"/>
        <v>0.26947249219924801</v>
      </c>
      <c r="BL60" s="4">
        <f t="shared" si="34"/>
        <v>7.0716165752389745E-2</v>
      </c>
      <c r="BM60">
        <v>35</v>
      </c>
    </row>
    <row r="61" spans="1:65" x14ac:dyDescent="0.25">
      <c r="A61" s="521">
        <v>2013</v>
      </c>
      <c r="B61" s="522">
        <f t="shared" si="23"/>
        <v>1.6434293627087548</v>
      </c>
      <c r="C61" s="522">
        <f t="shared" ref="C61:P61" si="52">C25/B61</f>
        <v>0.31596271756137972</v>
      </c>
      <c r="D61" s="522">
        <f t="shared" si="52"/>
        <v>0.87238832807163147</v>
      </c>
      <c r="E61" s="522">
        <f t="shared" si="52"/>
        <v>0.36909266104162375</v>
      </c>
      <c r="F61" s="522">
        <f t="shared" si="52"/>
        <v>1.0771372260961751</v>
      </c>
      <c r="G61" s="522">
        <f t="shared" si="52"/>
        <v>0.18758091548885758</v>
      </c>
      <c r="H61" s="522">
        <f t="shared" si="52"/>
        <v>3.5458517895040389</v>
      </c>
      <c r="I61" s="522">
        <f t="shared" si="52"/>
        <v>8.6530260851127902E-2</v>
      </c>
      <c r="J61" s="522">
        <f t="shared" si="52"/>
        <v>1.8777289989940771</v>
      </c>
      <c r="K61" s="522">
        <f t="shared" si="52"/>
        <v>0.38850768392854407</v>
      </c>
      <c r="L61" s="522">
        <f t="shared" si="52"/>
        <v>0.65952457618111338</v>
      </c>
      <c r="M61" s="522">
        <f t="shared" si="52"/>
        <v>0.67739625029270267</v>
      </c>
      <c r="N61" s="522">
        <f t="shared" si="52"/>
        <v>0.37630913019207585</v>
      </c>
      <c r="O61" s="522">
        <f t="shared" si="52"/>
        <v>0.69130913370174585</v>
      </c>
      <c r="P61" s="522">
        <f t="shared" si="52"/>
        <v>0.34204652329393975</v>
      </c>
      <c r="Q61" s="528">
        <f t="shared" si="25"/>
        <v>0.20205038697824909</v>
      </c>
      <c r="R61" s="462"/>
      <c r="S61" s="462"/>
      <c r="T61" s="462"/>
      <c r="U61" s="462"/>
      <c r="V61" s="462"/>
      <c r="W61" s="462"/>
      <c r="X61" s="462"/>
      <c r="Y61" s="462"/>
      <c r="Z61" s="462"/>
      <c r="AA61" s="462"/>
      <c r="AB61" s="462"/>
      <c r="AC61" s="462"/>
      <c r="AD61" s="462"/>
      <c r="AF61">
        <v>43</v>
      </c>
      <c r="AG61">
        <f t="shared" si="45"/>
        <v>4.3280405183908618E-2</v>
      </c>
      <c r="AH61">
        <f t="shared" si="45"/>
        <v>1.1513318635509914E-2</v>
      </c>
      <c r="AI61">
        <f t="shared" si="45"/>
        <v>0.1074620545707328</v>
      </c>
      <c r="AJ61">
        <f t="shared" si="45"/>
        <v>1.7061716459269877E-2</v>
      </c>
      <c r="AK61">
        <f t="shared" si="45"/>
        <v>2.5301766676804983E-2</v>
      </c>
      <c r="AL61">
        <f t="shared" si="45"/>
        <v>6.3985316083058717E-3</v>
      </c>
      <c r="AM61">
        <f t="shared" si="45"/>
        <v>0.10894887504746087</v>
      </c>
      <c r="AN61">
        <f t="shared" si="45"/>
        <v>2.1737225936772544E-2</v>
      </c>
      <c r="AO61">
        <f t="shared" si="45"/>
        <v>0.33436589599858535</v>
      </c>
      <c r="AP61">
        <f t="shared" si="45"/>
        <v>0.11638958424060626</v>
      </c>
      <c r="AQ61">
        <f t="shared" si="45"/>
        <v>7.1937148144001511E-2</v>
      </c>
      <c r="AR61">
        <f t="shared" si="45"/>
        <v>1.7753353232529533E-2</v>
      </c>
      <c r="AS61">
        <f t="shared" si="45"/>
        <v>0.10147809413973986</v>
      </c>
      <c r="AT61">
        <f t="shared" si="45"/>
        <v>0.37363706124306439</v>
      </c>
      <c r="AU61">
        <f t="shared" si="45"/>
        <v>6.2259847027365187E-2</v>
      </c>
      <c r="AV61">
        <v>211</v>
      </c>
      <c r="AW61" s="542">
        <v>2165</v>
      </c>
      <c r="AX61" s="4">
        <f t="shared" si="21"/>
        <v>5.0473726362742444E-2</v>
      </c>
      <c r="AY61" s="4">
        <f t="shared" si="34"/>
        <v>3.9210418167309788E-2</v>
      </c>
      <c r="AZ61" s="4">
        <f t="shared" si="34"/>
        <v>0.11171461777027554</v>
      </c>
      <c r="BA61" s="4">
        <f t="shared" si="34"/>
        <v>1.8144983233173258E-2</v>
      </c>
      <c r="BB61" s="4">
        <f t="shared" si="34"/>
        <v>2.8310664690364157E-2</v>
      </c>
      <c r="BC61" s="4">
        <f t="shared" si="34"/>
        <v>9.4378351129960677E-3</v>
      </c>
      <c r="BD61" s="4">
        <f t="shared" si="34"/>
        <v>0.12807790299204291</v>
      </c>
      <c r="BE61" s="4">
        <f t="shared" si="34"/>
        <v>4.5720400753096878E-2</v>
      </c>
      <c r="BF61" s="4">
        <f t="shared" si="34"/>
        <v>0.13627746621992212</v>
      </c>
      <c r="BG61" s="4">
        <f t="shared" si="34"/>
        <v>0.15385055579964191</v>
      </c>
      <c r="BH61" s="4">
        <f t="shared" si="34"/>
        <v>7.222834584677261E-2</v>
      </c>
      <c r="BI61" s="4">
        <f t="shared" si="34"/>
        <v>1.9100343875734713E-2</v>
      </c>
      <c r="BJ61" s="4">
        <f t="shared" si="34"/>
        <v>7.5878663762891346E-2</v>
      </c>
      <c r="BK61" s="4">
        <f t="shared" si="34"/>
        <v>0.26829110387961874</v>
      </c>
      <c r="BL61" s="4">
        <f t="shared" si="34"/>
        <v>6.7980267486327808E-2</v>
      </c>
      <c r="BM61">
        <v>36</v>
      </c>
    </row>
    <row r="62" spans="1:65" x14ac:dyDescent="0.25">
      <c r="A62" s="521">
        <v>2014</v>
      </c>
      <c r="B62" s="522">
        <f t="shared" si="23"/>
        <v>1.7468342561908434</v>
      </c>
      <c r="C62" s="522">
        <f t="shared" ref="C62:P62" si="53">C26/B62</f>
        <v>0.29543291464090438</v>
      </c>
      <c r="D62" s="522">
        <f t="shared" si="53"/>
        <v>0.90965561814381091</v>
      </c>
      <c r="E62" s="522">
        <f t="shared" si="53"/>
        <v>0.34696468826352617</v>
      </c>
      <c r="F62" s="522">
        <f t="shared" si="53"/>
        <v>1.0754498404068562</v>
      </c>
      <c r="G62" s="522">
        <f t="shared" si="53"/>
        <v>0.17414158077263078</v>
      </c>
      <c r="H62" s="522">
        <f t="shared" si="53"/>
        <v>3.5844921554025437</v>
      </c>
      <c r="I62" s="522">
        <f t="shared" si="53"/>
        <v>8.4853181352306462E-2</v>
      </c>
      <c r="J62" s="522">
        <f t="shared" si="53"/>
        <v>2.0027267949271943</v>
      </c>
      <c r="K62" s="522">
        <f t="shared" si="53"/>
        <v>0.36598897588704432</v>
      </c>
      <c r="L62" s="522">
        <f t="shared" si="53"/>
        <v>0.72517177633924335</v>
      </c>
      <c r="M62" s="522">
        <f t="shared" si="53"/>
        <v>0.60215660987352293</v>
      </c>
      <c r="N62" s="522">
        <f t="shared" si="53"/>
        <v>0.42014061264109964</v>
      </c>
      <c r="O62" s="522">
        <f t="shared" si="53"/>
        <v>0.61589420330142131</v>
      </c>
      <c r="P62" s="522">
        <f t="shared" si="53"/>
        <v>0.37637345077382306</v>
      </c>
      <c r="Q62" s="528">
        <f t="shared" si="25"/>
        <v>0.18728053525012342</v>
      </c>
      <c r="R62" s="462"/>
      <c r="S62" s="462"/>
      <c r="T62" s="462"/>
      <c r="U62" s="462"/>
      <c r="V62" s="462"/>
      <c r="W62" s="462"/>
      <c r="X62" s="462"/>
      <c r="Y62" s="462"/>
      <c r="Z62" s="462"/>
      <c r="AA62" s="462"/>
      <c r="AB62" s="462"/>
      <c r="AC62" s="462"/>
      <c r="AD62" s="462"/>
      <c r="AF62">
        <v>44</v>
      </c>
      <c r="AG62">
        <f t="shared" si="45"/>
        <v>4.2856627947129723E-2</v>
      </c>
      <c r="AH62">
        <f t="shared" si="45"/>
        <v>1.1025276203852321E-2</v>
      </c>
      <c r="AI62">
        <f t="shared" si="45"/>
        <v>0.10502767877732122</v>
      </c>
      <c r="AJ62">
        <f t="shared" si="45"/>
        <v>1.6309008483457038E-2</v>
      </c>
      <c r="AK62">
        <f t="shared" si="45"/>
        <v>2.5158497766362309E-2</v>
      </c>
      <c r="AL62">
        <f t="shared" si="45"/>
        <v>6.1943289537444556E-3</v>
      </c>
      <c r="AM62">
        <f t="shared" si="45"/>
        <v>0.10677130089119852</v>
      </c>
      <c r="AN62">
        <f t="shared" si="45"/>
        <v>2.0350908033451146E-2</v>
      </c>
      <c r="AO62">
        <f t="shared" si="45"/>
        <v>0.34164973156423212</v>
      </c>
      <c r="AP62">
        <f t="shared" si="45"/>
        <v>0.11096030269084682</v>
      </c>
      <c r="AQ62">
        <f t="shared" si="45"/>
        <v>6.9714313262552285E-2</v>
      </c>
      <c r="AR62">
        <f t="shared" si="45"/>
        <v>1.7738248567923772E-2</v>
      </c>
      <c r="AS62">
        <f t="shared" si="45"/>
        <v>9.8940128888473408E-2</v>
      </c>
      <c r="AT62">
        <f t="shared" si="45"/>
        <v>0.37701829863703423</v>
      </c>
      <c r="AU62">
        <f t="shared" si="45"/>
        <v>6.0168444041694684E-2</v>
      </c>
      <c r="AV62">
        <v>216</v>
      </c>
      <c r="AW62" s="542">
        <v>2170</v>
      </c>
      <c r="AX62" s="4">
        <f t="shared" si="21"/>
        <v>4.9332918036712317E-2</v>
      </c>
      <c r="AY62" s="4">
        <f t="shared" si="34"/>
        <v>3.6392312321640342E-2</v>
      </c>
      <c r="AZ62" s="4">
        <f t="shared" si="34"/>
        <v>0.10876223799336568</v>
      </c>
      <c r="BA62" s="4">
        <f t="shared" si="34"/>
        <v>1.7304344444423799E-2</v>
      </c>
      <c r="BB62" s="4">
        <f t="shared" si="34"/>
        <v>2.7758438513329323E-2</v>
      </c>
      <c r="BC62" s="4">
        <f t="shared" si="34"/>
        <v>8.8879184987881565E-3</v>
      </c>
      <c r="BD62" s="4">
        <f t="shared" si="34"/>
        <v>0.12432327576539397</v>
      </c>
      <c r="BE62" s="4">
        <f t="shared" si="34"/>
        <v>4.3000330128237646E-2</v>
      </c>
      <c r="BF62" s="4">
        <f t="shared" si="34"/>
        <v>0.13586709854558027</v>
      </c>
      <c r="BG62" s="4">
        <f t="shared" si="34"/>
        <v>0.14628745135270033</v>
      </c>
      <c r="BH62" s="4">
        <f t="shared" si="34"/>
        <v>6.951084057968461E-2</v>
      </c>
      <c r="BI62" s="4">
        <f t="shared" si="34"/>
        <v>1.8855810867166332E-2</v>
      </c>
      <c r="BJ62" s="4">
        <f t="shared" si="34"/>
        <v>7.2949528017067722E-2</v>
      </c>
      <c r="BK62" s="4">
        <f t="shared" si="34"/>
        <v>0.26711525505707628</v>
      </c>
      <c r="BL62" s="4">
        <f t="shared" si="34"/>
        <v>6.5363185855422987E-2</v>
      </c>
      <c r="BM62">
        <v>37</v>
      </c>
    </row>
    <row r="63" spans="1:65" x14ac:dyDescent="0.25">
      <c r="A63" s="521">
        <v>2015</v>
      </c>
      <c r="B63" s="522">
        <f t="shared" si="23"/>
        <v>1.674573670455763</v>
      </c>
      <c r="C63" s="522">
        <f t="shared" ref="C63:P63" si="54">C27/B63</f>
        <v>0.30930598531582482</v>
      </c>
      <c r="D63" s="522">
        <f t="shared" si="54"/>
        <v>0.84474094934526311</v>
      </c>
      <c r="E63" s="522">
        <f t="shared" si="54"/>
        <v>0.35851684501016146</v>
      </c>
      <c r="F63" s="522">
        <f t="shared" si="54"/>
        <v>0.99384768532236167</v>
      </c>
      <c r="G63" s="522">
        <f t="shared" si="54"/>
        <v>0.18673069753258648</v>
      </c>
      <c r="H63" s="522">
        <f t="shared" si="54"/>
        <v>3.1090735266665011</v>
      </c>
      <c r="I63" s="522">
        <f t="shared" si="54"/>
        <v>9.5928089026653479E-2</v>
      </c>
      <c r="J63" s="522">
        <f t="shared" si="54"/>
        <v>1.7995119893073708</v>
      </c>
      <c r="K63" s="522">
        <f t="shared" si="54"/>
        <v>0.38678657217708212</v>
      </c>
      <c r="L63" s="522">
        <f t="shared" si="54"/>
        <v>0.66975041833321558</v>
      </c>
      <c r="M63" s="522">
        <f t="shared" si="54"/>
        <v>0.63368730345774116</v>
      </c>
      <c r="N63" s="522">
        <f t="shared" si="54"/>
        <v>0.39469013995702018</v>
      </c>
      <c r="O63" s="522">
        <f t="shared" si="54"/>
        <v>0.65994169617240539</v>
      </c>
      <c r="P63" s="522">
        <f t="shared" si="54"/>
        <v>0.34361671152435597</v>
      </c>
      <c r="Q63" s="528">
        <f t="shared" si="25"/>
        <v>0.18558187152139111</v>
      </c>
      <c r="R63" s="462"/>
      <c r="S63" s="462"/>
      <c r="T63" s="462"/>
      <c r="U63" s="462"/>
      <c r="V63" s="462"/>
      <c r="W63" s="462"/>
      <c r="X63" s="462"/>
      <c r="Y63" s="462"/>
      <c r="Z63" s="462"/>
      <c r="AA63" s="462"/>
      <c r="AB63" s="462"/>
      <c r="AC63" s="462"/>
      <c r="AD63" s="462"/>
      <c r="AF63">
        <v>45</v>
      </c>
      <c r="AG63">
        <f t="shared" si="45"/>
        <v>4.2479453451982889E-2</v>
      </c>
      <c r="AH63">
        <f t="shared" si="45"/>
        <v>1.059672837451843E-2</v>
      </c>
      <c r="AI63">
        <f t="shared" si="45"/>
        <v>0.10266123011648434</v>
      </c>
      <c r="AJ63">
        <f t="shared" si="45"/>
        <v>1.5628270596137552E-2</v>
      </c>
      <c r="AK63">
        <f t="shared" si="45"/>
        <v>2.5036167638417966E-2</v>
      </c>
      <c r="AL63">
        <f t="shared" si="45"/>
        <v>6.0144807998384914E-3</v>
      </c>
      <c r="AM63">
        <f t="shared" si="45"/>
        <v>0.10475812909808029</v>
      </c>
      <c r="AN63">
        <f t="shared" si="45"/>
        <v>1.9062829959917323E-2</v>
      </c>
      <c r="AO63">
        <f t="shared" si="45"/>
        <v>0.3491145983591144</v>
      </c>
      <c r="AP63">
        <f t="shared" si="45"/>
        <v>0.10580870543212907</v>
      </c>
      <c r="AQ63">
        <f t="shared" si="45"/>
        <v>6.7577996184477698E-2</v>
      </c>
      <c r="AR63">
        <f t="shared" si="45"/>
        <v>1.7726271382680785E-2</v>
      </c>
      <c r="AS63">
        <f t="shared" si="45"/>
        <v>9.6471500525364351E-2</v>
      </c>
      <c r="AT63">
        <f t="shared" si="45"/>
        <v>0.38043164017755482</v>
      </c>
      <c r="AU63">
        <f t="shared" si="45"/>
        <v>5.8157236867889012E-2</v>
      </c>
      <c r="AV63">
        <v>221</v>
      </c>
      <c r="AW63" s="542">
        <v>2175</v>
      </c>
      <c r="AX63" s="4">
        <f t="shared" si="21"/>
        <v>4.8309920510225868E-2</v>
      </c>
      <c r="AY63" s="4">
        <f t="shared" si="34"/>
        <v>3.3824729363053981E-2</v>
      </c>
      <c r="AZ63" s="4">
        <f t="shared" si="34"/>
        <v>0.10590512535126453</v>
      </c>
      <c r="BA63" s="4">
        <f t="shared" si="34"/>
        <v>1.6562990057720571E-2</v>
      </c>
      <c r="BB63" s="4">
        <f t="shared" si="34"/>
        <v>2.7282657494757383E-2</v>
      </c>
      <c r="BC63" s="4">
        <f t="shared" si="34"/>
        <v>8.4016472194056255E-3</v>
      </c>
      <c r="BD63" s="4">
        <f t="shared" si="34"/>
        <v>0.12086251303728368</v>
      </c>
      <c r="BE63" s="4">
        <f t="shared" ref="AY63:BL81" si="55">BE$2*EXP(BE$3*$BM63)+BE$1</f>
        <v>4.0450165684088761E-2</v>
      </c>
      <c r="BF63" s="4">
        <f t="shared" si="55"/>
        <v>0.13545850392184353</v>
      </c>
      <c r="BG63" s="4">
        <f t="shared" si="55"/>
        <v>0.13912263989181273</v>
      </c>
      <c r="BH63" s="4">
        <f t="shared" si="55"/>
        <v>6.692198924239097E-2</v>
      </c>
      <c r="BI63" s="4">
        <f t="shared" si="55"/>
        <v>1.8653389742231956E-2</v>
      </c>
      <c r="BJ63" s="4">
        <f t="shared" si="55"/>
        <v>7.0147881146825408E-2</v>
      </c>
      <c r="BK63" s="4">
        <f t="shared" si="55"/>
        <v>0.2659449197570723</v>
      </c>
      <c r="BL63" s="4">
        <f t="shared" si="55"/>
        <v>6.2859760802020673E-2</v>
      </c>
      <c r="BM63">
        <v>38</v>
      </c>
    </row>
    <row r="64" spans="1:65" x14ac:dyDescent="0.25">
      <c r="A64" s="524" t="s">
        <v>630</v>
      </c>
      <c r="B64" s="523">
        <f t="shared" ref="B64:Q64" si="56">AVERAGE(B58:B63)</f>
        <v>1.6641645858518397</v>
      </c>
      <c r="C64" s="523">
        <f t="shared" si="56"/>
        <v>0.31698232756559569</v>
      </c>
      <c r="D64" s="523">
        <f t="shared" si="56"/>
        <v>0.85341318620570272</v>
      </c>
      <c r="E64" s="523">
        <f t="shared" si="56"/>
        <v>0.3878759834731742</v>
      </c>
      <c r="F64" s="523">
        <f t="shared" si="56"/>
        <v>1.0265838641209779</v>
      </c>
      <c r="G64" s="523">
        <f t="shared" si="56"/>
        <v>0.19780689653268638</v>
      </c>
      <c r="H64" s="523">
        <f t="shared" si="56"/>
        <v>3.3811910252337625</v>
      </c>
      <c r="I64" s="523">
        <f t="shared" si="56"/>
        <v>9.1766806877087923E-2</v>
      </c>
      <c r="J64" s="523">
        <f t="shared" si="56"/>
        <v>1.7431868432800082</v>
      </c>
      <c r="K64" s="523">
        <f t="shared" si="56"/>
        <v>0.43206353926669255</v>
      </c>
      <c r="L64" s="523">
        <f t="shared" si="56"/>
        <v>0.62585612835655946</v>
      </c>
      <c r="M64" s="523">
        <f t="shared" si="56"/>
        <v>0.74627100097584498</v>
      </c>
      <c r="N64" s="523">
        <f t="shared" si="56"/>
        <v>0.36215093865938996</v>
      </c>
      <c r="O64" s="523">
        <f t="shared" si="56"/>
        <v>0.73958998315043711</v>
      </c>
      <c r="P64" s="523">
        <f t="shared" si="56"/>
        <v>0.32580081194423782</v>
      </c>
      <c r="Q64" s="528">
        <f t="shared" si="56"/>
        <v>0.20268565422250676</v>
      </c>
      <c r="R64" s="462"/>
      <c r="S64" s="462"/>
      <c r="T64" s="462"/>
      <c r="U64" s="462"/>
      <c r="V64" s="462"/>
      <c r="W64" s="462"/>
      <c r="X64" s="462"/>
      <c r="Y64" s="462"/>
      <c r="Z64" s="462"/>
      <c r="AA64" s="462"/>
      <c r="AB64" s="462"/>
      <c r="AC64" s="462"/>
      <c r="AD64" s="462"/>
      <c r="AF64">
        <v>46</v>
      </c>
      <c r="AG64">
        <f t="shared" si="45"/>
        <v>4.2143756799490222E-2</v>
      </c>
      <c r="AH64">
        <f t="shared" si="45"/>
        <v>1.0220422483649414E-2</v>
      </c>
      <c r="AI64">
        <f t="shared" si="45"/>
        <v>0.10036081319665924</v>
      </c>
      <c r="AJ64">
        <f t="shared" si="45"/>
        <v>1.5012621385390484E-2</v>
      </c>
      <c r="AK64">
        <f t="shared" si="45"/>
        <v>2.4931716085344516E-2</v>
      </c>
      <c r="AL64">
        <f t="shared" si="45"/>
        <v>5.8560824747390713E-3</v>
      </c>
      <c r="AM64">
        <f t="shared" si="45"/>
        <v>0.10289694762834636</v>
      </c>
      <c r="AN64">
        <f t="shared" si="45"/>
        <v>1.7866030063195537E-2</v>
      </c>
      <c r="AO64">
        <f t="shared" si="45"/>
        <v>0.35676499570308429</v>
      </c>
      <c r="AP64">
        <f t="shared" si="45"/>
        <v>0.10092059011285548</v>
      </c>
      <c r="AQ64">
        <f t="shared" si="45"/>
        <v>6.5524829439542659E-2</v>
      </c>
      <c r="AR64">
        <f t="shared" si="45"/>
        <v>1.7716774120074229E-2</v>
      </c>
      <c r="AS64">
        <f t="shared" si="45"/>
        <v>9.4070314775439062E-2</v>
      </c>
      <c r="AT64">
        <f t="shared" si="45"/>
        <v>0.38387739068682758</v>
      </c>
      <c r="AU64">
        <f t="shared" si="45"/>
        <v>5.6223150360562621E-2</v>
      </c>
      <c r="AV64">
        <v>226</v>
      </c>
      <c r="AW64" s="542">
        <v>2180</v>
      </c>
      <c r="AX64" s="4">
        <f t="shared" si="21"/>
        <v>4.7392567511200002E-2</v>
      </c>
      <c r="AY64" s="4">
        <f t="shared" si="55"/>
        <v>3.1485398404511866E-2</v>
      </c>
      <c r="AZ64" s="4">
        <f t="shared" si="55"/>
        <v>0.10314020577232133</v>
      </c>
      <c r="BA64" s="4">
        <f t="shared" si="55"/>
        <v>1.5909193999247315E-2</v>
      </c>
      <c r="BB64" s="4">
        <f t="shared" si="55"/>
        <v>2.6872739263700634E-2</v>
      </c>
      <c r="BC64" s="4">
        <f t="shared" si="55"/>
        <v>7.9716551969006896E-3</v>
      </c>
      <c r="BD64" s="4">
        <f t="shared" si="55"/>
        <v>0.11767261482974123</v>
      </c>
      <c r="BE64" s="4">
        <f t="shared" si="55"/>
        <v>3.8059294420392173E-2</v>
      </c>
      <c r="BF64" s="4">
        <f t="shared" si="55"/>
        <v>0.1350516746880002</v>
      </c>
      <c r="BG64" s="4">
        <f t="shared" si="55"/>
        <v>0.13233514626003748</v>
      </c>
      <c r="BH64" s="4">
        <f t="shared" si="55"/>
        <v>6.4455701015546457E-2</v>
      </c>
      <c r="BI64" s="4">
        <f t="shared" si="55"/>
        <v>1.8485828266341313E-2</v>
      </c>
      <c r="BJ64" s="4">
        <f t="shared" si="55"/>
        <v>6.7468174275359963E-2</v>
      </c>
      <c r="BK64" s="4">
        <f t="shared" si="55"/>
        <v>0.26478007212685251</v>
      </c>
      <c r="BL64" s="4">
        <f t="shared" si="55"/>
        <v>6.046505636330754E-2</v>
      </c>
      <c r="BM64">
        <v>39</v>
      </c>
    </row>
    <row r="65" spans="1:65" ht="15.6" x14ac:dyDescent="0.25">
      <c r="A65" s="506"/>
      <c r="B65" s="514"/>
      <c r="C65" s="514"/>
      <c r="D65" s="514"/>
      <c r="E65" s="514"/>
      <c r="F65" s="514"/>
      <c r="G65" s="514"/>
      <c r="H65" s="514"/>
      <c r="I65" s="514"/>
      <c r="J65" s="514"/>
      <c r="K65" s="514"/>
      <c r="L65" s="514"/>
      <c r="M65" s="514"/>
      <c r="N65" s="514"/>
      <c r="O65" s="514"/>
      <c r="P65" s="514"/>
      <c r="Q65" s="529" t="s">
        <v>627</v>
      </c>
      <c r="R65" s="507"/>
      <c r="S65" s="507"/>
      <c r="T65" s="507"/>
      <c r="U65" s="507"/>
      <c r="V65" s="507"/>
      <c r="W65" s="507"/>
      <c r="X65" s="507"/>
      <c r="Y65" s="507"/>
      <c r="Z65" s="507"/>
      <c r="AA65" s="507"/>
      <c r="AB65" s="507"/>
      <c r="AC65" s="507"/>
      <c r="AD65" s="507"/>
      <c r="AF65">
        <v>47</v>
      </c>
      <c r="AG65">
        <f t="shared" si="45"/>
        <v>4.1844976675317426E-2</v>
      </c>
      <c r="AH65">
        <f t="shared" si="45"/>
        <v>9.8899900002488404E-3</v>
      </c>
      <c r="AI65">
        <f t="shared" si="45"/>
        <v>9.8124585513973642E-2</v>
      </c>
      <c r="AJ65">
        <f t="shared" si="45"/>
        <v>1.4455837404722168E-2</v>
      </c>
      <c r="AK65">
        <f t="shared" si="45"/>
        <v>2.484253014952648E-2</v>
      </c>
      <c r="AL65">
        <f t="shared" si="45"/>
        <v>5.7165757361410221E-3</v>
      </c>
      <c r="AM65">
        <f t="shared" si="45"/>
        <v>0.10117628152567093</v>
      </c>
      <c r="AN65">
        <f t="shared" si="45"/>
        <v>1.6754040019871783E-2</v>
      </c>
      <c r="AO65">
        <f t="shared" si="45"/>
        <v>0.36460553474133561</v>
      </c>
      <c r="AP65">
        <f t="shared" si="45"/>
        <v>9.6282480770343709E-2</v>
      </c>
      <c r="AQ65">
        <f t="shared" si="45"/>
        <v>6.3551576627134093E-2</v>
      </c>
      <c r="AR65">
        <f t="shared" si="45"/>
        <v>1.7709243302508341E-2</v>
      </c>
      <c r="AS65">
        <f t="shared" si="45"/>
        <v>9.1734729115075533E-2</v>
      </c>
      <c r="AT65">
        <f t="shared" si="45"/>
        <v>0.38735585788127724</v>
      </c>
      <c r="AU65">
        <f t="shared" si="45"/>
        <v>5.4363227292197815E-2</v>
      </c>
      <c r="AV65">
        <v>231</v>
      </c>
      <c r="AW65" s="542">
        <v>2185</v>
      </c>
      <c r="AX65" s="4">
        <f t="shared" si="21"/>
        <v>4.6569949173390288E-2</v>
      </c>
      <c r="AY65" s="4">
        <f t="shared" si="55"/>
        <v>2.9354028387705629E-2</v>
      </c>
      <c r="AZ65" s="4">
        <f t="shared" si="55"/>
        <v>0.10046450437876285</v>
      </c>
      <c r="BA65" s="4">
        <f t="shared" si="55"/>
        <v>1.5332615113707825E-2</v>
      </c>
      <c r="BB65" s="4">
        <f t="shared" si="55"/>
        <v>2.6519566376188124E-2</v>
      </c>
      <c r="BC65" s="4">
        <f t="shared" si="55"/>
        <v>7.5914288762085405E-3</v>
      </c>
      <c r="BD65" s="4">
        <f t="shared" si="55"/>
        <v>0.11473238131074506</v>
      </c>
      <c r="BE65" s="4">
        <f t="shared" si="55"/>
        <v>3.5817766266125296E-2</v>
      </c>
      <c r="BF65" s="4">
        <f t="shared" si="55"/>
        <v>0.13464660321643773</v>
      </c>
      <c r="BG65" s="4">
        <f t="shared" si="55"/>
        <v>0.1259050999074037</v>
      </c>
      <c r="BH65" s="4">
        <f t="shared" si="55"/>
        <v>6.2106173435399467E-2</v>
      </c>
      <c r="BI65" s="4">
        <f t="shared" si="55"/>
        <v>1.8347123137557181E-2</v>
      </c>
      <c r="BJ65" s="4">
        <f t="shared" si="55"/>
        <v>6.4905100037400063E-2</v>
      </c>
      <c r="BK65" s="4">
        <f t="shared" si="55"/>
        <v>0.26362068643488529</v>
      </c>
      <c r="BL65" s="4">
        <f t="shared" si="55"/>
        <v>5.8174350939153276E-2</v>
      </c>
      <c r="BM65">
        <v>40</v>
      </c>
    </row>
    <row r="66" spans="1:65" s="4" customFormat="1" x14ac:dyDescent="0.25">
      <c r="A66" s="465"/>
      <c r="B66" s="465"/>
      <c r="C66" s="465"/>
      <c r="D66" s="465"/>
      <c r="E66" s="465"/>
      <c r="F66" s="465"/>
      <c r="H66" s="465"/>
      <c r="I66" s="465"/>
      <c r="J66" s="465"/>
      <c r="K66" s="465"/>
      <c r="L66" s="465"/>
      <c r="M66" s="465"/>
      <c r="O66" s="518"/>
      <c r="P66" s="505"/>
      <c r="Q66" s="529" t="s">
        <v>626</v>
      </c>
      <c r="R66" s="507"/>
      <c r="S66" s="507"/>
      <c r="T66" s="507"/>
      <c r="U66" s="507"/>
      <c r="V66" s="507"/>
      <c r="W66" s="507"/>
      <c r="X66" s="507"/>
      <c r="Y66" s="507"/>
      <c r="Z66" s="507"/>
      <c r="AA66" s="507"/>
      <c r="AB66" s="507"/>
      <c r="AC66" s="507"/>
      <c r="AD66" s="507"/>
      <c r="AE66"/>
      <c r="AF66">
        <v>48</v>
      </c>
      <c r="AG66">
        <f t="shared" si="45"/>
        <v>4.1579053372425213E-2</v>
      </c>
      <c r="AH66">
        <f t="shared" si="45"/>
        <v>9.59983874634706E-3</v>
      </c>
      <c r="AI66">
        <f t="shared" si="45"/>
        <v>9.595075597650464E-2</v>
      </c>
      <c r="AJ66">
        <f t="shared" si="45"/>
        <v>1.3952290261775817E-2</v>
      </c>
      <c r="AK66">
        <f t="shared" si="45"/>
        <v>2.4766378757673593E-2</v>
      </c>
      <c r="AL66">
        <f t="shared" si="45"/>
        <v>5.593707453903511E-3</v>
      </c>
      <c r="AM66">
        <f t="shared" si="45"/>
        <v>9.9585522169293089E-2</v>
      </c>
      <c r="AN66">
        <f t="shared" si="45"/>
        <v>1.5720849876859393E-2</v>
      </c>
      <c r="AO66">
        <f t="shared" si="45"/>
        <v>0.37264094122369268</v>
      </c>
      <c r="AP66">
        <f t="shared" si="45"/>
        <v>9.1881590679172107E-2</v>
      </c>
      <c r="AQ66">
        <f t="shared" si="45"/>
        <v>6.1655127314732307E-2</v>
      </c>
      <c r="AR66">
        <f t="shared" si="45"/>
        <v>1.7703271769914136E-2</v>
      </c>
      <c r="AS66">
        <f t="shared" si="45"/>
        <v>8.9462951358162929E-2</v>
      </c>
      <c r="AT66">
        <f t="shared" si="45"/>
        <v>0.39086735239903231</v>
      </c>
      <c r="AU66">
        <f t="shared" si="45"/>
        <v>5.2574623831529665E-2</v>
      </c>
      <c r="AV66">
        <v>236</v>
      </c>
      <c r="AW66" s="542">
        <v>2190</v>
      </c>
      <c r="AX66" s="4">
        <f t="shared" si="21"/>
        <v>4.5832282287884468E-2</v>
      </c>
      <c r="AY66" s="4">
        <f t="shared" si="55"/>
        <v>2.741213208100619E-2</v>
      </c>
      <c r="AZ66" s="4">
        <f t="shared" si="55"/>
        <v>9.7875142285914124E-2</v>
      </c>
      <c r="BA66" s="4">
        <f t="shared" si="55"/>
        <v>1.4824133597275494E-2</v>
      </c>
      <c r="BB66" s="4">
        <f t="shared" si="55"/>
        <v>2.6215283524087661E-2</v>
      </c>
      <c r="BC66" s="4">
        <f t="shared" si="55"/>
        <v>7.2552085572712751E-3</v>
      </c>
      <c r="BD66" s="4">
        <f t="shared" si="55"/>
        <v>0.11202227190167753</v>
      </c>
      <c r="BE66" s="4">
        <f t="shared" si="55"/>
        <v>3.3716252670364939E-2</v>
      </c>
      <c r="BF66" s="4">
        <f t="shared" si="55"/>
        <v>0.13424328191249973</v>
      </c>
      <c r="BG66" s="4">
        <f t="shared" si="55"/>
        <v>0.11981367671940063</v>
      </c>
      <c r="BH66" s="4">
        <f t="shared" si="55"/>
        <v>5.9867878742270939E-2</v>
      </c>
      <c r="BI66" s="4">
        <f t="shared" si="55"/>
        <v>1.8232304903540324E-2</v>
      </c>
      <c r="BJ66" s="4">
        <f t="shared" si="55"/>
        <v>6.2453582067562852E-2</v>
      </c>
      <c r="BK66" s="4">
        <f t="shared" si="55"/>
        <v>0.26246673707029367</v>
      </c>
      <c r="BL66" s="4">
        <f t="shared" si="55"/>
        <v>5.5983127982607704E-2</v>
      </c>
      <c r="BM66">
        <v>41</v>
      </c>
    </row>
    <row r="67" spans="1:65" x14ac:dyDescent="0.25">
      <c r="A67" s="465"/>
      <c r="B67" s="465"/>
      <c r="C67" s="465"/>
      <c r="D67" s="465"/>
      <c r="E67" s="465"/>
      <c r="F67" s="465"/>
      <c r="H67" s="465"/>
      <c r="I67" s="465"/>
      <c r="J67" s="465"/>
      <c r="K67" s="465"/>
      <c r="L67" s="465"/>
      <c r="M67" s="465"/>
      <c r="N67" s="4"/>
      <c r="O67" s="519"/>
      <c r="P67" s="4"/>
      <c r="Q67" s="530" t="s">
        <v>625</v>
      </c>
      <c r="AF67">
        <v>49</v>
      </c>
      <c r="AG67">
        <f t="shared" si="45"/>
        <v>4.1342373629363695E-2</v>
      </c>
      <c r="AH67">
        <f t="shared" si="45"/>
        <v>9.3450582560200383E-3</v>
      </c>
      <c r="AI67">
        <f t="shared" si="45"/>
        <v>9.3837583469715144E-2</v>
      </c>
      <c r="AJ67">
        <f t="shared" si="45"/>
        <v>1.3496889722297154E-2</v>
      </c>
      <c r="AK67">
        <f t="shared" si="45"/>
        <v>2.4701356908343408E-2</v>
      </c>
      <c r="AL67">
        <f t="shared" si="45"/>
        <v>5.4854932204427631E-3</v>
      </c>
      <c r="AM67">
        <f t="shared" si="45"/>
        <v>9.8114861867466388E-2</v>
      </c>
      <c r="AN67">
        <f t="shared" si="45"/>
        <v>1.4760875569511077E-2</v>
      </c>
      <c r="AO67">
        <f t="shared" si="45"/>
        <v>0.38087605835297461</v>
      </c>
      <c r="AP67">
        <f t="shared" si="45"/>
        <v>8.7705787099672292E-2</v>
      </c>
      <c r="AQ67">
        <f t="shared" si="45"/>
        <v>5.9832492134945417E-2</v>
      </c>
      <c r="AR67">
        <f t="shared" si="45"/>
        <v>1.7698536666293362E-2</v>
      </c>
      <c r="AS67">
        <f t="shared" si="45"/>
        <v>8.7253238280887241E-2</v>
      </c>
      <c r="AT67">
        <f t="shared" si="45"/>
        <v>0.39441218782766552</v>
      </c>
      <c r="AU67">
        <f t="shared" si="45"/>
        <v>5.0854605195314415E-2</v>
      </c>
      <c r="AV67">
        <v>241</v>
      </c>
      <c r="AW67" s="542">
        <v>2195</v>
      </c>
      <c r="AX67" s="4">
        <f t="shared" si="21"/>
        <v>4.517079395367022E-2</v>
      </c>
      <c r="AY67" s="4">
        <f t="shared" si="55"/>
        <v>2.564286572357494E-2</v>
      </c>
      <c r="AZ67" s="4">
        <f t="shared" si="55"/>
        <v>9.536933350470142E-2</v>
      </c>
      <c r="BA67" s="4">
        <f t="shared" si="55"/>
        <v>1.4375706748776869E-2</v>
      </c>
      <c r="BB67" s="4">
        <f t="shared" si="55"/>
        <v>2.5953122816524534E-2</v>
      </c>
      <c r="BC67" s="4">
        <f t="shared" si="55"/>
        <v>6.9579011466204413E-3</v>
      </c>
      <c r="BD67" s="4">
        <f t="shared" si="55"/>
        <v>0.10952427541205717</v>
      </c>
      <c r="BE67" s="4">
        <f t="shared" si="55"/>
        <v>3.1746007779726894E-2</v>
      </c>
      <c r="BF67" s="4">
        <f t="shared" si="55"/>
        <v>0.1338417032143436</v>
      </c>
      <c r="BG67" s="4">
        <f t="shared" si="55"/>
        <v>0.11404304390893213</v>
      </c>
      <c r="BH67" s="4">
        <f t="shared" si="55"/>
        <v>5.7735550875332768E-2</v>
      </c>
      <c r="BI67" s="4">
        <f t="shared" si="55"/>
        <v>1.8137259918698651E-2</v>
      </c>
      <c r="BJ67" s="4">
        <f t="shared" si="55"/>
        <v>6.0108764946222512E-2</v>
      </c>
      <c r="BK67" s="4">
        <f t="shared" si="55"/>
        <v>0.26131819854228922</v>
      </c>
      <c r="BL67" s="4">
        <f t="shared" si="55"/>
        <v>5.3887067094698031E-2</v>
      </c>
      <c r="BM67">
        <v>42</v>
      </c>
    </row>
    <row r="68" spans="1:65" x14ac:dyDescent="0.25">
      <c r="A68" s="533" t="s">
        <v>629</v>
      </c>
      <c r="B68" s="533">
        <f t="shared" ref="B68:P68" si="57">B64*$Q68</f>
        <v>3.9426830477299793E-2</v>
      </c>
      <c r="C68" s="533">
        <f t="shared" si="57"/>
        <v>7.509839230734186E-3</v>
      </c>
      <c r="D68" s="533">
        <f t="shared" si="57"/>
        <v>2.0218779624132769E-2</v>
      </c>
      <c r="E68" s="533">
        <f t="shared" si="57"/>
        <v>9.1894280028707951E-3</v>
      </c>
      <c r="F68" s="533">
        <f t="shared" si="57"/>
        <v>2.4321481376020967E-2</v>
      </c>
      <c r="G68" s="533">
        <f t="shared" si="57"/>
        <v>4.6863747991866839E-3</v>
      </c>
      <c r="H68" s="533">
        <f t="shared" si="57"/>
        <v>8.0106046298913117E-2</v>
      </c>
      <c r="I68" s="533">
        <f t="shared" si="57"/>
        <v>2.174108479981902E-3</v>
      </c>
      <c r="J68" s="533">
        <f t="shared" si="57"/>
        <v>4.129899935653307E-2</v>
      </c>
      <c r="K68" s="533">
        <f t="shared" si="57"/>
        <v>1.0236304787948819E-2</v>
      </c>
      <c r="L68" s="533">
        <f t="shared" si="57"/>
        <v>1.4827573958535198E-2</v>
      </c>
      <c r="M68" s="533">
        <f t="shared" si="57"/>
        <v>1.7680402825384366E-2</v>
      </c>
      <c r="N68" s="533">
        <f t="shared" si="57"/>
        <v>8.5799588496891458E-3</v>
      </c>
      <c r="O68" s="533">
        <f t="shared" si="57"/>
        <v>1.7522118386779188E-2</v>
      </c>
      <c r="P68" s="533">
        <f t="shared" si="57"/>
        <v>7.7187638116436334E-3</v>
      </c>
      <c r="Q68" s="531">
        <f>0.3706*EXP(-0.025*110)</f>
        <v>2.3691665363205824E-2</v>
      </c>
      <c r="R68" s="277"/>
      <c r="S68" s="277"/>
      <c r="T68" s="277"/>
      <c r="U68" s="277"/>
      <c r="V68" s="277"/>
      <c r="W68" s="277"/>
      <c r="X68" s="277"/>
      <c r="Y68" s="277"/>
      <c r="Z68" s="277"/>
      <c r="AA68" s="277"/>
      <c r="AB68" s="277"/>
      <c r="AC68" s="277"/>
      <c r="AD68" s="277"/>
      <c r="AF68">
        <v>50</v>
      </c>
      <c r="AG68">
        <f t="shared" si="45"/>
        <v>4.1131721534694236E-2</v>
      </c>
      <c r="AH68">
        <f t="shared" si="45"/>
        <v>9.1213366715761791E-3</v>
      </c>
      <c r="AI68">
        <f t="shared" si="45"/>
        <v>9.1783375461919753E-2</v>
      </c>
      <c r="AJ68">
        <f t="shared" si="45"/>
        <v>1.3085032254207908E-2</v>
      </c>
      <c r="AK68">
        <f t="shared" si="45"/>
        <v>2.4645838016469645E-2</v>
      </c>
      <c r="AL68">
        <f t="shared" si="45"/>
        <v>5.3901853011795921E-3</v>
      </c>
      <c r="AM68">
        <f t="shared" si="45"/>
        <v>9.6755233388968048E-2</v>
      </c>
      <c r="AN68">
        <f t="shared" si="45"/>
        <v>1.3868928741522575E-2</v>
      </c>
      <c r="AO68">
        <f t="shared" si="45"/>
        <v>0.38931584970415206</v>
      </c>
      <c r="AP68">
        <f t="shared" si="45"/>
        <v>8.37435578293836E-2</v>
      </c>
      <c r="AQ68">
        <f t="shared" si="45"/>
        <v>5.8080798073378563E-2</v>
      </c>
      <c r="AR68">
        <f t="shared" si="45"/>
        <v>1.7694781984233816E-2</v>
      </c>
      <c r="AS68">
        <f t="shared" si="45"/>
        <v>8.5103894284087545E-2</v>
      </c>
      <c r="AT68">
        <f t="shared" si="45"/>
        <v>0.39799068073219851</v>
      </c>
      <c r="AU68">
        <f t="shared" si="45"/>
        <v>4.9200541466832878E-2</v>
      </c>
      <c r="AV68">
        <v>246</v>
      </c>
      <c r="AW68" s="542">
        <v>2200</v>
      </c>
      <c r="AX68" s="4">
        <f t="shared" si="21"/>
        <v>4.4577617243560061E-2</v>
      </c>
      <c r="AY68" s="4">
        <f t="shared" si="55"/>
        <v>2.4030882924731031E-2</v>
      </c>
      <c r="AZ68" s="4">
        <f t="shared" si="55"/>
        <v>9.2944381944105009E-2</v>
      </c>
      <c r="BA68" s="4">
        <f t="shared" si="55"/>
        <v>1.3980241757511709E-2</v>
      </c>
      <c r="BB68" s="4">
        <f t="shared" si="55"/>
        <v>2.5727253247748088E-2</v>
      </c>
      <c r="BC68" s="4">
        <f t="shared" si="55"/>
        <v>6.695003006771864E-3</v>
      </c>
      <c r="BD68" s="4">
        <f t="shared" si="55"/>
        <v>0.1072217903384739</v>
      </c>
      <c r="BE68" s="4">
        <f t="shared" si="55"/>
        <v>2.9898832040813447E-2</v>
      </c>
      <c r="BF68" s="4">
        <f t="shared" si="55"/>
        <v>0.13344185959279875</v>
      </c>
      <c r="BG68" s="4">
        <f t="shared" si="55"/>
        <v>0.10857630781040602</v>
      </c>
      <c r="BH68" s="4">
        <f t="shared" si="55"/>
        <v>5.5704173083087741E-2</v>
      </c>
      <c r="BI68" s="4">
        <f t="shared" si="55"/>
        <v>1.8058582962717708E-2</v>
      </c>
      <c r="BJ68" s="4">
        <f t="shared" si="55"/>
        <v>5.7866004582978726E-2</v>
      </c>
      <c r="BK68" s="4">
        <f t="shared" si="55"/>
        <v>0.26017504547960912</v>
      </c>
      <c r="BL68" s="4">
        <f t="shared" si="55"/>
        <v>5.1882035505967802E-2</v>
      </c>
      <c r="BM68">
        <v>43</v>
      </c>
    </row>
    <row r="69" spans="1:65" x14ac:dyDescent="0.25">
      <c r="A69" s="765" t="s">
        <v>631</v>
      </c>
      <c r="B69" s="765"/>
      <c r="C69" s="765"/>
      <c r="D69" s="765"/>
      <c r="E69" s="765"/>
      <c r="F69" s="765"/>
      <c r="G69" s="765"/>
      <c r="H69" s="765"/>
      <c r="I69" s="765"/>
      <c r="J69" s="765"/>
      <c r="K69" s="765"/>
      <c r="L69" s="765"/>
      <c r="M69" s="765"/>
      <c r="N69" s="765"/>
      <c r="O69" s="765"/>
      <c r="P69" s="765"/>
      <c r="Q69" s="277"/>
      <c r="R69" s="277"/>
      <c r="S69" s="277"/>
      <c r="T69" s="277"/>
      <c r="U69" s="277"/>
      <c r="V69" s="277"/>
      <c r="W69" s="277"/>
      <c r="X69" s="277"/>
      <c r="Y69" s="277"/>
      <c r="Z69" s="277"/>
      <c r="AA69" s="277"/>
      <c r="AB69" s="277"/>
      <c r="AC69" s="277"/>
      <c r="AD69" s="277"/>
      <c r="AF69">
        <v>51</v>
      </c>
      <c r="AG69">
        <f t="shared" si="45"/>
        <v>4.0944234830447242E-2</v>
      </c>
      <c r="AH69">
        <f t="shared" si="45"/>
        <v>8.9248877704777175E-3</v>
      </c>
      <c r="AI69">
        <f t="shared" si="45"/>
        <v>8.9786486648662511E-2</v>
      </c>
      <c r="AJ69">
        <f t="shared" si="45"/>
        <v>1.2712554491631979E-2</v>
      </c>
      <c r="AK69">
        <f t="shared" si="45"/>
        <v>2.4598433222748101E-2</v>
      </c>
      <c r="AL69">
        <f t="shared" si="45"/>
        <v>5.3062444074193464E-3</v>
      </c>
      <c r="AM69">
        <f t="shared" si="45"/>
        <v>9.5498254059854709E-2</v>
      </c>
      <c r="AN69">
        <f t="shared" si="45"/>
        <v>1.3040188703514376E-2</v>
      </c>
      <c r="AO69">
        <f t="shared" si="45"/>
        <v>0.39796540221605653</v>
      </c>
      <c r="AP69">
        <f t="shared" si="45"/>
        <v>7.9983979465256413E-2</v>
      </c>
      <c r="AQ69">
        <f t="shared" si="45"/>
        <v>5.6397283939909816E-2</v>
      </c>
      <c r="AR69">
        <f t="shared" si="45"/>
        <v>1.7691804723650447E-2</v>
      </c>
      <c r="AS69">
        <f t="shared" si="45"/>
        <v>8.3013270092156546E-2</v>
      </c>
      <c r="AT69">
        <f t="shared" si="45"/>
        <v>0.40160315068337227</v>
      </c>
      <c r="AU69">
        <f t="shared" si="45"/>
        <v>4.7609903574735143E-2</v>
      </c>
      <c r="AV69">
        <v>251</v>
      </c>
      <c r="AW69" s="542">
        <v>2205</v>
      </c>
      <c r="AX69" s="4">
        <f t="shared" si="21"/>
        <v>4.404569764465275E-2</v>
      </c>
      <c r="AY69" s="4">
        <f t="shared" si="55"/>
        <v>2.2562201551316274E-2</v>
      </c>
      <c r="AZ69" s="4">
        <f t="shared" si="55"/>
        <v>9.0597678510336579E-2</v>
      </c>
      <c r="BA69" s="4">
        <f t="shared" si="55"/>
        <v>1.3631483515582235E-2</v>
      </c>
      <c r="BB69" s="4">
        <f t="shared" si="55"/>
        <v>2.5532651003294753E-2</v>
      </c>
      <c r="BC69" s="4">
        <f t="shared" si="55"/>
        <v>6.4625317347489306E-3</v>
      </c>
      <c r="BD69" s="4">
        <f t="shared" si="55"/>
        <v>0.10509951453220187</v>
      </c>
      <c r="BE69" s="4">
        <f t="shared" si="55"/>
        <v>2.8167038076193415E-2</v>
      </c>
      <c r="BF69" s="4">
        <f t="shared" si="55"/>
        <v>0.13304374355122534</v>
      </c>
      <c r="BG69" s="4">
        <f t="shared" si="55"/>
        <v>0.10339746442312379</v>
      </c>
      <c r="BH69" s="4">
        <f t="shared" si="55"/>
        <v>5.3768966120402654E-2</v>
      </c>
      <c r="BI69" s="4">
        <f t="shared" si="55"/>
        <v>1.7993455240168866E-2</v>
      </c>
      <c r="BJ69" s="4">
        <f t="shared" si="55"/>
        <v>5.5720859018678938E-2</v>
      </c>
      <c r="BK69" s="4">
        <f t="shared" si="55"/>
        <v>0.25903725262995569</v>
      </c>
      <c r="BL69" s="4">
        <f t="shared" si="55"/>
        <v>4.9964079927962049E-2</v>
      </c>
      <c r="BM69">
        <v>44</v>
      </c>
    </row>
    <row r="70" spans="1:65" x14ac:dyDescent="0.25">
      <c r="A70" s="461" t="s">
        <v>245</v>
      </c>
      <c r="B70" s="461" t="s">
        <v>0</v>
      </c>
      <c r="C70" s="461" t="s">
        <v>23</v>
      </c>
      <c r="D70" s="461" t="s">
        <v>39</v>
      </c>
      <c r="E70" s="461" t="s">
        <v>24</v>
      </c>
      <c r="F70" s="461" t="s">
        <v>40</v>
      </c>
      <c r="G70" s="461" t="s">
        <v>5</v>
      </c>
      <c r="H70" s="461" t="s">
        <v>25</v>
      </c>
      <c r="I70" s="461" t="s">
        <v>26</v>
      </c>
      <c r="J70" s="461" t="s">
        <v>41</v>
      </c>
      <c r="K70" s="461" t="s">
        <v>42</v>
      </c>
      <c r="L70" s="461" t="s">
        <v>4</v>
      </c>
      <c r="M70" s="461" t="s">
        <v>43</v>
      </c>
      <c r="N70" s="461" t="s">
        <v>1</v>
      </c>
      <c r="O70" s="461" t="s">
        <v>2</v>
      </c>
      <c r="P70" s="461" t="s">
        <v>3</v>
      </c>
      <c r="Q70" s="277"/>
      <c r="R70" s="277"/>
      <c r="S70" s="277"/>
      <c r="T70" s="277"/>
      <c r="U70" s="277"/>
      <c r="V70" s="277"/>
      <c r="W70" s="277"/>
      <c r="X70" s="277"/>
      <c r="Y70" s="277"/>
      <c r="Z70" s="277"/>
      <c r="AA70" s="277"/>
      <c r="AB70" s="277"/>
      <c r="AC70" s="277"/>
      <c r="AD70" s="277"/>
      <c r="AF70">
        <v>52</v>
      </c>
      <c r="AG70">
        <f t="shared" si="45"/>
        <v>4.0777366020884449E-2</v>
      </c>
      <c r="AH70">
        <f t="shared" si="45"/>
        <v>8.7523868880137936E-3</v>
      </c>
      <c r="AI70">
        <f t="shared" si="45"/>
        <v>8.7845317634921094E-2</v>
      </c>
      <c r="AJ70">
        <f t="shared" si="45"/>
        <v>1.2375691148453487E-2</v>
      </c>
      <c r="AK70">
        <f t="shared" si="45"/>
        <v>2.4557956649964699E-2</v>
      </c>
      <c r="AL70">
        <f t="shared" si="45"/>
        <v>5.2323148357767977E-3</v>
      </c>
      <c r="AM70">
        <f t="shared" si="45"/>
        <v>9.4336174080798058E-2</v>
      </c>
      <c r="AN70">
        <f t="shared" si="45"/>
        <v>1.2270176378736312E-2</v>
      </c>
      <c r="AO70">
        <f t="shared" si="45"/>
        <v>0.40682992925744571</v>
      </c>
      <c r="AP70">
        <f t="shared" si="45"/>
        <v>7.6416687289106403E-2</v>
      </c>
      <c r="AQ70">
        <f t="shared" si="45"/>
        <v>5.4779296016234429E-2</v>
      </c>
      <c r="AR70">
        <f t="shared" si="45"/>
        <v>1.7689443916412792E-2</v>
      </c>
      <c r="AS70">
        <f t="shared" si="45"/>
        <v>8.0979761487486895E-2</v>
      </c>
      <c r="AT70">
        <f t="shared" si="45"/>
        <v>0.40524992028618523</v>
      </c>
      <c r="AU70">
        <f t="shared" si="45"/>
        <v>4.60802594260784E-2</v>
      </c>
      <c r="AV70">
        <v>256</v>
      </c>
      <c r="AW70" s="542">
        <v>2210</v>
      </c>
      <c r="AX70" s="4">
        <f t="shared" si="21"/>
        <v>4.3568709160649102E-2</v>
      </c>
      <c r="AY70" s="4">
        <f t="shared" si="55"/>
        <v>2.1224082448455847E-2</v>
      </c>
      <c r="AZ70" s="4">
        <f t="shared" si="55"/>
        <v>8.8326698299620046E-2</v>
      </c>
      <c r="BA70" s="4">
        <f t="shared" si="55"/>
        <v>1.3323915680248408E-2</v>
      </c>
      <c r="BB70" s="4">
        <f t="shared" si="55"/>
        <v>2.5364987719783745E-2</v>
      </c>
      <c r="BC70" s="4">
        <f t="shared" si="55"/>
        <v>6.2569658363097599E-3</v>
      </c>
      <c r="BD70" s="4">
        <f t="shared" si="55"/>
        <v>0.10314334350222941</v>
      </c>
      <c r="BE70" s="4">
        <f t="shared" si="55"/>
        <v>2.6543418691901074E-2</v>
      </c>
      <c r="BF70" s="4">
        <f t="shared" si="55"/>
        <v>0.13264734762537389</v>
      </c>
      <c r="BG70" s="4">
        <f t="shared" si="55"/>
        <v>9.8491352559185924E-2</v>
      </c>
      <c r="BH70" s="4">
        <f t="shared" si="55"/>
        <v>5.1925377004324931E-2</v>
      </c>
      <c r="BI70" s="4">
        <f t="shared" si="55"/>
        <v>1.7939543390231179E-2</v>
      </c>
      <c r="BJ70" s="4">
        <f t="shared" si="55"/>
        <v>5.3669079627777123E-2</v>
      </c>
      <c r="BK70" s="4">
        <f t="shared" si="55"/>
        <v>0.25790479485943874</v>
      </c>
      <c r="BL70" s="4">
        <f t="shared" si="55"/>
        <v>4.8129418758592162E-2</v>
      </c>
      <c r="BM70">
        <v>45</v>
      </c>
    </row>
    <row r="71" spans="1:65" x14ac:dyDescent="0.25">
      <c r="A71" s="534">
        <v>1</v>
      </c>
      <c r="B71" s="462">
        <f>B2-B$68</f>
        <v>0.48168893849718442</v>
      </c>
      <c r="C71" s="462">
        <f t="shared" ref="C71:P71" si="58">C2-C$68</f>
        <v>0.78183496172519784</v>
      </c>
      <c r="D71" s="462">
        <f t="shared" si="58"/>
        <v>0.27867648066514217</v>
      </c>
      <c r="E71" s="462">
        <f t="shared" si="58"/>
        <v>0.49079497213404227</v>
      </c>
      <c r="F71" s="462">
        <f t="shared" si="58"/>
        <v>0.71257519299797745</v>
      </c>
      <c r="G71" s="462">
        <f t="shared" si="58"/>
        <v>0.34791064705037122</v>
      </c>
      <c r="H71" s="462">
        <f t="shared" si="58"/>
        <v>0.83850805161430286</v>
      </c>
      <c r="I71" s="462">
        <f t="shared" si="58"/>
        <v>0.39126862309401034</v>
      </c>
      <c r="J71" s="462">
        <f t="shared" si="58"/>
        <v>9.2993152660160019E-2</v>
      </c>
      <c r="K71" s="462">
        <f t="shared" si="58"/>
        <v>0.88734630293049177</v>
      </c>
      <c r="L71" s="462">
        <f t="shared" si="58"/>
        <v>0.31845799475463449</v>
      </c>
      <c r="M71" s="462">
        <f t="shared" si="58"/>
        <v>1.0454881898607375</v>
      </c>
      <c r="N71" s="462">
        <f t="shared" si="58"/>
        <v>0.26486790303257279</v>
      </c>
      <c r="O71" s="462">
        <f t="shared" si="58"/>
        <v>0.21586587116345229</v>
      </c>
      <c r="P71" s="462">
        <f t="shared" si="58"/>
        <v>0.28322952317303446</v>
      </c>
      <c r="Q71" s="277"/>
      <c r="R71" s="277"/>
      <c r="S71" s="277"/>
      <c r="T71" s="277"/>
      <c r="U71" s="277"/>
      <c r="V71" s="277"/>
      <c r="W71" s="277"/>
      <c r="X71" s="277"/>
      <c r="Y71" s="277"/>
      <c r="Z71" s="277"/>
      <c r="AA71" s="277"/>
      <c r="AB71" s="277"/>
      <c r="AC71" s="277"/>
      <c r="AD71" s="277"/>
      <c r="AF71">
        <v>53</v>
      </c>
      <c r="AG71">
        <f t="shared" ref="AG71:AU81" si="59">AG$2*EXP(AG$3*$AV71)+AG$1</f>
        <v>4.0628847758126897E-2</v>
      </c>
      <c r="AH71">
        <f t="shared" si="59"/>
        <v>8.6009146512924569E-3</v>
      </c>
      <c r="AI71">
        <f t="shared" si="59"/>
        <v>8.5958313654081811E-2</v>
      </c>
      <c r="AJ71">
        <f t="shared" si="59"/>
        <v>1.2071036955965264E-2</v>
      </c>
      <c r="AK71">
        <f t="shared" si="59"/>
        <v>2.4523395737118758E-2</v>
      </c>
      <c r="AL71">
        <f t="shared" si="59"/>
        <v>5.1672025726305212E-3</v>
      </c>
      <c r="AM71">
        <f t="shared" si="59"/>
        <v>9.3261828746354969E-2</v>
      </c>
      <c r="AN71">
        <f t="shared" si="59"/>
        <v>1.1554730095080058E-2</v>
      </c>
      <c r="AO71">
        <f t="shared" si="59"/>
        <v>0.41591477376927083</v>
      </c>
      <c r="AP71">
        <f t="shared" si="59"/>
        <v>7.3031846693297917E-2</v>
      </c>
      <c r="AQ71">
        <f t="shared" si="59"/>
        <v>5.3224283872816656E-2</v>
      </c>
      <c r="AR71">
        <f t="shared" si="59"/>
        <v>1.768757192346582E-2</v>
      </c>
      <c r="AS71">
        <f t="shared" si="59"/>
        <v>7.9001808079492503E-2</v>
      </c>
      <c r="AT71">
        <f t="shared" si="59"/>
        <v>0.40893131520870341</v>
      </c>
      <c r="AU71">
        <f t="shared" si="59"/>
        <v>4.4609270187645232E-2</v>
      </c>
      <c r="AV71">
        <v>261</v>
      </c>
      <c r="AW71" s="542">
        <v>2215</v>
      </c>
      <c r="AX71" s="4">
        <f t="shared" si="21"/>
        <v>4.3140979078246662E-2</v>
      </c>
      <c r="AY71" s="4">
        <f t="shared" si="55"/>
        <v>2.0004918941754001E-2</v>
      </c>
      <c r="AZ71" s="4">
        <f t="shared" si="55"/>
        <v>8.6128997881555661E-2</v>
      </c>
      <c r="BA71" s="4">
        <f t="shared" si="55"/>
        <v>1.3052673421402903E-2</v>
      </c>
      <c r="BB71" s="4">
        <f t="shared" si="55"/>
        <v>2.522053421300811E-2</v>
      </c>
      <c r="BC71" s="4">
        <f t="shared" si="55"/>
        <v>6.0751913820583344E-3</v>
      </c>
      <c r="BD71" s="4">
        <f t="shared" si="55"/>
        <v>0.10134027667783521</v>
      </c>
      <c r="BE71" s="4">
        <f t="shared" si="55"/>
        <v>2.5021216883311086E-2</v>
      </c>
      <c r="BF71" s="4">
        <f t="shared" si="55"/>
        <v>0.13225266438324523</v>
      </c>
      <c r="BG71" s="4">
        <f t="shared" si="55"/>
        <v>9.3843609458751281E-2</v>
      </c>
      <c r="BH71" s="4">
        <f t="shared" si="55"/>
        <v>5.0169068302229156E-2</v>
      </c>
      <c r="BI71" s="4">
        <f t="shared" si="55"/>
        <v>1.7894915888301808E-2</v>
      </c>
      <c r="BJ71" s="4">
        <f t="shared" si="55"/>
        <v>5.1706602703604602E-2</v>
      </c>
      <c r="BK71" s="4">
        <f t="shared" si="55"/>
        <v>0.25677764715202001</v>
      </c>
      <c r="BL71" s="4">
        <f t="shared" si="55"/>
        <v>4.6374434626011991E-2</v>
      </c>
      <c r="BM71">
        <v>46</v>
      </c>
    </row>
    <row r="72" spans="1:65" x14ac:dyDescent="0.25">
      <c r="A72" s="534">
        <v>2</v>
      </c>
      <c r="B72" s="462">
        <f t="shared" ref="B72:P72" si="60">B3-B$68</f>
        <v>0.49600990840146464</v>
      </c>
      <c r="C72" s="462">
        <f t="shared" si="60"/>
        <v>0.79935065842574882</v>
      </c>
      <c r="D72" s="462">
        <f t="shared" si="60"/>
        <v>0.27271538043080201</v>
      </c>
      <c r="E72" s="462">
        <f t="shared" si="60"/>
        <v>0.49501078551804056</v>
      </c>
      <c r="F72" s="462">
        <f t="shared" si="60"/>
        <v>0.73302134039451095</v>
      </c>
      <c r="G72" s="462">
        <f t="shared" si="60"/>
        <v>0.34809863073172598</v>
      </c>
      <c r="H72" s="462">
        <f t="shared" si="60"/>
        <v>0.84559074966300463</v>
      </c>
      <c r="I72" s="462">
        <f t="shared" si="60"/>
        <v>0.41807211098653579</v>
      </c>
      <c r="J72" s="462">
        <f t="shared" si="60"/>
        <v>9.978068456876675E-2</v>
      </c>
      <c r="K72" s="462">
        <f t="shared" si="60"/>
        <v>0.93773945008150561</v>
      </c>
      <c r="L72" s="462">
        <f t="shared" si="60"/>
        <v>0.29074785529762526</v>
      </c>
      <c r="M72" s="462">
        <f t="shared" si="60"/>
        <v>1.0962722970001078</v>
      </c>
      <c r="N72" s="462">
        <f t="shared" si="60"/>
        <v>0.27757362739520097</v>
      </c>
      <c r="O72" s="462">
        <f t="shared" si="60"/>
        <v>0.23114642374943267</v>
      </c>
      <c r="P72" s="462">
        <f t="shared" si="60"/>
        <v>0.27599999868009378</v>
      </c>
      <c r="Q72" s="277"/>
      <c r="R72" s="277"/>
      <c r="S72" s="277"/>
      <c r="T72" s="277"/>
      <c r="U72" s="277"/>
      <c r="V72" s="277"/>
      <c r="W72" s="277"/>
      <c r="X72" s="277"/>
      <c r="Y72" s="277"/>
      <c r="Z72" s="277"/>
      <c r="AA72" s="277"/>
      <c r="AB72" s="277"/>
      <c r="AC72" s="277"/>
      <c r="AD72" s="277"/>
      <c r="AF72">
        <v>54</v>
      </c>
      <c r="AG72">
        <f t="shared" si="59"/>
        <v>4.0496662034321979E-2</v>
      </c>
      <c r="AH72">
        <f t="shared" si="59"/>
        <v>8.4679075723161339E-3</v>
      </c>
      <c r="AI72">
        <f t="shared" si="59"/>
        <v>8.4123963322659479E-2</v>
      </c>
      <c r="AJ72">
        <f t="shared" si="59"/>
        <v>1.1795512239844784E-2</v>
      </c>
      <c r="AK72">
        <f t="shared" si="59"/>
        <v>2.4493885909220622E-2</v>
      </c>
      <c r="AL72">
        <f t="shared" si="59"/>
        <v>5.1098560099785886E-3</v>
      </c>
      <c r="AM72">
        <f t="shared" si="59"/>
        <v>9.2268594271584486E-2</v>
      </c>
      <c r="AN72">
        <f t="shared" si="59"/>
        <v>1.0889983092562823E-2</v>
      </c>
      <c r="AO72">
        <f t="shared" si="59"/>
        <v>0.42522541148504289</v>
      </c>
      <c r="AP72">
        <f t="shared" si="59"/>
        <v>6.9820126067879962E-2</v>
      </c>
      <c r="AQ72">
        <f t="shared" si="59"/>
        <v>5.1729796348655196E-2</v>
      </c>
      <c r="AR72">
        <f t="shared" si="59"/>
        <v>1.7686087533915661E-2</v>
      </c>
      <c r="AS72">
        <f t="shared" si="59"/>
        <v>7.7077892107259779E-2</v>
      </c>
      <c r="AT72">
        <f t="shared" si="59"/>
        <v>0.41264766421114352</v>
      </c>
      <c r="AU72">
        <f t="shared" si="59"/>
        <v>4.3194686709856392E-2</v>
      </c>
      <c r="AV72">
        <v>266</v>
      </c>
      <c r="AW72" s="542">
        <v>2220</v>
      </c>
      <c r="AX72" s="4">
        <f t="shared" si="21"/>
        <v>4.2757420502877362E-2</v>
      </c>
      <c r="AY72" s="4">
        <f t="shared" si="55"/>
        <v>1.8894136162481066E-2</v>
      </c>
      <c r="AZ72" s="4">
        <f t="shared" si="55"/>
        <v>8.4002212670144016E-2</v>
      </c>
      <c r="BA72" s="4">
        <f t="shared" si="55"/>
        <v>1.2813466474084252E-2</v>
      </c>
      <c r="BB72" s="4">
        <f t="shared" si="55"/>
        <v>2.5096077533031377E-2</v>
      </c>
      <c r="BC72" s="4">
        <f t="shared" si="55"/>
        <v>5.9144548373819732E-3</v>
      </c>
      <c r="BD72" s="4">
        <f t="shared" si="55"/>
        <v>9.9678331007738707E-2</v>
      </c>
      <c r="BE72" s="4">
        <f t="shared" si="55"/>
        <v>2.3594097714562966E-2</v>
      </c>
      <c r="BF72" s="4">
        <f t="shared" si="55"/>
        <v>0.13185968642495111</v>
      </c>
      <c r="BG72" s="4">
        <f t="shared" si="55"/>
        <v>8.9440628742714537E-2</v>
      </c>
      <c r="BH72" s="4">
        <f t="shared" si="55"/>
        <v>4.8495907927090895E-2</v>
      </c>
      <c r="BI72" s="4">
        <f t="shared" si="55"/>
        <v>1.7857973844377185E-2</v>
      </c>
      <c r="BJ72" s="4">
        <f t="shared" si="55"/>
        <v>4.9829541409886789E-2</v>
      </c>
      <c r="BK72" s="4">
        <f t="shared" si="55"/>
        <v>0.25565578460896071</v>
      </c>
      <c r="BL72" s="4">
        <f t="shared" si="55"/>
        <v>4.4695667256304174E-2</v>
      </c>
      <c r="BM72">
        <v>47</v>
      </c>
    </row>
    <row r="73" spans="1:65" x14ac:dyDescent="0.25">
      <c r="A73" s="534">
        <v>3</v>
      </c>
      <c r="B73" s="462">
        <f t="shared" ref="B73:P73" si="61">B4-B$68</f>
        <v>0.48732612553886867</v>
      </c>
      <c r="C73" s="462">
        <f t="shared" si="61"/>
        <v>0.86611287959210914</v>
      </c>
      <c r="D73" s="462">
        <f t="shared" si="61"/>
        <v>0.27678784146645774</v>
      </c>
      <c r="E73" s="462">
        <f t="shared" si="61"/>
        <v>0.50738421613652696</v>
      </c>
      <c r="F73" s="462">
        <f t="shared" si="61"/>
        <v>0.72315029373491413</v>
      </c>
      <c r="G73" s="462">
        <f t="shared" si="61"/>
        <v>0.33406758283082777</v>
      </c>
      <c r="H73" s="462">
        <f t="shared" si="61"/>
        <v>0.80196483630729165</v>
      </c>
      <c r="I73" s="462">
        <f t="shared" si="61"/>
        <v>0.42120658116394039</v>
      </c>
      <c r="J73" s="462">
        <f t="shared" si="61"/>
        <v>0.10136590046534001</v>
      </c>
      <c r="K73" s="462">
        <f t="shared" si="61"/>
        <v>0.88611485560465331</v>
      </c>
      <c r="L73" s="462">
        <f t="shared" si="61"/>
        <v>0.29930482100347999</v>
      </c>
      <c r="M73" s="462">
        <f t="shared" si="61"/>
        <v>1.197741483921716</v>
      </c>
      <c r="N73" s="462">
        <f t="shared" si="61"/>
        <v>0.28385907067535732</v>
      </c>
      <c r="O73" s="462">
        <f t="shared" si="61"/>
        <v>0.24466436053052903</v>
      </c>
      <c r="P73" s="462">
        <f t="shared" si="61"/>
        <v>0.26691329506397077</v>
      </c>
      <c r="Q73" s="277"/>
      <c r="R73" s="277"/>
      <c r="S73" s="277"/>
      <c r="T73" s="277"/>
      <c r="U73" s="277"/>
      <c r="V73" s="277"/>
      <c r="W73" s="277"/>
      <c r="X73" s="277"/>
      <c r="Y73" s="277"/>
      <c r="Z73" s="277"/>
      <c r="AA73" s="277"/>
      <c r="AB73" s="277"/>
      <c r="AC73" s="277"/>
      <c r="AD73" s="277"/>
      <c r="AF73">
        <v>55</v>
      </c>
      <c r="AG73">
        <f t="shared" si="59"/>
        <v>4.0379012761744958E-2</v>
      </c>
      <c r="AH73">
        <f t="shared" si="59"/>
        <v>8.3511146639869346E-3</v>
      </c>
      <c r="AI73">
        <f t="shared" si="59"/>
        <v>8.2340797429764773E-2</v>
      </c>
      <c r="AJ73">
        <f t="shared" si="59"/>
        <v>1.1546331788483664E-2</v>
      </c>
      <c r="AK73">
        <f t="shared" si="59"/>
        <v>2.4468688949103871E-2</v>
      </c>
      <c r="AL73">
        <f t="shared" si="59"/>
        <v>5.0593489612433288E-3</v>
      </c>
      <c r="AM73">
        <f t="shared" si="59"/>
        <v>9.1350346953664133E-2</v>
      </c>
      <c r="AN73">
        <f t="shared" si="59"/>
        <v>1.0272342624717488E-2</v>
      </c>
      <c r="AO73">
        <f t="shared" si="59"/>
        <v>0.43476745423123653</v>
      </c>
      <c r="AP73">
        <f t="shared" si="59"/>
        <v>6.677267107442808E-2</v>
      </c>
      <c r="AQ73">
        <f t="shared" si="59"/>
        <v>5.0293477687525512E-2</v>
      </c>
      <c r="AR73">
        <f t="shared" si="59"/>
        <v>1.7684910492976384E-2</v>
      </c>
      <c r="AS73">
        <f t="shared" si="59"/>
        <v>7.5206537274910404E-2</v>
      </c>
      <c r="AT73">
        <f t="shared" si="59"/>
        <v>0.41639929917523222</v>
      </c>
      <c r="AU73">
        <f t="shared" si="59"/>
        <v>4.1834346087810351E-2</v>
      </c>
      <c r="AV73">
        <v>271</v>
      </c>
      <c r="AW73" s="542">
        <v>2225</v>
      </c>
      <c r="AX73" s="4">
        <f t="shared" si="21"/>
        <v>4.2413471861451425E-2</v>
      </c>
      <c r="AY73" s="4">
        <f t="shared" si="55"/>
        <v>1.7882099322511034E-2</v>
      </c>
      <c r="AZ73" s="4">
        <f t="shared" si="55"/>
        <v>8.1944054379641862E-2</v>
      </c>
      <c r="BA73" s="4">
        <f t="shared" si="55"/>
        <v>1.2602511278942255E-2</v>
      </c>
      <c r="BB73" s="4">
        <f t="shared" si="55"/>
        <v>2.4988849501420562E-2</v>
      </c>
      <c r="BC73" s="4">
        <f t="shared" si="55"/>
        <v>5.772321351679083E-3</v>
      </c>
      <c r="BD73" s="4">
        <f t="shared" si="55"/>
        <v>9.8146461321610742E-2</v>
      </c>
      <c r="BE73" s="4">
        <f t="shared" si="55"/>
        <v>2.2256121954505974E-2</v>
      </c>
      <c r="BF73" s="4">
        <f t="shared" si="55"/>
        <v>0.13146840638257562</v>
      </c>
      <c r="BG73" s="4">
        <f t="shared" si="55"/>
        <v>8.5269520579705591E-2</v>
      </c>
      <c r="BH73" s="4">
        <f t="shared" si="55"/>
        <v>4.690195941587972E-2</v>
      </c>
      <c r="BI73" s="4">
        <f t="shared" si="55"/>
        <v>1.7827393718886655E-2</v>
      </c>
      <c r="BJ73" s="4">
        <f t="shared" si="55"/>
        <v>4.8034178082565535E-2</v>
      </c>
      <c r="BK73" s="4">
        <f t="shared" si="55"/>
        <v>0.25453918244827184</v>
      </c>
      <c r="BL73" s="4">
        <f t="shared" si="55"/>
        <v>4.308980665091381E-2</v>
      </c>
      <c r="BM73">
        <v>48</v>
      </c>
    </row>
    <row r="74" spans="1:65" x14ac:dyDescent="0.25">
      <c r="A74" s="534">
        <v>4</v>
      </c>
      <c r="B74" s="462">
        <f t="shared" ref="B74:P74" si="62">B5-B$68</f>
        <v>0.48615628425344204</v>
      </c>
      <c r="C74" s="462">
        <f t="shared" si="62"/>
        <v>0.88456558743138192</v>
      </c>
      <c r="D74" s="462">
        <f t="shared" si="62"/>
        <v>0.27258355753830721</v>
      </c>
      <c r="E74" s="462">
        <f t="shared" si="62"/>
        <v>0.49922921238209461</v>
      </c>
      <c r="F74" s="462">
        <f t="shared" si="62"/>
        <v>0.68943338846938873</v>
      </c>
      <c r="G74" s="462">
        <f t="shared" si="62"/>
        <v>0.33024592477128073</v>
      </c>
      <c r="H74" s="462">
        <f t="shared" si="62"/>
        <v>0.77043535076588165</v>
      </c>
      <c r="I74" s="462">
        <f t="shared" si="62"/>
        <v>0.41538755963578278</v>
      </c>
      <c r="J74" s="462">
        <f t="shared" si="62"/>
        <v>0.10089951328065801</v>
      </c>
      <c r="K74" s="462">
        <f t="shared" si="62"/>
        <v>0.91327184270426998</v>
      </c>
      <c r="L74" s="462">
        <f t="shared" si="62"/>
        <v>0.28453029020533926</v>
      </c>
      <c r="M74" s="462">
        <f t="shared" si="62"/>
        <v>1.1556287418587925</v>
      </c>
      <c r="N74" s="462">
        <f t="shared" si="62"/>
        <v>0.29415109344217383</v>
      </c>
      <c r="O74" s="462">
        <f t="shared" si="62"/>
        <v>0.26074852051501385</v>
      </c>
      <c r="P74" s="462">
        <f t="shared" si="62"/>
        <v>0.26625839119255712</v>
      </c>
      <c r="Q74" s="277"/>
      <c r="R74" s="277"/>
      <c r="S74" s="277"/>
      <c r="T74" s="277"/>
      <c r="U74" s="277"/>
      <c r="V74" s="277"/>
      <c r="W74" s="277"/>
      <c r="X74" s="277"/>
      <c r="Y74" s="277"/>
      <c r="Z74" s="277"/>
      <c r="AA74" s="277"/>
      <c r="AB74" s="277"/>
      <c r="AC74" s="277"/>
      <c r="AD74" s="277"/>
      <c r="AF74">
        <v>56</v>
      </c>
      <c r="AG74">
        <f t="shared" si="59"/>
        <v>4.0274301368264001E-2</v>
      </c>
      <c r="AH74">
        <f t="shared" si="59"/>
        <v>8.2485593448191393E-3</v>
      </c>
      <c r="AI74">
        <f t="shared" si="59"/>
        <v>8.0607387760349258E-2</v>
      </c>
      <c r="AJ74">
        <f t="shared" si="59"/>
        <v>1.1320976697968374E-2</v>
      </c>
      <c r="AK74">
        <f t="shared" si="59"/>
        <v>2.4447174530201912E-2</v>
      </c>
      <c r="AL74">
        <f t="shared" si="59"/>
        <v>5.0148657027186795E-3</v>
      </c>
      <c r="AM74">
        <f t="shared" si="59"/>
        <v>9.0501425416720141E-2</v>
      </c>
      <c r="AN74">
        <f t="shared" si="59"/>
        <v>9.6984705409388049E-3</v>
      </c>
      <c r="AO74">
        <f t="shared" si="59"/>
        <v>0.44454665330972154</v>
      </c>
      <c r="AP74">
        <f t="shared" si="59"/>
        <v>6.3881080235668214E-2</v>
      </c>
      <c r="AQ74">
        <f t="shared" si="59"/>
        <v>4.8913063824608249E-2</v>
      </c>
      <c r="AR74">
        <f t="shared" si="59"/>
        <v>1.7683977162926613E-2</v>
      </c>
      <c r="AS74">
        <f t="shared" si="59"/>
        <v>7.3386307618781871E-2</v>
      </c>
      <c r="AT74">
        <f t="shared" si="59"/>
        <v>0.42018655513384406</v>
      </c>
      <c r="AU74">
        <f t="shared" si="59"/>
        <v>4.0526168354191455E-2</v>
      </c>
      <c r="AV74">
        <v>276</v>
      </c>
      <c r="AW74" s="542">
        <v>2230</v>
      </c>
      <c r="AX74" s="4">
        <f t="shared" si="21"/>
        <v>4.2105042652627593E-2</v>
      </c>
      <c r="AY74" s="4">
        <f t="shared" si="55"/>
        <v>1.6960030143398499E-2</v>
      </c>
      <c r="AZ74" s="4">
        <f t="shared" si="55"/>
        <v>7.9952308562512023E-2</v>
      </c>
      <c r="BA74" s="4">
        <f t="shared" si="55"/>
        <v>1.2416471137314951E-2</v>
      </c>
      <c r="BB74" s="4">
        <f t="shared" si="55"/>
        <v>2.4896465141133271E-2</v>
      </c>
      <c r="BC74" s="4">
        <f t="shared" si="55"/>
        <v>5.6466378750389089E-3</v>
      </c>
      <c r="BD74" s="4">
        <f t="shared" si="55"/>
        <v>9.6734486924672972E-2</v>
      </c>
      <c r="BE74" s="4">
        <f t="shared" si="55"/>
        <v>2.1001721359445329E-2</v>
      </c>
      <c r="BF74" s="4">
        <f t="shared" si="55"/>
        <v>0.13107881692003687</v>
      </c>
      <c r="BG74" s="4">
        <f t="shared" si="55"/>
        <v>8.1318073950799943E-2</v>
      </c>
      <c r="BH74" s="4">
        <f t="shared" si="55"/>
        <v>4.5383472668198803E-2</v>
      </c>
      <c r="BI74" s="4">
        <f t="shared" si="55"/>
        <v>1.7802079903632563E-2</v>
      </c>
      <c r="BJ74" s="4">
        <f t="shared" si="55"/>
        <v>4.6316956866679873E-2</v>
      </c>
      <c r="BK74" s="4">
        <f t="shared" si="55"/>
        <v>0.25342781600416614</v>
      </c>
      <c r="BL74" s="4">
        <f t="shared" si="55"/>
        <v>4.155368656037764E-2</v>
      </c>
      <c r="BM74">
        <v>49</v>
      </c>
    </row>
    <row r="75" spans="1:65" x14ac:dyDescent="0.25">
      <c r="A75" s="534">
        <v>5</v>
      </c>
      <c r="B75" s="462">
        <f t="shared" ref="B75:P75" si="63">B6-B$68</f>
        <v>0.47253887432640851</v>
      </c>
      <c r="C75" s="462">
        <f t="shared" si="63"/>
        <v>0.88688916375836502</v>
      </c>
      <c r="D75" s="462">
        <f t="shared" si="63"/>
        <v>0.2866506907068615</v>
      </c>
      <c r="E75" s="462">
        <f t="shared" si="63"/>
        <v>0.48968091036360628</v>
      </c>
      <c r="F75" s="462">
        <f t="shared" si="63"/>
        <v>0.64974842263345944</v>
      </c>
      <c r="G75" s="462">
        <f t="shared" si="63"/>
        <v>0.3166397251783547</v>
      </c>
      <c r="H75" s="462">
        <f t="shared" si="63"/>
        <v>0.75412431069425234</v>
      </c>
      <c r="I75" s="462">
        <f t="shared" si="63"/>
        <v>0.40839349905401467</v>
      </c>
      <c r="J75" s="462">
        <f t="shared" si="63"/>
        <v>9.9639280842707637E-2</v>
      </c>
      <c r="K75" s="462">
        <f t="shared" si="63"/>
        <v>0.93010101304959081</v>
      </c>
      <c r="L75" s="462">
        <f t="shared" si="63"/>
        <v>0.28037582289283369</v>
      </c>
      <c r="M75" s="462">
        <f t="shared" si="63"/>
        <v>1.1604598489357714</v>
      </c>
      <c r="N75" s="462">
        <f t="shared" si="63"/>
        <v>0.2922013259438892</v>
      </c>
      <c r="O75" s="462">
        <f t="shared" si="63"/>
        <v>0.26351609493340189</v>
      </c>
      <c r="P75" s="462">
        <f t="shared" si="63"/>
        <v>0.26619363898646059</v>
      </c>
      <c r="Q75" s="277"/>
      <c r="R75" s="277"/>
      <c r="S75" s="277"/>
      <c r="T75" s="277"/>
      <c r="U75" s="277"/>
      <c r="V75" s="277"/>
      <c r="W75" s="277"/>
      <c r="X75" s="277"/>
      <c r="Y75" s="277"/>
      <c r="Z75" s="277"/>
      <c r="AA75" s="277"/>
      <c r="AB75" s="277"/>
      <c r="AC75" s="277"/>
      <c r="AD75" s="277"/>
      <c r="AE75" s="4"/>
      <c r="AF75">
        <v>57</v>
      </c>
      <c r="AG75">
        <f t="shared" si="59"/>
        <v>4.0181105076569579E-2</v>
      </c>
      <c r="AH75">
        <f t="shared" si="59"/>
        <v>8.1585059876412985E-3</v>
      </c>
      <c r="AI75">
        <f t="shared" si="59"/>
        <v>7.8922345951285985E-2</v>
      </c>
      <c r="AJ75">
        <f t="shared" si="59"/>
        <v>1.1117168909099912E-2</v>
      </c>
      <c r="AK75">
        <f t="shared" si="59"/>
        <v>2.4428804448313298E-2</v>
      </c>
      <c r="AL75">
        <f t="shared" si="59"/>
        <v>4.9756877990691775E-3</v>
      </c>
      <c r="AM75">
        <f t="shared" si="59"/>
        <v>8.9716595707095156E-2</v>
      </c>
      <c r="AN75">
        <f t="shared" si="59"/>
        <v>9.1652652448393299E-3</v>
      </c>
      <c r="AO75">
        <f t="shared" si="59"/>
        <v>0.45456890296426117</v>
      </c>
      <c r="AP75">
        <f t="shared" si="59"/>
        <v>6.1137381773585506E-2</v>
      </c>
      <c r="AQ75">
        <f t="shared" si="59"/>
        <v>4.7586378817650633E-2</v>
      </c>
      <c r="AR75">
        <f t="shared" si="59"/>
        <v>1.768323708248188E-2</v>
      </c>
      <c r="AS75">
        <f t="shared" si="59"/>
        <v>7.1615806405556467E-2</v>
      </c>
      <c r="AT75">
        <f t="shared" si="59"/>
        <v>0.42400977030092118</v>
      </c>
      <c r="AU75">
        <f t="shared" si="59"/>
        <v>3.9268153298989791E-2</v>
      </c>
      <c r="AV75">
        <v>281</v>
      </c>
      <c r="AW75" s="542">
        <v>2235</v>
      </c>
      <c r="AX75" s="4">
        <f t="shared" si="21"/>
        <v>4.1828464799430351E-2</v>
      </c>
      <c r="AY75" s="4">
        <f t="shared" si="55"/>
        <v>1.6119930714711274E-2</v>
      </c>
      <c r="AZ75" s="4">
        <f t="shared" si="55"/>
        <v>7.8024832226818552E-2</v>
      </c>
      <c r="BA75" s="4">
        <f t="shared" si="55"/>
        <v>1.2252403434344136E-2</v>
      </c>
      <c r="BB75" s="4">
        <f t="shared" si="55"/>
        <v>2.4816869629610046E-2</v>
      </c>
      <c r="BC75" s="4">
        <f t="shared" si="55"/>
        <v>5.5355005436616917E-3</v>
      </c>
      <c r="BD75" s="4">
        <f t="shared" si="55"/>
        <v>9.5433023937539219E-2</v>
      </c>
      <c r="BE75" s="4">
        <f t="shared" si="55"/>
        <v>1.9825675499824162E-2</v>
      </c>
      <c r="BF75" s="4">
        <f t="shared" si="55"/>
        <v>0.13069091073294964</v>
      </c>
      <c r="BG75" s="4">
        <f t="shared" si="55"/>
        <v>7.7574720901468774E-2</v>
      </c>
      <c r="BH75" s="4">
        <f t="shared" si="55"/>
        <v>4.3936875123381909E-2</v>
      </c>
      <c r="BI75" s="4">
        <f t="shared" si="55"/>
        <v>1.7781125468932263E-2</v>
      </c>
      <c r="BJ75" s="4">
        <f t="shared" si="55"/>
        <v>4.4674476673722117E-2</v>
      </c>
      <c r="BK75" s="4">
        <f t="shared" si="55"/>
        <v>0.25232166072651363</v>
      </c>
      <c r="BL75" s="4">
        <f t="shared" si="55"/>
        <v>4.00842782414811E-2</v>
      </c>
      <c r="BM75">
        <v>50</v>
      </c>
    </row>
    <row r="76" spans="1:65" x14ac:dyDescent="0.25">
      <c r="A76" s="534">
        <v>6</v>
      </c>
      <c r="B76" s="462">
        <f t="shared" ref="B76:P76" si="64">B7-B$68</f>
        <v>0.46304940922074023</v>
      </c>
      <c r="C76" s="462">
        <f t="shared" si="64"/>
        <v>0.88809603402048864</v>
      </c>
      <c r="D76" s="462">
        <f t="shared" si="64"/>
        <v>0.28339085598369562</v>
      </c>
      <c r="E76" s="462">
        <f t="shared" si="64"/>
        <v>0.48810223537114794</v>
      </c>
      <c r="F76" s="462">
        <f t="shared" si="64"/>
        <v>0.66125125446536204</v>
      </c>
      <c r="G76" s="462">
        <f t="shared" si="64"/>
        <v>0.31237905937400912</v>
      </c>
      <c r="H76" s="462">
        <f t="shared" si="64"/>
        <v>0.71849503873051246</v>
      </c>
      <c r="I76" s="462">
        <f t="shared" si="64"/>
        <v>0.40257140156762711</v>
      </c>
      <c r="J76" s="462">
        <f t="shared" si="64"/>
        <v>0.10303051045066504</v>
      </c>
      <c r="K76" s="462">
        <f t="shared" si="64"/>
        <v>0.96310914690396243</v>
      </c>
      <c r="L76" s="462">
        <f t="shared" si="64"/>
        <v>0.28413392040698016</v>
      </c>
      <c r="M76" s="462">
        <f t="shared" si="64"/>
        <v>1.0778126470478866</v>
      </c>
      <c r="N76" s="462">
        <f t="shared" si="64"/>
        <v>0.29129574361022892</v>
      </c>
      <c r="O76" s="462">
        <f t="shared" si="64"/>
        <v>0.24761529444919961</v>
      </c>
      <c r="P76" s="462">
        <f t="shared" si="64"/>
        <v>0.26791416159972187</v>
      </c>
      <c r="Q76" s="277"/>
      <c r="R76" s="277"/>
      <c r="S76" s="277"/>
      <c r="T76" s="277"/>
      <c r="U76" s="277"/>
      <c r="V76" s="277"/>
      <c r="W76" s="277"/>
      <c r="X76" s="277"/>
      <c r="Y76" s="277"/>
      <c r="Z76" s="277"/>
      <c r="AA76" s="277"/>
      <c r="AB76" s="277"/>
      <c r="AC76" s="277"/>
      <c r="AD76" s="277"/>
      <c r="AE76" s="4"/>
      <c r="AF76">
        <v>58</v>
      </c>
      <c r="AG76">
        <f t="shared" si="59"/>
        <v>4.0098157572034922E-2</v>
      </c>
      <c r="AH76">
        <f t="shared" si="59"/>
        <v>8.0794305461643814E-3</v>
      </c>
      <c r="AI76">
        <f t="shared" si="59"/>
        <v>7.728432237936915E-2</v>
      </c>
      <c r="AJ76">
        <f t="shared" si="59"/>
        <v>1.0932848179053512E-2</v>
      </c>
      <c r="AK76">
        <f t="shared" si="59"/>
        <v>2.4413119157897963E-2</v>
      </c>
      <c r="AL76">
        <f t="shared" si="59"/>
        <v>4.9411825001032935E-3</v>
      </c>
      <c r="AM76">
        <f t="shared" si="59"/>
        <v>8.8991019023851384E-2</v>
      </c>
      <c r="AN76">
        <f t="shared" si="59"/>
        <v>8.6698449311058395E-3</v>
      </c>
      <c r="AO76">
        <f t="shared" si="59"/>
        <v>0.46484024393316614</v>
      </c>
      <c r="AP76">
        <f t="shared" si="59"/>
        <v>5.85340116321642E-2</v>
      </c>
      <c r="AQ76">
        <f t="shared" si="59"/>
        <v>4.6311331417035251E-2</v>
      </c>
      <c r="AR76">
        <f t="shared" si="59"/>
        <v>1.7682650238562293E-2</v>
      </c>
      <c r="AS76">
        <f t="shared" si="59"/>
        <v>6.9893675060493252E-2</v>
      </c>
      <c r="AT76">
        <f t="shared" si="59"/>
        <v>0.42786928610167707</v>
      </c>
      <c r="AU76">
        <f t="shared" si="59"/>
        <v>3.8058377411170657E-2</v>
      </c>
      <c r="AV76">
        <v>286</v>
      </c>
      <c r="AW76" s="542">
        <v>2240</v>
      </c>
      <c r="AX76" s="4">
        <f t="shared" si="21"/>
        <v>4.158044902566202E-2</v>
      </c>
      <c r="AY76" s="4">
        <f t="shared" si="55"/>
        <v>1.5354514121175535E-2</v>
      </c>
      <c r="AZ76" s="4">
        <f t="shared" si="55"/>
        <v>7.6159551530503605E-2</v>
      </c>
      <c r="BA76" s="4">
        <f t="shared" si="55"/>
        <v>1.2107713095352428E-2</v>
      </c>
      <c r="BB76" s="4">
        <f t="shared" si="55"/>
        <v>2.4748292595197053E-2</v>
      </c>
      <c r="BC76" s="4">
        <f t="shared" si="55"/>
        <v>5.4372258399708381E-3</v>
      </c>
      <c r="BD76" s="4">
        <f t="shared" si="55"/>
        <v>9.4233422931633878E-2</v>
      </c>
      <c r="BE76" s="4">
        <f t="shared" si="55"/>
        <v>1.8723090034400959E-2</v>
      </c>
      <c r="BF76" s="4">
        <f t="shared" si="55"/>
        <v>0.13030468054848815</v>
      </c>
      <c r="BG76" s="4">
        <f t="shared" si="55"/>
        <v>7.4028502676115229E-2</v>
      </c>
      <c r="BH76" s="4">
        <f t="shared" si="55"/>
        <v>4.2558763355290317E-2</v>
      </c>
      <c r="BI76" s="4">
        <f t="shared" si="55"/>
        <v>1.7763779670631939E-2</v>
      </c>
      <c r="BJ76" s="4">
        <f t="shared" si="55"/>
        <v>4.3103484445520986E-2</v>
      </c>
      <c r="BK76" s="4">
        <f t="shared" si="55"/>
        <v>0.25122069218029935</v>
      </c>
      <c r="BL76" s="4">
        <f t="shared" si="55"/>
        <v>3.8678684485534118E-2</v>
      </c>
      <c r="BM76">
        <v>51</v>
      </c>
    </row>
    <row r="77" spans="1:65" x14ac:dyDescent="0.25">
      <c r="A77" s="534">
        <v>7</v>
      </c>
      <c r="B77" s="462">
        <f t="shared" ref="B77:P77" si="65">B8-B$68</f>
        <v>0.45643538982889942</v>
      </c>
      <c r="C77" s="462">
        <f t="shared" si="65"/>
        <v>0.91081707027541026</v>
      </c>
      <c r="D77" s="462">
        <f t="shared" si="65"/>
        <v>0.2809692654881662</v>
      </c>
      <c r="E77" s="462">
        <f t="shared" si="65"/>
        <v>0.49247725735377024</v>
      </c>
      <c r="F77" s="462">
        <f t="shared" si="65"/>
        <v>0.64926812291202018</v>
      </c>
      <c r="G77" s="462">
        <f t="shared" si="65"/>
        <v>0.31467191241309878</v>
      </c>
      <c r="H77" s="462">
        <f t="shared" si="65"/>
        <v>0.72332025318128002</v>
      </c>
      <c r="I77" s="462">
        <f t="shared" si="65"/>
        <v>0.40754965812484129</v>
      </c>
      <c r="J77" s="462">
        <f t="shared" si="65"/>
        <v>0.11441460811698019</v>
      </c>
      <c r="K77" s="462">
        <f t="shared" si="65"/>
        <v>0.93591446954029656</v>
      </c>
      <c r="L77" s="462">
        <f t="shared" si="65"/>
        <v>0.29411980315542802</v>
      </c>
      <c r="M77" s="462">
        <f t="shared" si="65"/>
        <v>0.996876263989532</v>
      </c>
      <c r="N77" s="462">
        <f t="shared" si="65"/>
        <v>0.29698139002426488</v>
      </c>
      <c r="O77" s="462">
        <f t="shared" si="65"/>
        <v>0.23326629218979861</v>
      </c>
      <c r="P77" s="462">
        <f t="shared" si="65"/>
        <v>0.26492045244724494</v>
      </c>
      <c r="Q77" s="277"/>
      <c r="R77" s="277"/>
      <c r="S77" s="277"/>
      <c r="T77" s="277"/>
      <c r="U77" s="277"/>
      <c r="V77" s="277"/>
      <c r="W77" s="277"/>
      <c r="X77" s="277"/>
      <c r="Y77" s="277"/>
      <c r="Z77" s="277"/>
      <c r="AA77" s="277"/>
      <c r="AB77" s="277"/>
      <c r="AC77" s="277"/>
      <c r="AD77" s="277"/>
      <c r="AE77" s="4"/>
      <c r="AF77">
        <v>59</v>
      </c>
      <c r="AG77">
        <f t="shared" si="59"/>
        <v>4.002433179652997E-2</v>
      </c>
      <c r="AH77">
        <f t="shared" si="59"/>
        <v>8.0099947623054717E-3</v>
      </c>
      <c r="AI77">
        <f t="shared" si="59"/>
        <v>7.5692005080342142E-2</v>
      </c>
      <c r="AJ77">
        <f t="shared" si="59"/>
        <v>1.0766151254890492E-2</v>
      </c>
      <c r="AK77">
        <f t="shared" si="59"/>
        <v>2.4399726276096715E-2</v>
      </c>
      <c r="AL77">
        <f t="shared" si="59"/>
        <v>4.9107925214210068E-3</v>
      </c>
      <c r="AM77">
        <f t="shared" si="59"/>
        <v>8.8320221885554218E-2</v>
      </c>
      <c r="AN77">
        <f t="shared" si="59"/>
        <v>8.2095320102566777E-3</v>
      </c>
      <c r="AO77">
        <f t="shared" si="59"/>
        <v>0.47536686709024534</v>
      </c>
      <c r="AP77">
        <f t="shared" si="59"/>
        <v>5.6063792624168919E-2</v>
      </c>
      <c r="AQ77">
        <f t="shared" si="59"/>
        <v>4.5085911769349431E-2</v>
      </c>
      <c r="AR77">
        <f t="shared" si="59"/>
        <v>1.7682184902951273E-2</v>
      </c>
      <c r="AS77">
        <f t="shared" si="59"/>
        <v>6.8218592124940525E-2</v>
      </c>
      <c r="AT77">
        <f t="shared" si="59"/>
        <v>0.43176544720308624</v>
      </c>
      <c r="AU77">
        <f t="shared" si="59"/>
        <v>3.689499093761691E-2</v>
      </c>
      <c r="AV77">
        <v>291</v>
      </c>
      <c r="AW77" s="542">
        <v>2245</v>
      </c>
      <c r="AX77" s="4">
        <f t="shared" si="21"/>
        <v>4.1358045737304595E-2</v>
      </c>
      <c r="AY77" s="4">
        <f t="shared" si="55"/>
        <v>1.4657141236902364E-2</v>
      </c>
      <c r="AZ77" s="4">
        <f t="shared" si="55"/>
        <v>7.4354459550065158E-2</v>
      </c>
      <c r="BA77" s="4">
        <f t="shared" si="55"/>
        <v>1.1980111539296883E-2</v>
      </c>
      <c r="BB77" s="4">
        <f t="shared" si="55"/>
        <v>2.4689208740355451E-2</v>
      </c>
      <c r="BC77" s="4">
        <f t="shared" si="55"/>
        <v>5.3503250905480842E-3</v>
      </c>
      <c r="BD77" s="4">
        <f t="shared" si="55"/>
        <v>9.3127711445717312E-2</v>
      </c>
      <c r="BE77" s="4">
        <f t="shared" si="55"/>
        <v>1.7689376341506281E-2</v>
      </c>
      <c r="BF77" s="4">
        <f t="shared" si="55"/>
        <v>0.12992011912525009</v>
      </c>
      <c r="BG77" s="4">
        <f t="shared" si="55"/>
        <v>7.0669037636055337E-2</v>
      </c>
      <c r="BH77" s="4">
        <f t="shared" si="55"/>
        <v>4.1245895065034108E-2</v>
      </c>
      <c r="BI77" s="4">
        <f t="shared" si="55"/>
        <v>1.7749421052851082E-2</v>
      </c>
      <c r="BJ77" s="4">
        <f t="shared" si="55"/>
        <v>4.1600868711309878E-2</v>
      </c>
      <c r="BK77" s="4">
        <f t="shared" si="55"/>
        <v>0.25012488604508326</v>
      </c>
      <c r="BL77" s="4">
        <f t="shared" si="55"/>
        <v>3.7334133905991447E-2</v>
      </c>
      <c r="BM77">
        <v>52</v>
      </c>
    </row>
    <row r="78" spans="1:65" x14ac:dyDescent="0.25">
      <c r="A78" s="534">
        <v>8</v>
      </c>
      <c r="B78" s="462">
        <f t="shared" ref="B78:P78" si="66">B9-B$68</f>
        <v>0.44568851016955074</v>
      </c>
      <c r="C78" s="462">
        <f t="shared" si="66"/>
        <v>0.84949588635800399</v>
      </c>
      <c r="D78" s="462">
        <f t="shared" si="66"/>
        <v>0.27526868869448479</v>
      </c>
      <c r="E78" s="462">
        <f t="shared" si="66"/>
        <v>0.48782123853526776</v>
      </c>
      <c r="F78" s="462">
        <f t="shared" si="66"/>
        <v>0.58418192698177118</v>
      </c>
      <c r="G78" s="462">
        <f t="shared" si="66"/>
        <v>0.29896967119268941</v>
      </c>
      <c r="H78" s="462">
        <f t="shared" si="66"/>
        <v>0.67220024701113523</v>
      </c>
      <c r="I78" s="462">
        <f t="shared" si="66"/>
        <v>0.40568516360985607</v>
      </c>
      <c r="J78" s="462">
        <f t="shared" si="66"/>
        <v>0.95870100064346697</v>
      </c>
      <c r="K78" s="462">
        <f t="shared" si="66"/>
        <v>0.942719742089007</v>
      </c>
      <c r="L78" s="462">
        <f t="shared" si="66"/>
        <v>0.29103833448249933</v>
      </c>
      <c r="M78" s="462">
        <f t="shared" si="66"/>
        <v>1.9823195971746157</v>
      </c>
      <c r="N78" s="462">
        <f t="shared" si="66"/>
        <v>0.3060466080368327</v>
      </c>
      <c r="O78" s="462">
        <f t="shared" si="66"/>
        <v>0.2143971250555578</v>
      </c>
      <c r="P78" s="462">
        <f t="shared" si="66"/>
        <v>0.26238211748601253</v>
      </c>
      <c r="Q78" s="277"/>
      <c r="R78" s="277"/>
      <c r="S78" s="277"/>
      <c r="T78" s="277"/>
      <c r="U78" s="277"/>
      <c r="V78" s="277"/>
      <c r="W78" s="277"/>
      <c r="X78" s="277"/>
      <c r="Y78" s="277"/>
      <c r="Z78" s="277"/>
      <c r="AA78" s="277"/>
      <c r="AB78" s="277"/>
      <c r="AC78" s="277"/>
      <c r="AD78" s="277"/>
      <c r="AE78" s="4"/>
      <c r="AF78">
        <v>60</v>
      </c>
      <c r="AG78">
        <f t="shared" si="59"/>
        <v>3.9958624634397921E-2</v>
      </c>
      <c r="AH78">
        <f t="shared" si="59"/>
        <v>7.9490235177565767E-3</v>
      </c>
      <c r="AI78">
        <f t="shared" si="59"/>
        <v>7.4144118698088429E-2</v>
      </c>
      <c r="AJ78">
        <f t="shared" si="59"/>
        <v>1.0615393038392458E-2</v>
      </c>
      <c r="AK78">
        <f t="shared" si="59"/>
        <v>2.438829076689079E-2</v>
      </c>
      <c r="AL78">
        <f t="shared" si="59"/>
        <v>4.8840270438860077E-3</v>
      </c>
      <c r="AM78">
        <f t="shared" si="59"/>
        <v>8.770006854940228E-2</v>
      </c>
      <c r="AN78">
        <f t="shared" si="59"/>
        <v>7.7818386371208571E-3</v>
      </c>
      <c r="AO78">
        <f t="shared" si="59"/>
        <v>0.48615511717624826</v>
      </c>
      <c r="AP78">
        <f t="shared" si="59"/>
        <v>5.3719914644478443E-2</v>
      </c>
      <c r="AQ78">
        <f t="shared" si="59"/>
        <v>4.3908188249259364E-2</v>
      </c>
      <c r="AR78">
        <f t="shared" si="59"/>
        <v>1.7681815916882476E-2</v>
      </c>
      <c r="AS78">
        <f t="shared" si="59"/>
        <v>6.6589272242329037E-2</v>
      </c>
      <c r="AT78">
        <f t="shared" si="59"/>
        <v>0.43569860154466489</v>
      </c>
      <c r="AU78">
        <f t="shared" si="59"/>
        <v>3.5776215054847627E-2</v>
      </c>
      <c r="AV78">
        <v>296</v>
      </c>
      <c r="AW78" s="542">
        <v>2250</v>
      </c>
      <c r="AX78" s="4">
        <f t="shared" si="21"/>
        <v>4.1158609943682867E-2</v>
      </c>
      <c r="AY78" s="4">
        <f t="shared" si="55"/>
        <v>1.4021763138456714E-2</v>
      </c>
      <c r="AZ78" s="4">
        <f t="shared" si="55"/>
        <v>7.2607614121234842E-2</v>
      </c>
      <c r="BA78" s="4">
        <f t="shared" si="55"/>
        <v>1.1867580480061963E-2</v>
      </c>
      <c r="BB78" s="4">
        <f t="shared" si="55"/>
        <v>2.4638303915834756E-2</v>
      </c>
      <c r="BC78" s="4">
        <f t="shared" si="55"/>
        <v>5.2734819155842404E-3</v>
      </c>
      <c r="BD78" s="4">
        <f t="shared" si="55"/>
        <v>9.2108541001486854E-2</v>
      </c>
      <c r="BE78" s="4">
        <f t="shared" si="55"/>
        <v>1.6720232422610334E-2</v>
      </c>
      <c r="BF78" s="4">
        <f t="shared" si="55"/>
        <v>0.12953721925312048</v>
      </c>
      <c r="BG78" s="4">
        <f t="shared" si="55"/>
        <v>6.7486490867022408E-2</v>
      </c>
      <c r="BH78" s="4">
        <f t="shared" si="55"/>
        <v>3.9995181452779631E-2</v>
      </c>
      <c r="BI78" s="4">
        <f t="shared" si="55"/>
        <v>1.77375351827973E-2</v>
      </c>
      <c r="BJ78" s="4">
        <f t="shared" si="55"/>
        <v>4.01636534252202E-2</v>
      </c>
      <c r="BK78" s="4">
        <f t="shared" si="55"/>
        <v>0.24903421811446336</v>
      </c>
      <c r="BL78" s="4">
        <f t="shared" si="55"/>
        <v>3.6047975474154545E-2</v>
      </c>
      <c r="BM78">
        <v>53</v>
      </c>
    </row>
    <row r="79" spans="1:65" x14ac:dyDescent="0.25">
      <c r="A79" s="534">
        <v>9</v>
      </c>
      <c r="B79" s="462">
        <f t="shared" ref="B79:P79" si="67">B10-B$68</f>
        <v>0.42831888737455098</v>
      </c>
      <c r="C79" s="462">
        <f t="shared" si="67"/>
        <v>0.87944321913621426</v>
      </c>
      <c r="D79" s="462">
        <f t="shared" si="67"/>
        <v>0.27050372243215015</v>
      </c>
      <c r="E79" s="462">
        <f t="shared" si="67"/>
        <v>0.48003629678640491</v>
      </c>
      <c r="F79" s="462">
        <f t="shared" si="67"/>
        <v>0.56820170958326666</v>
      </c>
      <c r="G79" s="462">
        <f t="shared" si="67"/>
        <v>0.29100597093875324</v>
      </c>
      <c r="H79" s="462">
        <f t="shared" si="67"/>
        <v>0.63803753708640032</v>
      </c>
      <c r="I79" s="462">
        <f t="shared" si="67"/>
        <v>0.39040229732399523</v>
      </c>
      <c r="J79" s="462">
        <f t="shared" si="67"/>
        <v>0.1231974356230424</v>
      </c>
      <c r="K79" s="462">
        <f t="shared" si="67"/>
        <v>0.9373468526106995</v>
      </c>
      <c r="L79" s="462">
        <f t="shared" si="67"/>
        <v>0.29094351023586273</v>
      </c>
      <c r="M79" s="462">
        <f t="shared" si="67"/>
        <v>0.90786143431319588</v>
      </c>
      <c r="N79" s="462">
        <f t="shared" si="67"/>
        <v>0.28468263004704092</v>
      </c>
      <c r="O79" s="462">
        <f t="shared" si="67"/>
        <v>0.22673090154127318</v>
      </c>
      <c r="P79" s="462">
        <f t="shared" si="67"/>
        <v>0.27124170406105375</v>
      </c>
      <c r="Q79" s="277"/>
      <c r="R79" s="277"/>
      <c r="S79" s="277"/>
      <c r="T79" s="277"/>
      <c r="U79" s="277"/>
      <c r="V79" s="277"/>
      <c r="W79" s="277"/>
      <c r="X79" s="277"/>
      <c r="Y79" s="277"/>
      <c r="Z79" s="277"/>
      <c r="AA79" s="277"/>
      <c r="AB79" s="277"/>
      <c r="AC79" s="277"/>
      <c r="AD79" s="277"/>
      <c r="AE79" s="4"/>
      <c r="AF79">
        <v>61</v>
      </c>
      <c r="AG79">
        <f t="shared" si="59"/>
        <v>3.990014328251347E-2</v>
      </c>
      <c r="AH79">
        <f t="shared" si="59"/>
        <v>7.8954849465006516E-3</v>
      </c>
      <c r="AI79">
        <f t="shared" si="59"/>
        <v>7.2639423463143393E-2</v>
      </c>
      <c r="AJ79">
        <f t="shared" si="59"/>
        <v>1.0479049551817735E-2</v>
      </c>
      <c r="AK79">
        <f t="shared" si="59"/>
        <v>2.4378526559848613E-2</v>
      </c>
      <c r="AL79">
        <f t="shared" si="59"/>
        <v>4.8604537865577918E-3</v>
      </c>
      <c r="AM79">
        <f t="shared" si="59"/>
        <v>8.71267355126564E-2</v>
      </c>
      <c r="AN79">
        <f t="shared" si="59"/>
        <v>7.3844532648248608E-3</v>
      </c>
      <c r="AO79">
        <f t="shared" si="59"/>
        <v>0.49721149662304864</v>
      </c>
      <c r="AP79">
        <f t="shared" si="59"/>
        <v>5.149591589542158E-2</v>
      </c>
      <c r="AQ79">
        <f t="shared" si="59"/>
        <v>4.2776304414694842E-2</v>
      </c>
      <c r="AR79">
        <f t="shared" si="59"/>
        <v>1.7681523330809669E-2</v>
      </c>
      <c r="AS79">
        <f t="shared" si="59"/>
        <v>6.5004465171867698E-2</v>
      </c>
      <c r="AT79">
        <f t="shared" si="59"/>
        <v>0.43966910036954249</v>
      </c>
      <c r="AU79">
        <f t="shared" si="59"/>
        <v>3.4700339149188561E-2</v>
      </c>
      <c r="AV79">
        <v>301</v>
      </c>
      <c r="AW79" s="542">
        <v>2255</v>
      </c>
      <c r="AX79" s="4">
        <f t="shared" si="21"/>
        <v>4.0979769801204359E-2</v>
      </c>
      <c r="AY79" s="4">
        <f t="shared" si="55"/>
        <v>1.3442868637267211E-2</v>
      </c>
      <c r="AZ79" s="4">
        <f t="shared" si="55"/>
        <v>7.0917135749332616E-2</v>
      </c>
      <c r="BA79" s="4">
        <f t="shared" si="55"/>
        <v>1.1768340003033449E-2</v>
      </c>
      <c r="BB79" s="4">
        <f t="shared" si="55"/>
        <v>2.4594445891228372E-2</v>
      </c>
      <c r="BC79" s="4">
        <f t="shared" si="55"/>
        <v>5.2055322882479096E-3</v>
      </c>
      <c r="BD79" s="4">
        <f t="shared" si="55"/>
        <v>9.1169138266123356E-2</v>
      </c>
      <c r="BE79" s="4">
        <f t="shared" si="55"/>
        <v>1.5811624998727927E-2</v>
      </c>
      <c r="BF79" s="4">
        <f t="shared" si="55"/>
        <v>0.12915597375313667</v>
      </c>
      <c r="BG79" s="4">
        <f t="shared" si="55"/>
        <v>6.4471545387220275E-2</v>
      </c>
      <c r="BH79" s="4">
        <f t="shared" si="55"/>
        <v>3.8803679950695689E-2</v>
      </c>
      <c r="BI79" s="4">
        <f t="shared" si="55"/>
        <v>1.7727696219946455E-2</v>
      </c>
      <c r="BJ79" s="4">
        <f t="shared" si="55"/>
        <v>3.8788992071993843E-2</v>
      </c>
      <c r="BK79" s="4">
        <f t="shared" si="55"/>
        <v>0.24794866429554063</v>
      </c>
      <c r="BL79" s="4">
        <f t="shared" si="55"/>
        <v>3.4817673292180981E-2</v>
      </c>
      <c r="BM79">
        <v>54</v>
      </c>
    </row>
    <row r="80" spans="1:65" x14ac:dyDescent="0.25">
      <c r="A80" s="534">
        <v>10</v>
      </c>
      <c r="B80" s="462">
        <f t="shared" ref="B80:P80" si="68">B11-B$68</f>
        <v>0.41581592890555324</v>
      </c>
      <c r="C80" s="462">
        <f t="shared" si="68"/>
        <v>0.84661713842446495</v>
      </c>
      <c r="D80" s="462">
        <f t="shared" si="68"/>
        <v>0.28079551465243119</v>
      </c>
      <c r="E80" s="462">
        <f t="shared" si="68"/>
        <v>0.4642962597213211</v>
      </c>
      <c r="F80" s="462">
        <f t="shared" si="68"/>
        <v>0.56484329032854441</v>
      </c>
      <c r="G80" s="462">
        <f t="shared" si="68"/>
        <v>0.27728908880497183</v>
      </c>
      <c r="H80" s="462">
        <f t="shared" si="68"/>
        <v>0.59680855291473689</v>
      </c>
      <c r="I80" s="462">
        <f t="shared" si="68"/>
        <v>0.38757766774576086</v>
      </c>
      <c r="J80" s="462">
        <f t="shared" si="68"/>
        <v>0.12650278685928112</v>
      </c>
      <c r="K80" s="462">
        <f t="shared" si="68"/>
        <v>0.90927060983131169</v>
      </c>
      <c r="L80" s="462">
        <f t="shared" si="68"/>
        <v>0.27834551918857514</v>
      </c>
      <c r="M80" s="462">
        <f t="shared" si="68"/>
        <v>0.82640589707212209</v>
      </c>
      <c r="N80" s="462">
        <f t="shared" si="68"/>
        <v>0.28656302301003939</v>
      </c>
      <c r="O80" s="462">
        <f t="shared" si="68"/>
        <v>0.23990872008713937</v>
      </c>
      <c r="P80" s="462">
        <f t="shared" si="68"/>
        <v>0.27726710320678893</v>
      </c>
      <c r="Q80" s="277"/>
      <c r="R80" s="277"/>
      <c r="S80" s="277"/>
      <c r="T80" s="277"/>
      <c r="U80" s="277"/>
      <c r="V80" s="277"/>
      <c r="W80" s="277"/>
      <c r="X80" s="277"/>
      <c r="Y80" s="277"/>
      <c r="Z80" s="277"/>
      <c r="AA80" s="277"/>
      <c r="AB80" s="277"/>
      <c r="AC80" s="277"/>
      <c r="AD80" s="277"/>
      <c r="AE80" s="4"/>
      <c r="AF80">
        <v>62</v>
      </c>
      <c r="AG80">
        <f t="shared" si="59"/>
        <v>3.9848093119224423E-2</v>
      </c>
      <c r="AH80">
        <f t="shared" si="59"/>
        <v>7.8484729717028089E-3</v>
      </c>
      <c r="AI80">
        <f t="shared" si="59"/>
        <v>7.1176714199709099E-2</v>
      </c>
      <c r="AJ80">
        <f t="shared" si="59"/>
        <v>1.0355742532385104E-2</v>
      </c>
      <c r="AK80">
        <f t="shared" si="59"/>
        <v>2.4370189393794553E-2</v>
      </c>
      <c r="AL80">
        <f t="shared" si="59"/>
        <v>4.8396920250560341E-3</v>
      </c>
      <c r="AM80">
        <f t="shared" si="59"/>
        <v>8.6596687939158021E-2</v>
      </c>
      <c r="AN80">
        <f t="shared" si="59"/>
        <v>7.0152281516158311E-3</v>
      </c>
      <c r="AO80">
        <f t="shared" si="59"/>
        <v>0.50854266947287274</v>
      </c>
      <c r="AP80">
        <f t="shared" si="59"/>
        <v>4.938566507235629E-2</v>
      </c>
      <c r="AQ80">
        <f t="shared" si="59"/>
        <v>4.1688476080545156E-2</v>
      </c>
      <c r="AR80">
        <f t="shared" si="59"/>
        <v>1.7681291325817507E-2</v>
      </c>
      <c r="AS80">
        <f t="shared" si="59"/>
        <v>6.3462954829184987E-2</v>
      </c>
      <c r="AT80">
        <f t="shared" si="59"/>
        <v>0.44367729825582908</v>
      </c>
      <c r="AU80">
        <f t="shared" si="59"/>
        <v>3.3665718201235532E-2</v>
      </c>
      <c r="AV80">
        <v>306</v>
      </c>
      <c r="AW80" s="542">
        <v>2260</v>
      </c>
      <c r="AX80" s="4">
        <f t="shared" si="21"/>
        <v>4.0819398405574157E-2</v>
      </c>
      <c r="AY80" s="4">
        <f t="shared" si="55"/>
        <v>1.2915436476279506E-2</v>
      </c>
      <c r="AZ80" s="4">
        <f t="shared" si="55"/>
        <v>6.9281205587049893E-2</v>
      </c>
      <c r="BA80" s="4">
        <f t="shared" si="55"/>
        <v>1.1680820412017361E-2</v>
      </c>
      <c r="BB80" s="4">
        <f t="shared" si="55"/>
        <v>2.4556659171787034E-2</v>
      </c>
      <c r="BC80" s="4">
        <f t="shared" si="55"/>
        <v>5.1454469019098425E-3</v>
      </c>
      <c r="BD80" s="4">
        <f t="shared" si="55"/>
        <v>9.0303260037212577E-2</v>
      </c>
      <c r="BE80" s="4">
        <f t="shared" si="55"/>
        <v>1.4959772725151563E-2</v>
      </c>
      <c r="BF80" s="4">
        <f t="shared" si="55"/>
        <v>0.12877637547735377</v>
      </c>
      <c r="BG80" s="4">
        <f t="shared" si="55"/>
        <v>6.1615374871636146E-2</v>
      </c>
      <c r="BH80" s="4">
        <f t="shared" si="55"/>
        <v>3.7668587299941499E-2</v>
      </c>
      <c r="BI80" s="4">
        <f t="shared" si="55"/>
        <v>1.7719551659258655E-2</v>
      </c>
      <c r="BJ80" s="4">
        <f t="shared" si="55"/>
        <v>3.7474162029241163E-2</v>
      </c>
      <c r="BK80" s="4">
        <f t="shared" si="55"/>
        <v>0.24686820060838707</v>
      </c>
      <c r="BL80" s="4">
        <f t="shared" si="55"/>
        <v>3.3640801593095578E-2</v>
      </c>
      <c r="BM80">
        <v>55</v>
      </c>
    </row>
    <row r="81" spans="1:65" x14ac:dyDescent="0.25">
      <c r="A81" s="534">
        <v>11</v>
      </c>
      <c r="B81" s="462">
        <f t="shared" ref="B81:P81" si="69">B12-B$68</f>
        <v>0.41331790329853024</v>
      </c>
      <c r="C81" s="462">
        <f t="shared" si="69"/>
        <v>0.78266049384170944</v>
      </c>
      <c r="D81" s="462">
        <f t="shared" si="69"/>
        <v>0.28003856768489854</v>
      </c>
      <c r="E81" s="462">
        <f t="shared" si="69"/>
        <v>0.45758644110632574</v>
      </c>
      <c r="F81" s="462">
        <f t="shared" si="69"/>
        <v>0.53510222414773734</v>
      </c>
      <c r="G81" s="462">
        <f t="shared" si="69"/>
        <v>0.26777935880484027</v>
      </c>
      <c r="H81" s="462">
        <f t="shared" si="69"/>
        <v>0.57339435624965762</v>
      </c>
      <c r="I81" s="462">
        <f t="shared" si="69"/>
        <v>0.38604176978882854</v>
      </c>
      <c r="J81" s="462">
        <f t="shared" si="69"/>
        <v>0.12334564778139977</v>
      </c>
      <c r="K81" s="462">
        <f t="shared" si="69"/>
        <v>0.88052522830332103</v>
      </c>
      <c r="L81" s="462">
        <f t="shared" si="69"/>
        <v>0.28853927635617566</v>
      </c>
      <c r="M81" s="462">
        <f t="shared" si="69"/>
        <v>0.77687285081702018</v>
      </c>
      <c r="N81" s="462">
        <f t="shared" si="69"/>
        <v>0.29294257260844581</v>
      </c>
      <c r="O81" s="462">
        <f t="shared" si="69"/>
        <v>0.25603492923131799</v>
      </c>
      <c r="P81" s="462">
        <f t="shared" si="69"/>
        <v>0.25929708097747878</v>
      </c>
      <c r="Q81" s="277"/>
      <c r="R81" s="277"/>
      <c r="S81" s="277"/>
      <c r="T81" s="277"/>
      <c r="U81" s="277"/>
      <c r="V81" s="277"/>
      <c r="W81" s="277"/>
      <c r="X81" s="277"/>
      <c r="Y81" s="277"/>
      <c r="Z81" s="277"/>
      <c r="AA81" s="277"/>
      <c r="AB81" s="277"/>
      <c r="AC81" s="277"/>
      <c r="AD81" s="277"/>
      <c r="AE81" s="4"/>
      <c r="AF81">
        <v>63</v>
      </c>
      <c r="AG81">
        <f t="shared" si="59"/>
        <v>3.9801766907344625E-2</v>
      </c>
      <c r="AH81">
        <f t="shared" si="59"/>
        <v>7.8071919714342705E-3</v>
      </c>
      <c r="AI81">
        <f t="shared" si="59"/>
        <v>6.9754819360376641E-2</v>
      </c>
      <c r="AJ81">
        <f t="shared" si="59"/>
        <v>1.0244225499754241E-2</v>
      </c>
      <c r="AK81">
        <f t="shared" si="59"/>
        <v>2.4363070706377062E-2</v>
      </c>
      <c r="AL81">
        <f t="shared" si="59"/>
        <v>4.8214064425990038E-3</v>
      </c>
      <c r="AM81">
        <f t="shared" si="59"/>
        <v>8.6106657865597042E-2</v>
      </c>
      <c r="AN81">
        <f t="shared" si="59"/>
        <v>6.6721677529993553E-3</v>
      </c>
      <c r="AO81">
        <f t="shared" si="59"/>
        <v>0.52015546539493651</v>
      </c>
      <c r="AP81">
        <f t="shared" si="59"/>
        <v>4.7383344460379215E-2</v>
      </c>
      <c r="AQ81">
        <f t="shared" si="59"/>
        <v>4.0642988506253405E-2</v>
      </c>
      <c r="AR81">
        <f t="shared" si="59"/>
        <v>1.7681107358358379E-2</v>
      </c>
      <c r="AS81">
        <f t="shared" si="59"/>
        <v>6.1963558353179772E-2</v>
      </c>
      <c r="AT81">
        <f t="shared" si="59"/>
        <v>0.44772355314828011</v>
      </c>
      <c r="AU81">
        <f t="shared" si="59"/>
        <v>3.2670770270611986E-2</v>
      </c>
      <c r="AV81">
        <v>311</v>
      </c>
      <c r="AW81" s="542">
        <v>2265</v>
      </c>
      <c r="AX81" s="4">
        <f t="shared" si="21"/>
        <v>4.067558849701592E-2</v>
      </c>
      <c r="AY81" s="4">
        <f t="shared" si="55"/>
        <v>1.2434891776213167E-2</v>
      </c>
      <c r="AZ81" s="4">
        <f t="shared" si="55"/>
        <v>6.7698063477485415E-2</v>
      </c>
      <c r="BA81" s="4">
        <f t="shared" si="55"/>
        <v>1.1603637401203917E-2</v>
      </c>
      <c r="BB81" s="4">
        <f t="shared" si="55"/>
        <v>2.4524103301363027E-2</v>
      </c>
      <c r="BC81" s="4">
        <f t="shared" si="55"/>
        <v>5.0923155781201612E-3</v>
      </c>
      <c r="BD81" s="4">
        <f t="shared" si="55"/>
        <v>8.9505151750875159E-2</v>
      </c>
      <c r="BE81" s="4">
        <f t="shared" si="55"/>
        <v>1.4161130454657493E-2</v>
      </c>
      <c r="BF81" s="4">
        <f t="shared" si="55"/>
        <v>0.12839841730871054</v>
      </c>
      <c r="BG81" s="4">
        <f t="shared" si="55"/>
        <v>5.8909617812763063E-2</v>
      </c>
      <c r="BH81" s="4">
        <f t="shared" ref="AY81:BL88" si="70">BH$2*EXP(BH$3*$BM81)+BH$1</f>
        <v>3.6587232955408402E-2</v>
      </c>
      <c r="BI81" s="4">
        <f t="shared" si="70"/>
        <v>1.7712809701818336E-2</v>
      </c>
      <c r="BJ81" s="4">
        <f t="shared" si="70"/>
        <v>3.6216559175078163E-2</v>
      </c>
      <c r="BK81" s="4">
        <f t="shared" si="70"/>
        <v>0.245792803185516</v>
      </c>
      <c r="BL81" s="4">
        <f t="shared" si="70"/>
        <v>3.2515039957944775E-2</v>
      </c>
      <c r="BM81">
        <v>56</v>
      </c>
    </row>
    <row r="82" spans="1:65" x14ac:dyDescent="0.25">
      <c r="A82" s="534">
        <v>12</v>
      </c>
      <c r="B82" s="462">
        <f t="shared" ref="B82:P82" si="71">B13-B$68</f>
        <v>0.40120592585951292</v>
      </c>
      <c r="C82" s="462">
        <f t="shared" si="71"/>
        <v>0.74440127204159712</v>
      </c>
      <c r="D82" s="462">
        <f t="shared" si="71"/>
        <v>0.27475057884855281</v>
      </c>
      <c r="E82" s="462">
        <f t="shared" si="71"/>
        <v>0.44383346546667091</v>
      </c>
      <c r="F82" s="462">
        <f t="shared" si="71"/>
        <v>0.51746567821320821</v>
      </c>
      <c r="G82" s="462">
        <f t="shared" si="71"/>
        <v>0.267411498527443</v>
      </c>
      <c r="H82" s="462">
        <f t="shared" si="71"/>
        <v>0.54609734454602443</v>
      </c>
      <c r="I82" s="462">
        <f t="shared" si="71"/>
        <v>0.37010996037661492</v>
      </c>
      <c r="J82" s="462">
        <f t="shared" si="71"/>
        <v>0.12590889639040637</v>
      </c>
      <c r="K82" s="462">
        <f t="shared" si="71"/>
        <v>0.84151228446519244</v>
      </c>
      <c r="L82" s="462">
        <f t="shared" si="71"/>
        <v>0.28195122710051096</v>
      </c>
      <c r="M82" s="462">
        <f t="shared" si="71"/>
        <v>0.74265267997639139</v>
      </c>
      <c r="N82" s="462">
        <f t="shared" si="71"/>
        <v>0.29892222650606798</v>
      </c>
      <c r="O82" s="462">
        <f t="shared" si="71"/>
        <v>0.25381649739739381</v>
      </c>
      <c r="P82" s="462">
        <f t="shared" si="71"/>
        <v>0.26439114369072858</v>
      </c>
      <c r="Q82" s="277"/>
      <c r="R82" s="277"/>
      <c r="S82" s="277"/>
      <c r="T82" s="277"/>
      <c r="U82" s="277"/>
      <c r="V82" s="277"/>
      <c r="W82" s="277"/>
      <c r="X82" s="277"/>
      <c r="Y82" s="277"/>
      <c r="Z82" s="277"/>
      <c r="AA82" s="277"/>
      <c r="AB82" s="277"/>
      <c r="AC82" s="277"/>
      <c r="AD82" s="277"/>
      <c r="AE82" s="4"/>
      <c r="AF82" s="275"/>
      <c r="AW82" s="542">
        <v>2270</v>
      </c>
      <c r="AX82" s="4">
        <f t="shared" si="21"/>
        <v>4.0546629777674106E-2</v>
      </c>
      <c r="AY82" s="4">
        <f t="shared" si="70"/>
        <v>1.1997066353642423E-2</v>
      </c>
      <c r="AZ82" s="4">
        <f t="shared" si="70"/>
        <v>6.6166006060328339E-2</v>
      </c>
      <c r="BA82" s="4">
        <f t="shared" si="70"/>
        <v>1.153557015946906E-2</v>
      </c>
      <c r="BB82" s="4">
        <f t="shared" si="70"/>
        <v>2.4496054168897049E-2</v>
      </c>
      <c r="BC82" s="4">
        <f t="shared" si="70"/>
        <v>5.0453334791491933E-3</v>
      </c>
      <c r="BD82" s="4">
        <f t="shared" si="70"/>
        <v>8.8769509237352537E-2</v>
      </c>
      <c r="BE82" s="4">
        <f t="shared" si="70"/>
        <v>1.3412374483693061E-2</v>
      </c>
      <c r="BF82" s="4">
        <f t="shared" si="70"/>
        <v>0.12802209216089599</v>
      </c>
      <c r="BG82" s="4">
        <f t="shared" si="70"/>
        <v>5.6346353042086655E-2</v>
      </c>
      <c r="BH82" s="4">
        <f t="shared" si="70"/>
        <v>3.5557072802698701E-2</v>
      </c>
      <c r="BI82" s="4">
        <f t="shared" si="70"/>
        <v>1.770722880042053E-2</v>
      </c>
      <c r="BJ82" s="4">
        <f t="shared" si="70"/>
        <v>3.5013692730463168E-2</v>
      </c>
      <c r="BK82" s="4">
        <f t="shared" si="70"/>
        <v>0.24472244827135445</v>
      </c>
      <c r="BL82" s="4">
        <f t="shared" si="70"/>
        <v>3.1438168740663984E-2</v>
      </c>
      <c r="BM82">
        <v>57</v>
      </c>
    </row>
    <row r="83" spans="1:65" x14ac:dyDescent="0.25">
      <c r="A83" s="534">
        <v>13</v>
      </c>
      <c r="B83" s="462">
        <f t="shared" ref="B83:P83" si="72">B14-B$68</f>
        <v>0.39727030725949886</v>
      </c>
      <c r="C83" s="462">
        <f t="shared" si="72"/>
        <v>0.71034397147507944</v>
      </c>
      <c r="D83" s="462">
        <f t="shared" si="72"/>
        <v>0.27795040386909309</v>
      </c>
      <c r="E83" s="462">
        <f t="shared" si="72"/>
        <v>0.42342897210067648</v>
      </c>
      <c r="F83" s="462">
        <f t="shared" si="72"/>
        <v>0.50149294740518902</v>
      </c>
      <c r="G83" s="462">
        <f t="shared" si="72"/>
        <v>0.26193744460195306</v>
      </c>
      <c r="H83" s="462">
        <f t="shared" si="72"/>
        <v>0.5191762757340449</v>
      </c>
      <c r="I83" s="462">
        <f t="shared" si="72"/>
        <v>0.36110314955525519</v>
      </c>
      <c r="J83" s="462">
        <f t="shared" si="72"/>
        <v>0.11837657407023196</v>
      </c>
      <c r="K83" s="462">
        <f t="shared" si="72"/>
        <v>0.77723677079065612</v>
      </c>
      <c r="L83" s="462">
        <f t="shared" si="72"/>
        <v>0.28026843151386616</v>
      </c>
      <c r="M83" s="462">
        <f t="shared" si="72"/>
        <v>0.70580668391767476</v>
      </c>
      <c r="N83" s="462">
        <f t="shared" si="72"/>
        <v>0.29456999559197999</v>
      </c>
      <c r="O83" s="462">
        <f t="shared" si="72"/>
        <v>0.24986116741814896</v>
      </c>
      <c r="P83" s="462">
        <f t="shared" si="72"/>
        <v>0.27087177108494531</v>
      </c>
      <c r="Q83" s="277"/>
      <c r="R83" s="277"/>
      <c r="S83" s="277"/>
      <c r="T83" s="277"/>
      <c r="U83" s="277"/>
      <c r="V83" s="277"/>
      <c r="W83" s="277"/>
      <c r="X83" s="277"/>
      <c r="Y83" s="277"/>
      <c r="Z83" s="277"/>
      <c r="AA83" s="277"/>
      <c r="AB83" s="277"/>
      <c r="AC83" s="277"/>
      <c r="AD83" s="277"/>
      <c r="AE83" s="4"/>
      <c r="AF83" s="275"/>
      <c r="AG83" s="277"/>
      <c r="AH83" s="4"/>
      <c r="AI83" s="4"/>
      <c r="AJ83" s="4"/>
      <c r="AK83" s="4"/>
      <c r="AL83" s="4"/>
      <c r="AM83" s="4"/>
      <c r="AN83" s="4"/>
      <c r="AO83" s="4"/>
      <c r="AP83" s="4"/>
      <c r="AQ83" s="4"/>
      <c r="AR83" s="4"/>
      <c r="AS83" s="4"/>
      <c r="AT83" s="4"/>
      <c r="AU83" s="4"/>
      <c r="AV83" s="4"/>
      <c r="AW83" s="542">
        <v>2275</v>
      </c>
      <c r="AX83" s="4">
        <f t="shared" si="21"/>
        <v>4.0430988571438682E-2</v>
      </c>
      <c r="AY83" s="4">
        <f t="shared" si="70"/>
        <v>1.1598162566704829E-2</v>
      </c>
      <c r="AZ83" s="4">
        <f t="shared" si="70"/>
        <v>6.4683384939150712E-2</v>
      </c>
      <c r="BA83" s="4">
        <f t="shared" si="70"/>
        <v>1.1475542060687184E-2</v>
      </c>
      <c r="BB83" s="4">
        <f t="shared" si="70"/>
        <v>2.4471887902664649E-2</v>
      </c>
      <c r="BC83" s="4">
        <f t="shared" si="70"/>
        <v>5.0037889162383295E-3</v>
      </c>
      <c r="BD83" s="4">
        <f t="shared" si="70"/>
        <v>8.8091443469879599E-2</v>
      </c>
      <c r="BE83" s="4">
        <f t="shared" si="70"/>
        <v>1.2710388720144553E-2</v>
      </c>
      <c r="BF83" s="4">
        <f t="shared" si="70"/>
        <v>0.12764739297821653</v>
      </c>
      <c r="BG83" s="4">
        <f t="shared" si="70"/>
        <v>5.3918076540674806E-2</v>
      </c>
      <c r="BH83" s="4">
        <f t="shared" si="70"/>
        <v>3.4575683172559372E-2</v>
      </c>
      <c r="BI83" s="4">
        <f t="shared" si="70"/>
        <v>1.7702609005548233E-2</v>
      </c>
      <c r="BJ83" s="4">
        <f t="shared" si="70"/>
        <v>3.3863180326017546E-2</v>
      </c>
      <c r="BK83" s="4">
        <f t="shared" si="70"/>
        <v>0.24365711222171901</v>
      </c>
      <c r="BL83" s="4">
        <f t="shared" si="70"/>
        <v>3.0408064691637239E-2</v>
      </c>
      <c r="BM83">
        <v>58</v>
      </c>
    </row>
    <row r="84" spans="1:65" x14ac:dyDescent="0.25">
      <c r="A84" s="534">
        <v>14</v>
      </c>
      <c r="B84" s="462">
        <f t="shared" ref="B84:P84" si="73">B15-B$68</f>
        <v>0.38777164043123696</v>
      </c>
      <c r="C84" s="462">
        <f t="shared" si="73"/>
        <v>0.68210723599116696</v>
      </c>
      <c r="D84" s="462">
        <f t="shared" si="73"/>
        <v>0.27828578065867959</v>
      </c>
      <c r="E84" s="462">
        <f t="shared" si="73"/>
        <v>0.44345923921906921</v>
      </c>
      <c r="F84" s="462">
        <f t="shared" si="73"/>
        <v>0.50381371413196119</v>
      </c>
      <c r="G84" s="462">
        <f t="shared" si="73"/>
        <v>0.26302792289359395</v>
      </c>
      <c r="H84" s="462">
        <f t="shared" si="73"/>
        <v>0.59390196780450932</v>
      </c>
      <c r="I84" s="462">
        <f t="shared" si="73"/>
        <v>0.34747281836131133</v>
      </c>
      <c r="J84" s="462">
        <f t="shared" si="73"/>
        <v>0.11140093259939708</v>
      </c>
      <c r="K84" s="462">
        <f t="shared" si="73"/>
        <v>0.85711122745652257</v>
      </c>
      <c r="L84" s="462">
        <f t="shared" si="73"/>
        <v>0.28303722282578775</v>
      </c>
      <c r="M84" s="462">
        <f t="shared" si="73"/>
        <v>0.66645152217922421</v>
      </c>
      <c r="N84" s="462">
        <f t="shared" si="73"/>
        <v>0.2902403695368232</v>
      </c>
      <c r="O84" s="462">
        <f t="shared" si="73"/>
        <v>0.25091399760600686</v>
      </c>
      <c r="P84" s="462">
        <f t="shared" si="73"/>
        <v>0.27413136105209512</v>
      </c>
      <c r="Q84" s="277"/>
      <c r="R84" s="277"/>
      <c r="S84" s="277"/>
      <c r="T84" s="277"/>
      <c r="U84" s="277"/>
      <c r="V84" s="277"/>
      <c r="W84" s="277"/>
      <c r="X84" s="277"/>
      <c r="Y84" s="277"/>
      <c r="Z84" s="277"/>
      <c r="AA84" s="277"/>
      <c r="AB84" s="277"/>
      <c r="AC84" s="277"/>
      <c r="AD84" s="277"/>
      <c r="AE84" s="4"/>
      <c r="AF84" s="275"/>
      <c r="AG84" s="277"/>
      <c r="AW84" s="542">
        <v>2280</v>
      </c>
      <c r="AX84" s="4">
        <f t="shared" si="21"/>
        <v>4.0327289584291187E-2</v>
      </c>
      <c r="AY84" s="4">
        <f t="shared" si="70"/>
        <v>1.1234720374840232E-2</v>
      </c>
      <c r="AZ84" s="4">
        <f t="shared" si="70"/>
        <v>6.3248604907837638E-2</v>
      </c>
      <c r="BA84" s="4">
        <f t="shared" si="70"/>
        <v>1.1422603634631925E-2</v>
      </c>
      <c r="BB84" s="4">
        <f t="shared" si="70"/>
        <v>2.4451066994056393E-2</v>
      </c>
      <c r="BC84" s="4">
        <f t="shared" si="70"/>
        <v>4.9670525688792818E-3</v>
      </c>
      <c r="BD84" s="4">
        <f t="shared" si="70"/>
        <v>8.7466448072567621E-2</v>
      </c>
      <c r="BE84" s="4">
        <f t="shared" si="70"/>
        <v>1.2052251715120008E-2</v>
      </c>
      <c r="BF84" s="4">
        <f t="shared" si="70"/>
        <v>0.12727431273546372</v>
      </c>
      <c r="BG84" s="4">
        <f t="shared" si="70"/>
        <v>5.1617679470982669E-2</v>
      </c>
      <c r="BH84" s="4">
        <f t="shared" si="70"/>
        <v>3.3640755138688513E-2</v>
      </c>
      <c r="BI84" s="4">
        <f t="shared" si="70"/>
        <v>1.7698784801689245E-2</v>
      </c>
      <c r="BJ84" s="4">
        <f t="shared" si="70"/>
        <v>3.2762743283560276E-2</v>
      </c>
      <c r="BK84" s="4">
        <f t="shared" si="70"/>
        <v>0.2425967715032929</v>
      </c>
      <c r="BL84" s="4">
        <f t="shared" si="70"/>
        <v>2.9422696771320159E-2</v>
      </c>
      <c r="BM84">
        <v>59</v>
      </c>
    </row>
    <row r="85" spans="1:65" x14ac:dyDescent="0.25">
      <c r="A85" s="534">
        <v>15</v>
      </c>
      <c r="B85" s="462">
        <f t="shared" ref="B85:P85" si="74">B16-B$68</f>
        <v>0.37842676163686673</v>
      </c>
      <c r="C85" s="462">
        <f t="shared" si="74"/>
        <v>0.6353074145246248</v>
      </c>
      <c r="D85" s="462">
        <f t="shared" si="74"/>
        <v>0.27699641424505206</v>
      </c>
      <c r="E85" s="462">
        <f t="shared" si="74"/>
        <v>0.42922651947173424</v>
      </c>
      <c r="F85" s="462">
        <f t="shared" si="74"/>
        <v>0.47177550898818471</v>
      </c>
      <c r="G85" s="462">
        <f t="shared" si="74"/>
        <v>0.25688295351044566</v>
      </c>
      <c r="H85" s="462">
        <f t="shared" si="74"/>
        <v>0.63285711973520298</v>
      </c>
      <c r="I85" s="462">
        <f t="shared" si="74"/>
        <v>0.33678729963106752</v>
      </c>
      <c r="J85" s="462">
        <f t="shared" si="74"/>
        <v>0.11045007583061571</v>
      </c>
      <c r="K85" s="462">
        <f t="shared" si="74"/>
        <v>0.91297736709522592</v>
      </c>
      <c r="L85" s="462">
        <f t="shared" si="74"/>
        <v>0.2695913323404574</v>
      </c>
      <c r="M85" s="462">
        <f t="shared" si="74"/>
        <v>0.66924294147640362</v>
      </c>
      <c r="N85" s="462">
        <f t="shared" si="74"/>
        <v>0.28971297367403581</v>
      </c>
      <c r="O85" s="462">
        <f t="shared" si="74"/>
        <v>0.25438731576011792</v>
      </c>
      <c r="P85" s="462">
        <f t="shared" si="74"/>
        <v>0.2567704900550315</v>
      </c>
      <c r="Q85" s="277"/>
      <c r="R85" s="277"/>
      <c r="S85" s="277"/>
      <c r="T85" s="277"/>
      <c r="U85" s="277"/>
      <c r="V85" s="277"/>
      <c r="W85" s="277"/>
      <c r="X85" s="277"/>
      <c r="Y85" s="277"/>
      <c r="Z85" s="277"/>
      <c r="AA85" s="277"/>
      <c r="AB85" s="277"/>
      <c r="AC85" s="277"/>
      <c r="AD85" s="277"/>
      <c r="AE85" s="4"/>
      <c r="AF85" s="275"/>
      <c r="AG85" s="277"/>
      <c r="AW85" s="542">
        <v>2285</v>
      </c>
      <c r="AX85" s="4">
        <f t="shared" si="21"/>
        <v>4.0234299548252278E-2</v>
      </c>
      <c r="AY85" s="4">
        <f t="shared" si="70"/>
        <v>1.0903587326840349E-2</v>
      </c>
      <c r="AZ85" s="4">
        <f t="shared" si="70"/>
        <v>6.1860122234246986E-2</v>
      </c>
      <c r="BA85" s="4">
        <f t="shared" si="70"/>
        <v>1.137591754911401E-2</v>
      </c>
      <c r="BB85" s="4">
        <f t="shared" si="70"/>
        <v>2.4433128342255382E-2</v>
      </c>
      <c r="BC85" s="4">
        <f t="shared" si="70"/>
        <v>4.9345679518144631E-3</v>
      </c>
      <c r="BD85" s="4">
        <f t="shared" si="70"/>
        <v>8.6890369371357037E-2</v>
      </c>
      <c r="BE85" s="4">
        <f t="shared" si="70"/>
        <v>1.1435224504777236E-2</v>
      </c>
      <c r="BF85" s="4">
        <f t="shared" si="70"/>
        <v>0.12690284443778244</v>
      </c>
      <c r="BG85" s="4">
        <f t="shared" si="70"/>
        <v>4.9438427365560859E-2</v>
      </c>
      <c r="BH85" s="4">
        <f t="shared" si="70"/>
        <v>3.275008908549866E-2</v>
      </c>
      <c r="BI85" s="4">
        <f t="shared" si="70"/>
        <v>1.769561917733593E-2</v>
      </c>
      <c r="BJ85" s="4">
        <f t="shared" si="70"/>
        <v>3.1710202103010711E-2</v>
      </c>
      <c r="BK85" s="4">
        <f t="shared" si="70"/>
        <v>0.24154140269310662</v>
      </c>
      <c r="BL85" s="4">
        <f t="shared" si="70"/>
        <v>2.8480122145672023E-2</v>
      </c>
      <c r="BM85">
        <v>60</v>
      </c>
    </row>
    <row r="86" spans="1:65" x14ac:dyDescent="0.25">
      <c r="A86" s="534">
        <v>16</v>
      </c>
      <c r="B86" s="462">
        <f t="shared" ref="B86:P86" si="75">B17-B$68</f>
        <v>0.36724751358707824</v>
      </c>
      <c r="C86" s="462">
        <f t="shared" si="75"/>
        <v>0.60170829398345427</v>
      </c>
      <c r="D86" s="462">
        <f t="shared" si="75"/>
        <v>0.26695380339120883</v>
      </c>
      <c r="E86" s="462">
        <f t="shared" si="75"/>
        <v>0.41515153019537271</v>
      </c>
      <c r="F86" s="462">
        <f t="shared" si="75"/>
        <v>0.45600235368040265</v>
      </c>
      <c r="G86" s="462">
        <f t="shared" si="75"/>
        <v>0.24989824757720144</v>
      </c>
      <c r="H86" s="462">
        <f t="shared" si="75"/>
        <v>0.6370159692412658</v>
      </c>
      <c r="I86" s="462">
        <f t="shared" si="75"/>
        <v>0.32637749355134993</v>
      </c>
      <c r="J86" s="462">
        <f t="shared" si="75"/>
        <v>0.11001580434554055</v>
      </c>
      <c r="K86" s="462">
        <f t="shared" si="75"/>
        <v>0.80177090741736223</v>
      </c>
      <c r="L86" s="462">
        <f t="shared" si="75"/>
        <v>0.26355709331472471</v>
      </c>
      <c r="M86" s="462">
        <f t="shared" si="75"/>
        <v>0.60591685209204293</v>
      </c>
      <c r="N86" s="462">
        <f t="shared" si="75"/>
        <v>0.27643618048434426</v>
      </c>
      <c r="O86" s="462">
        <f t="shared" si="75"/>
        <v>0.2536841421521383</v>
      </c>
      <c r="P86" s="462">
        <f t="shared" si="75"/>
        <v>0.25673111747931643</v>
      </c>
      <c r="Q86" s="277"/>
      <c r="R86" s="277"/>
      <c r="S86" s="277"/>
      <c r="T86" s="277"/>
      <c r="U86" s="277"/>
      <c r="V86" s="277"/>
      <c r="W86" s="277"/>
      <c r="X86" s="277"/>
      <c r="Y86" s="277"/>
      <c r="Z86" s="277"/>
      <c r="AA86" s="277"/>
      <c r="AB86" s="277"/>
      <c r="AC86" s="277"/>
      <c r="AD86" s="277"/>
      <c r="AE86" s="4"/>
      <c r="AF86" s="275"/>
      <c r="AG86" s="277"/>
      <c r="AW86" s="542">
        <v>2290</v>
      </c>
      <c r="AX86" s="4">
        <f t="shared" si="21"/>
        <v>4.0150912554411923E-2</v>
      </c>
      <c r="AY86" s="4">
        <f t="shared" si="70"/>
        <v>1.0601891216889134E-2</v>
      </c>
      <c r="AZ86" s="4">
        <f t="shared" si="70"/>
        <v>6.0516442999251546E-2</v>
      </c>
      <c r="BA86" s="4">
        <f t="shared" si="70"/>
        <v>1.1334745365817312E-2</v>
      </c>
      <c r="BB86" s="4">
        <f t="shared" si="70"/>
        <v>2.4417672953900706E-2</v>
      </c>
      <c r="BC86" s="4">
        <f t="shared" si="70"/>
        <v>4.9058429853518406E-3</v>
      </c>
      <c r="BD86" s="4">
        <f t="shared" si="70"/>
        <v>8.6359378789001115E-2</v>
      </c>
      <c r="BE86" s="4">
        <f t="shared" si="70"/>
        <v>1.0856739211598522E-2</v>
      </c>
      <c r="BF86" s="4">
        <f t="shared" si="70"/>
        <v>0.12653298112053979</v>
      </c>
      <c r="BG86" s="4">
        <f t="shared" si="70"/>
        <v>4.7373940411740749E-2</v>
      </c>
      <c r="BH86" s="4">
        <f t="shared" si="70"/>
        <v>3.1901589533056794E-2</v>
      </c>
      <c r="BI86" s="4">
        <f t="shared" si="70"/>
        <v>1.7692998716210988E-2</v>
      </c>
      <c r="BJ86" s="4">
        <f t="shared" si="70"/>
        <v>3.0703472145721313E-2</v>
      </c>
      <c r="BK86" s="4">
        <f t="shared" si="70"/>
        <v>0.24049098247802014</v>
      </c>
      <c r="BL86" s="4">
        <f t="shared" si="70"/>
        <v>2.7578482355501234E-2</v>
      </c>
      <c r="BM86">
        <v>61</v>
      </c>
    </row>
    <row r="87" spans="1:65" x14ac:dyDescent="0.25">
      <c r="A87" s="534">
        <v>17</v>
      </c>
      <c r="B87" s="462">
        <f t="shared" ref="B87:P87" si="76">B18-B$68</f>
        <v>0.35054929792110207</v>
      </c>
      <c r="C87" s="462">
        <f t="shared" si="76"/>
        <v>0.57473509011239354</v>
      </c>
      <c r="D87" s="462">
        <f t="shared" si="76"/>
        <v>0.2603839945590205</v>
      </c>
      <c r="E87" s="462">
        <f t="shared" si="76"/>
        <v>0.39380145022233887</v>
      </c>
      <c r="F87" s="462">
        <f t="shared" si="76"/>
        <v>0.44339201458024924</v>
      </c>
      <c r="G87" s="462">
        <f t="shared" si="76"/>
        <v>0.24296538098473411</v>
      </c>
      <c r="H87" s="462">
        <f t="shared" si="76"/>
        <v>0.63108704123010906</v>
      </c>
      <c r="I87" s="462">
        <f t="shared" si="76"/>
        <v>0.31854789370173531</v>
      </c>
      <c r="J87" s="462">
        <f t="shared" si="76"/>
        <v>0.10433675716303155</v>
      </c>
      <c r="K87" s="462">
        <f t="shared" si="76"/>
        <v>0.81569709738269136</v>
      </c>
      <c r="L87" s="462">
        <f t="shared" si="76"/>
        <v>0.26280237000072243</v>
      </c>
      <c r="M87" s="462">
        <f t="shared" si="76"/>
        <v>0.57577380106210163</v>
      </c>
      <c r="N87" s="462">
        <f t="shared" si="76"/>
        <v>0.26535974012040747</v>
      </c>
      <c r="O87" s="462">
        <f t="shared" si="76"/>
        <v>0.25330867946916735</v>
      </c>
      <c r="P87" s="462">
        <f t="shared" si="76"/>
        <v>0.25271948712616132</v>
      </c>
      <c r="Q87" s="277"/>
      <c r="R87" s="277"/>
      <c r="S87" s="277"/>
      <c r="T87" s="277"/>
      <c r="U87" s="277"/>
      <c r="V87" s="277"/>
      <c r="W87" s="277"/>
      <c r="X87" s="277"/>
      <c r="Y87" s="277"/>
      <c r="Z87" s="277"/>
      <c r="AA87" s="277"/>
      <c r="AB87" s="277"/>
      <c r="AC87" s="277"/>
      <c r="AD87" s="277"/>
      <c r="AE87" s="4"/>
      <c r="AF87" s="275"/>
      <c r="AG87" s="277"/>
      <c r="AW87" s="542">
        <v>2295</v>
      </c>
      <c r="AX87" s="4">
        <f t="shared" si="21"/>
        <v>4.0076136900611542E-2</v>
      </c>
      <c r="AY87" s="4">
        <f t="shared" si="70"/>
        <v>1.032701517141593E-2</v>
      </c>
      <c r="AZ87" s="4">
        <f t="shared" si="70"/>
        <v>5.9216121489377077E-2</v>
      </c>
      <c r="BA87" s="4">
        <f t="shared" si="70"/>
        <v>1.1298435860348783E-2</v>
      </c>
      <c r="BB87" s="4">
        <f t="shared" si="70"/>
        <v>2.4404357068635547E-2</v>
      </c>
      <c r="BC87" s="4">
        <f t="shared" si="70"/>
        <v>4.8804425413006653E-3</v>
      </c>
      <c r="BD87" s="4">
        <f t="shared" si="70"/>
        <v>8.5869947400619276E-2</v>
      </c>
      <c r="BE87" s="4">
        <f t="shared" si="70"/>
        <v>1.0314388357674006E-2</v>
      </c>
      <c r="BF87" s="4">
        <f t="shared" si="70"/>
        <v>0.12616471584919464</v>
      </c>
      <c r="BG87" s="4">
        <f t="shared" si="70"/>
        <v>4.5418174774580364E-2</v>
      </c>
      <c r="BH87" s="4">
        <f t="shared" si="70"/>
        <v>3.1093260207025325E-2</v>
      </c>
      <c r="BI87" s="4">
        <f t="shared" si="70"/>
        <v>1.7690829533850445E-2</v>
      </c>
      <c r="BJ87" s="4">
        <f t="shared" si="70"/>
        <v>2.9740559505690704E-2</v>
      </c>
      <c r="BK87" s="4">
        <f t="shared" si="70"/>
        <v>0.23944548765420828</v>
      </c>
      <c r="BL87" s="4">
        <f t="shared" si="70"/>
        <v>2.6715999652171283E-2</v>
      </c>
      <c r="BM87">
        <v>62</v>
      </c>
    </row>
    <row r="88" spans="1:65" x14ac:dyDescent="0.25">
      <c r="A88" s="534">
        <v>18</v>
      </c>
      <c r="B88" s="462">
        <f t="shared" ref="B88:P88" si="77">B19-B$68</f>
        <v>0.34993190521158457</v>
      </c>
      <c r="C88" s="462">
        <f t="shared" si="77"/>
        <v>0.52825642054823041</v>
      </c>
      <c r="D88" s="462">
        <f t="shared" si="77"/>
        <v>0.25896591603784708</v>
      </c>
      <c r="E88" s="462">
        <f t="shared" si="77"/>
        <v>0.387910766671893</v>
      </c>
      <c r="F88" s="462">
        <f t="shared" si="77"/>
        <v>0.41953242342155483</v>
      </c>
      <c r="G88" s="462">
        <f t="shared" si="77"/>
        <v>0.23149213519359435</v>
      </c>
      <c r="H88" s="462">
        <f t="shared" si="77"/>
        <v>0.59315741771473607</v>
      </c>
      <c r="I88" s="462">
        <f t="shared" si="77"/>
        <v>0.31327512279740111</v>
      </c>
      <c r="J88" s="462">
        <f t="shared" si="77"/>
        <v>0.10224002869487424</v>
      </c>
      <c r="K88" s="462">
        <f t="shared" si="77"/>
        <v>0.8077553439592231</v>
      </c>
      <c r="L88" s="462">
        <f t="shared" si="77"/>
        <v>0.26503789339491246</v>
      </c>
      <c r="M88" s="462">
        <f t="shared" si="77"/>
        <v>0.5418505909951461</v>
      </c>
      <c r="N88" s="462">
        <f t="shared" si="77"/>
        <v>0.26207209008236704</v>
      </c>
      <c r="O88" s="462">
        <f t="shared" si="77"/>
        <v>0.24291778598138702</v>
      </c>
      <c r="P88" s="462">
        <f t="shared" si="77"/>
        <v>0.24398983854339792</v>
      </c>
      <c r="Q88" s="277"/>
      <c r="R88" s="277"/>
      <c r="S88" s="277"/>
      <c r="T88" s="277"/>
      <c r="U88" s="277"/>
      <c r="V88" s="277"/>
      <c r="W88" s="277"/>
      <c r="X88" s="277"/>
      <c r="Y88" s="277"/>
      <c r="Z88" s="277"/>
      <c r="AA88" s="277"/>
      <c r="AB88" s="277"/>
      <c r="AC88" s="277"/>
      <c r="AD88" s="277"/>
      <c r="AE88" s="4"/>
      <c r="AF88" s="275"/>
      <c r="AG88" s="277"/>
      <c r="AW88" s="542">
        <v>2300</v>
      </c>
      <c r="AX88" s="4">
        <f>AX$2*EXP(AX$3*$BM88)+AX$1</f>
        <v>4.0009083297360429E-2</v>
      </c>
      <c r="AY88" s="4">
        <f t="shared" si="70"/>
        <v>1.0076574950667955E-2</v>
      </c>
      <c r="AZ88" s="4">
        <f t="shared" si="70"/>
        <v>5.7957758641306478E-2</v>
      </c>
      <c r="BA88" s="4">
        <f t="shared" si="70"/>
        <v>1.1266414721759445E-2</v>
      </c>
      <c r="BB88" s="4">
        <f t="shared" si="70"/>
        <v>2.4392884513153551E-2</v>
      </c>
      <c r="BC88" s="4">
        <f t="shared" si="70"/>
        <v>4.8579818516133024E-3</v>
      </c>
      <c r="BD88" s="4">
        <f t="shared" si="70"/>
        <v>8.541882248071854E-2</v>
      </c>
      <c r="BE88" s="4">
        <f t="shared" si="70"/>
        <v>9.8059148455189073E-3</v>
      </c>
      <c r="BF88" s="4">
        <f t="shared" si="70"/>
        <v>0.12579804171916747</v>
      </c>
      <c r="BG88" s="4">
        <f t="shared" si="70"/>
        <v>4.3565404903392932E-2</v>
      </c>
      <c r="BH88" s="4">
        <f t="shared" si="70"/>
        <v>3.0323199342005312E-2</v>
      </c>
      <c r="BI88" s="4">
        <f t="shared" si="70"/>
        <v>1.7689033913961823E-2</v>
      </c>
      <c r="BJ88" s="4">
        <f t="shared" si="70"/>
        <v>2.8819557060479714E-2</v>
      </c>
      <c r="BK88" s="4">
        <f t="shared" si="70"/>
        <v>0.23840489512664784</v>
      </c>
      <c r="BL88" s="4">
        <f t="shared" si="70"/>
        <v>2.5890973492442418E-2</v>
      </c>
      <c r="BM88">
        <v>63</v>
      </c>
    </row>
    <row r="89" spans="1:65" x14ac:dyDescent="0.25">
      <c r="A89" s="534">
        <v>19</v>
      </c>
      <c r="B89" s="462">
        <f t="shared" ref="B89:P89" si="78">B20-B$68</f>
        <v>0.33949149683221508</v>
      </c>
      <c r="C89" s="462">
        <f t="shared" si="78"/>
        <v>0.5162940693127237</v>
      </c>
      <c r="D89" s="462">
        <f t="shared" si="78"/>
        <v>0.25239308576173719</v>
      </c>
      <c r="E89" s="462">
        <f t="shared" si="78"/>
        <v>0.38262945600066578</v>
      </c>
      <c r="F89" s="462">
        <f t="shared" si="78"/>
        <v>0.4205730465416912</v>
      </c>
      <c r="G89" s="462">
        <f t="shared" si="78"/>
        <v>0.22506402005714188</v>
      </c>
      <c r="H89" s="462">
        <f t="shared" si="78"/>
        <v>0.59756540023884352</v>
      </c>
      <c r="I89" s="462">
        <f t="shared" si="78"/>
        <v>0.33620670192025681</v>
      </c>
      <c r="J89" s="462">
        <f t="shared" si="78"/>
        <v>0.10460297082933608</v>
      </c>
      <c r="K89" s="462">
        <f t="shared" si="78"/>
        <v>0.83346188707198421</v>
      </c>
      <c r="L89" s="462">
        <f t="shared" si="78"/>
        <v>0.26307229904947588</v>
      </c>
      <c r="M89" s="462">
        <f t="shared" si="78"/>
        <v>0.47730509985905684</v>
      </c>
      <c r="N89" s="462">
        <f t="shared" si="78"/>
        <v>0.26434591475097396</v>
      </c>
      <c r="O89" s="462">
        <f t="shared" si="78"/>
        <v>0.24993691498877246</v>
      </c>
      <c r="P89" s="462">
        <f t="shared" si="78"/>
        <v>0.24762317082242283</v>
      </c>
      <c r="Q89" s="277"/>
      <c r="R89" s="277"/>
      <c r="S89" s="277"/>
      <c r="T89" s="277"/>
      <c r="U89" s="277"/>
      <c r="V89" s="277"/>
      <c r="W89" s="277"/>
      <c r="X89" s="277"/>
      <c r="Y89" s="277"/>
      <c r="Z89" s="277"/>
      <c r="AA89" s="277"/>
      <c r="AB89" s="277"/>
      <c r="AC89" s="277"/>
      <c r="AD89" s="277"/>
      <c r="AE89" s="4"/>
      <c r="AF89" s="275"/>
      <c r="AG89" s="277"/>
    </row>
    <row r="90" spans="1:65" x14ac:dyDescent="0.25">
      <c r="A90" s="534">
        <v>20</v>
      </c>
      <c r="B90" s="462">
        <f t="shared" ref="B90:P90" si="79">B21-B$68</f>
        <v>0.32615544708353605</v>
      </c>
      <c r="C90" s="462">
        <f t="shared" si="79"/>
        <v>0.51404933877383319</v>
      </c>
      <c r="D90" s="462">
        <f t="shared" si="79"/>
        <v>0.24292012656473044</v>
      </c>
      <c r="E90" s="462">
        <f t="shared" si="79"/>
        <v>0.36442896249884082</v>
      </c>
      <c r="F90" s="462">
        <f t="shared" si="79"/>
        <v>0.41257812675298605</v>
      </c>
      <c r="G90" s="462">
        <f t="shared" si="79"/>
        <v>0.21627248848452704</v>
      </c>
      <c r="H90" s="462">
        <f t="shared" si="79"/>
        <v>0.58619049802672252</v>
      </c>
      <c r="I90" s="462">
        <f t="shared" si="79"/>
        <v>0.34370298693774015</v>
      </c>
      <c r="J90" s="462">
        <f t="shared" si="79"/>
        <v>9.7144266166017609E-2</v>
      </c>
      <c r="K90" s="462">
        <f t="shared" si="79"/>
        <v>0.85622743235676291</v>
      </c>
      <c r="L90" s="462">
        <f t="shared" si="79"/>
        <v>0.26568781691754473</v>
      </c>
      <c r="M90" s="462">
        <f t="shared" si="79"/>
        <v>0.41852717471895423</v>
      </c>
      <c r="N90" s="462">
        <f t="shared" si="79"/>
        <v>0.26586616226860821</v>
      </c>
      <c r="O90" s="462">
        <f t="shared" si="79"/>
        <v>0.25277276729570491</v>
      </c>
      <c r="P90" s="462">
        <f t="shared" si="79"/>
        <v>0.24757142109749872</v>
      </c>
      <c r="Q90" s="277"/>
      <c r="R90" s="277"/>
      <c r="S90" s="277"/>
      <c r="T90" s="277"/>
      <c r="U90" s="277"/>
      <c r="V90" s="277"/>
      <c r="W90" s="277"/>
      <c r="X90" s="277"/>
      <c r="Y90" s="277"/>
      <c r="Z90" s="277"/>
      <c r="AA90" s="277"/>
      <c r="AB90" s="277"/>
      <c r="AC90" s="277"/>
      <c r="AD90" s="277"/>
      <c r="AE90" s="4"/>
      <c r="AF90" s="275"/>
      <c r="AG90" s="277"/>
      <c r="AW90" s="555"/>
      <c r="AX90" s="4"/>
      <c r="AY90" s="4"/>
      <c r="AZ90" s="4"/>
      <c r="BA90" s="4"/>
      <c r="BB90" s="4"/>
      <c r="BC90" s="4"/>
      <c r="BD90" s="4"/>
      <c r="BE90" s="4"/>
      <c r="BF90" s="539"/>
      <c r="BG90" s="4"/>
      <c r="BH90" s="4"/>
      <c r="BI90" s="4"/>
      <c r="BJ90" s="4"/>
      <c r="BK90" s="539"/>
      <c r="BL90" s="4"/>
      <c r="BM90" s="4"/>
    </row>
    <row r="91" spans="1:65" x14ac:dyDescent="0.25">
      <c r="A91" s="534">
        <v>21</v>
      </c>
      <c r="B91" s="462">
        <f t="shared" ref="B91:P91" si="80">B22-B$68</f>
        <v>0.3262453318970458</v>
      </c>
      <c r="C91" s="462">
        <f t="shared" si="80"/>
        <v>0.52360823710528936</v>
      </c>
      <c r="D91" s="462">
        <f t="shared" si="80"/>
        <v>0.24656357526763073</v>
      </c>
      <c r="E91" s="462">
        <f t="shared" si="80"/>
        <v>0.34858101228002131</v>
      </c>
      <c r="F91" s="462">
        <f t="shared" si="80"/>
        <v>0.41523088052316504</v>
      </c>
      <c r="G91" s="462">
        <f t="shared" si="80"/>
        <v>0.21830229893693329</v>
      </c>
      <c r="H91" s="462">
        <f t="shared" si="80"/>
        <v>0.627958969593442</v>
      </c>
      <c r="I91" s="462">
        <f t="shared" si="80"/>
        <v>0.30819545313655294</v>
      </c>
      <c r="J91" s="462">
        <f t="shared" si="80"/>
        <v>0.10581828399074962</v>
      </c>
      <c r="K91" s="462">
        <f t="shared" si="80"/>
        <v>0.78176976750755767</v>
      </c>
      <c r="L91" s="462">
        <f t="shared" si="80"/>
        <v>0.26004825869964238</v>
      </c>
      <c r="M91" s="462">
        <f t="shared" si="80"/>
        <v>0.47266168123045027</v>
      </c>
      <c r="N91" s="462">
        <f t="shared" si="80"/>
        <v>0.26592446926651031</v>
      </c>
      <c r="O91" s="462">
        <f t="shared" si="80"/>
        <v>0.2515218906907386</v>
      </c>
      <c r="P91" s="462">
        <f t="shared" si="80"/>
        <v>0.24212729275753073</v>
      </c>
      <c r="Q91" s="277"/>
      <c r="R91" s="277"/>
      <c r="S91" s="277"/>
      <c r="T91" s="277"/>
      <c r="U91" s="277"/>
      <c r="V91" s="277"/>
      <c r="W91" s="277"/>
      <c r="X91" s="277"/>
      <c r="Y91" s="277"/>
      <c r="Z91" s="277"/>
      <c r="AA91" s="277"/>
      <c r="AB91" s="277"/>
      <c r="AC91" s="277"/>
      <c r="AD91" s="277"/>
      <c r="AE91" s="4"/>
      <c r="AF91" s="275"/>
      <c r="AG91" s="277"/>
    </row>
    <row r="92" spans="1:65" x14ac:dyDescent="0.25">
      <c r="A92" s="534">
        <v>22</v>
      </c>
      <c r="B92" s="462">
        <f t="shared" ref="B92:P92" si="81">B23-B$68</f>
        <v>0.31359830870914496</v>
      </c>
      <c r="C92" s="462">
        <f t="shared" si="81"/>
        <v>0.53020721847899965</v>
      </c>
      <c r="D92" s="462">
        <f t="shared" si="81"/>
        <v>0.25213857920467225</v>
      </c>
      <c r="E92" s="462">
        <f t="shared" si="81"/>
        <v>0.3409833756412381</v>
      </c>
      <c r="F92" s="462">
        <f t="shared" si="81"/>
        <v>0.38594830571414146</v>
      </c>
      <c r="G92" s="462">
        <f t="shared" si="81"/>
        <v>0.20633027464206535</v>
      </c>
      <c r="H92" s="462">
        <f t="shared" si="81"/>
        <v>0.64937730916704062</v>
      </c>
      <c r="I92" s="462">
        <f t="shared" si="81"/>
        <v>0.31047302071811994</v>
      </c>
      <c r="J92" s="462">
        <f t="shared" si="81"/>
        <v>0.10692163369552653</v>
      </c>
      <c r="K92" s="462">
        <f t="shared" si="81"/>
        <v>0.75847184067095108</v>
      </c>
      <c r="L92" s="462">
        <f t="shared" si="81"/>
        <v>0.26016315728600026</v>
      </c>
      <c r="M92" s="462">
        <f t="shared" si="81"/>
        <v>0.47566025159221281</v>
      </c>
      <c r="N92" s="462">
        <f t="shared" si="81"/>
        <v>0.27561328577287264</v>
      </c>
      <c r="O92" s="462">
        <f t="shared" si="81"/>
        <v>0.24446272092612203</v>
      </c>
      <c r="P92" s="462">
        <f t="shared" si="81"/>
        <v>0.23342134567116565</v>
      </c>
      <c r="Q92" s="277"/>
      <c r="R92" s="277"/>
      <c r="S92" s="277"/>
      <c r="T92" s="277"/>
      <c r="U92" s="277"/>
      <c r="V92" s="277"/>
      <c r="W92" s="277"/>
      <c r="X92" s="277"/>
      <c r="Y92" s="277"/>
      <c r="Z92" s="277"/>
      <c r="AA92" s="277"/>
      <c r="AB92" s="277"/>
      <c r="AC92" s="277"/>
      <c r="AD92" s="277"/>
      <c r="AE92" s="4"/>
      <c r="AF92" s="275"/>
      <c r="AG92" s="277"/>
    </row>
    <row r="93" spans="1:65" x14ac:dyDescent="0.25">
      <c r="A93" s="534">
        <v>23</v>
      </c>
      <c r="B93" s="462">
        <f t="shared" ref="B93:P93" si="82">B24-B$68</f>
        <v>0.29360076169635518</v>
      </c>
      <c r="C93" s="462">
        <f t="shared" si="82"/>
        <v>0.53238487729439121</v>
      </c>
      <c r="D93" s="462">
        <f t="shared" si="82"/>
        <v>0.25609599144885159</v>
      </c>
      <c r="E93" s="462">
        <f t="shared" si="82"/>
        <v>0.32404733150175097</v>
      </c>
      <c r="F93" s="462">
        <f t="shared" si="82"/>
        <v>0.38412434051059191</v>
      </c>
      <c r="G93" s="462">
        <f t="shared" si="82"/>
        <v>0.20250943360871837</v>
      </c>
      <c r="H93" s="462">
        <f t="shared" si="82"/>
        <v>0.61903069873043781</v>
      </c>
      <c r="I93" s="462">
        <f t="shared" si="82"/>
        <v>0.32310746337142521</v>
      </c>
      <c r="J93" s="462">
        <f t="shared" si="82"/>
        <v>0.11443561764353165</v>
      </c>
      <c r="K93" s="462">
        <f t="shared" si="82"/>
        <v>0.73691095367289117</v>
      </c>
      <c r="L93" s="462">
        <f t="shared" si="82"/>
        <v>0.25579336660110685</v>
      </c>
      <c r="M93" s="462">
        <f t="shared" si="82"/>
        <v>0.44797368910057167</v>
      </c>
      <c r="N93" s="462">
        <f t="shared" si="82"/>
        <v>0.26807119609457464</v>
      </c>
      <c r="O93" s="462">
        <f t="shared" si="82"/>
        <v>0.25586695883689242</v>
      </c>
      <c r="P93" s="462">
        <f t="shared" si="82"/>
        <v>0.2335345604666029</v>
      </c>
      <c r="Q93" s="277"/>
      <c r="R93" s="277"/>
      <c r="S93" s="277"/>
      <c r="T93" s="277"/>
      <c r="U93" s="277"/>
      <c r="V93" s="277"/>
      <c r="W93" s="277"/>
      <c r="X93" s="277"/>
      <c r="Y93" s="277"/>
      <c r="Z93" s="277"/>
      <c r="AA93" s="277"/>
      <c r="AB93" s="277"/>
      <c r="AC93" s="277"/>
      <c r="AD93" s="277"/>
      <c r="AE93" s="4"/>
      <c r="AF93" s="275"/>
      <c r="AG93" s="277"/>
    </row>
    <row r="94" spans="1:65" x14ac:dyDescent="0.25">
      <c r="A94" s="534">
        <v>24</v>
      </c>
      <c r="B94" s="462">
        <f t="shared" ref="B94:P94" si="83">B25-B$68</f>
        <v>0.29262870822942144</v>
      </c>
      <c r="C94" s="462">
        <f t="shared" si="83"/>
        <v>0.51175256833089033</v>
      </c>
      <c r="D94" s="462">
        <f t="shared" si="83"/>
        <v>0.25542340728220841</v>
      </c>
      <c r="E94" s="462">
        <f t="shared" si="83"/>
        <v>0.31280270146674072</v>
      </c>
      <c r="F94" s="462">
        <f t="shared" si="83"/>
        <v>0.37324196371080948</v>
      </c>
      <c r="G94" s="462">
        <f t="shared" si="83"/>
        <v>0.19736401217906241</v>
      </c>
      <c r="H94" s="462">
        <f t="shared" si="83"/>
        <v>0.58502807856405836</v>
      </c>
      <c r="I94" s="462">
        <f t="shared" si="83"/>
        <v>0.30464937180524126</v>
      </c>
      <c r="J94" s="462">
        <f t="shared" si="83"/>
        <v>0.1211813807341517</v>
      </c>
      <c r="K94" s="462">
        <f t="shared" si="83"/>
        <v>0.7192758396567035</v>
      </c>
      <c r="L94" s="462">
        <f t="shared" si="83"/>
        <v>0.24140279162754377</v>
      </c>
      <c r="M94" s="462">
        <f t="shared" si="83"/>
        <v>0.42907907205558576</v>
      </c>
      <c r="N94" s="462">
        <f t="shared" si="83"/>
        <v>0.24633043489333151</v>
      </c>
      <c r="O94" s="462">
        <f t="shared" si="83"/>
        <v>0.24262382041036223</v>
      </c>
      <c r="P94" s="462">
        <f t="shared" si="83"/>
        <v>0.22874112189238388</v>
      </c>
      <c r="Q94" s="277"/>
      <c r="R94" s="277"/>
      <c r="S94" s="277"/>
      <c r="T94" s="277"/>
      <c r="U94" s="277"/>
      <c r="V94" s="277"/>
      <c r="W94" s="277"/>
      <c r="X94" s="277"/>
      <c r="Y94" s="277"/>
      <c r="Z94" s="277"/>
      <c r="AA94" s="277"/>
      <c r="AB94" s="277"/>
      <c r="AC94" s="277"/>
      <c r="AD94" s="277"/>
      <c r="AE94" s="4"/>
      <c r="AF94" s="275"/>
      <c r="AG94" s="277"/>
    </row>
    <row r="95" spans="1:65" x14ac:dyDescent="0.25">
      <c r="A95" s="534">
        <v>25</v>
      </c>
      <c r="B95" s="462">
        <f t="shared" ref="B95:P95" si="84">B26-B$68</f>
        <v>0.28772122401537259</v>
      </c>
      <c r="C95" s="462">
        <f t="shared" si="84"/>
        <v>0.50856249647030294</v>
      </c>
      <c r="D95" s="462">
        <f t="shared" si="84"/>
        <v>0.24852343096356683</v>
      </c>
      <c r="E95" s="462">
        <f t="shared" si="84"/>
        <v>0.30642894997356174</v>
      </c>
      <c r="F95" s="462">
        <f t="shared" si="84"/>
        <v>0.34882163724380288</v>
      </c>
      <c r="G95" s="462">
        <f t="shared" si="84"/>
        <v>0.18259416045093674</v>
      </c>
      <c r="H95" s="462">
        <f t="shared" si="84"/>
        <v>0.5441030839099803</v>
      </c>
      <c r="I95" s="462">
        <f t="shared" si="84"/>
        <v>0.30198145443831004</v>
      </c>
      <c r="J95" s="462">
        <f t="shared" si="84"/>
        <v>0.12863874057254765</v>
      </c>
      <c r="K95" s="462">
        <f t="shared" si="84"/>
        <v>0.7227396238689977</v>
      </c>
      <c r="L95" s="462">
        <f t="shared" si="84"/>
        <v>0.25057730180605325</v>
      </c>
      <c r="M95" s="462">
        <f t="shared" si="84"/>
        <v>0.41898657559101504</v>
      </c>
      <c r="N95" s="462">
        <f t="shared" si="84"/>
        <v>0.24441048812846039</v>
      </c>
      <c r="O95" s="462">
        <f t="shared" si="84"/>
        <v>0.24124004951038192</v>
      </c>
      <c r="P95" s="462">
        <f t="shared" si="84"/>
        <v>0.22408746279650682</v>
      </c>
      <c r="Q95" s="277"/>
      <c r="R95" s="277"/>
      <c r="S95" s="277"/>
      <c r="T95" s="277"/>
      <c r="U95" s="277"/>
      <c r="V95" s="277"/>
      <c r="W95" s="277"/>
      <c r="X95" s="277"/>
      <c r="Y95" s="277"/>
      <c r="Z95" s="277"/>
      <c r="AA95" s="277"/>
      <c r="AB95" s="277"/>
      <c r="AC95" s="277"/>
      <c r="AD95" s="277"/>
      <c r="AE95" s="4"/>
      <c r="AF95" s="275"/>
      <c r="AG95" s="277"/>
    </row>
    <row r="96" spans="1:65" x14ac:dyDescent="0.25">
      <c r="A96" s="534">
        <v>26</v>
      </c>
      <c r="B96" s="462">
        <f t="shared" ref="B96:P96" si="85">B27-B$68</f>
        <v>0.27134368528632596</v>
      </c>
      <c r="C96" s="462">
        <f t="shared" si="85"/>
        <v>0.51044581989352289</v>
      </c>
      <c r="D96" s="462">
        <f t="shared" si="85"/>
        <v>0.2410646520497291</v>
      </c>
      <c r="E96" s="462">
        <f t="shared" si="85"/>
        <v>0.29366443200728154</v>
      </c>
      <c r="F96" s="462">
        <f t="shared" si="85"/>
        <v>0.33198965518640389</v>
      </c>
      <c r="G96" s="462">
        <f t="shared" si="85"/>
        <v>0.18089549672220442</v>
      </c>
      <c r="H96" s="462">
        <f t="shared" si="85"/>
        <v>0.50045342201562115</v>
      </c>
      <c r="I96" s="462">
        <f t="shared" si="85"/>
        <v>0.29607337357649371</v>
      </c>
      <c r="J96" s="462">
        <f t="shared" si="85"/>
        <v>0.13132474695827467</v>
      </c>
      <c r="K96" s="462">
        <f t="shared" si="85"/>
        <v>0.68579076914781123</v>
      </c>
      <c r="L96" s="462">
        <f t="shared" si="85"/>
        <v>0.24422289456273602</v>
      </c>
      <c r="M96" s="462">
        <f t="shared" si="85"/>
        <v>0.40673193375788508</v>
      </c>
      <c r="N96" s="462">
        <f t="shared" si="85"/>
        <v>0.24153017164103341</v>
      </c>
      <c r="O96" s="462">
        <f t="shared" si="85"/>
        <v>0.24295036203898079</v>
      </c>
      <c r="P96" s="462">
        <f t="shared" si="85"/>
        <v>0.21904823162492396</v>
      </c>
      <c r="Q96" s="277"/>
      <c r="R96" s="277"/>
      <c r="S96" s="277"/>
      <c r="T96" s="277"/>
      <c r="U96" s="277"/>
      <c r="V96" s="277"/>
      <c r="W96" s="277"/>
      <c r="X96" s="277"/>
      <c r="Y96" s="277"/>
      <c r="Z96" s="277"/>
      <c r="AA96" s="277"/>
      <c r="AB96" s="277"/>
      <c r="AC96" s="277"/>
      <c r="AD96" s="277"/>
      <c r="AE96" s="4"/>
      <c r="AF96" s="275"/>
      <c r="AG96" s="277"/>
    </row>
    <row r="97" spans="1:33" x14ac:dyDescent="0.25">
      <c r="A97" s="512">
        <v>-63</v>
      </c>
      <c r="B97" s="512">
        <v>-64</v>
      </c>
      <c r="C97" s="512">
        <v>-65</v>
      </c>
      <c r="D97" s="512">
        <v>-66</v>
      </c>
      <c r="E97" s="512">
        <v>-67</v>
      </c>
      <c r="F97" s="512">
        <v>-68</v>
      </c>
      <c r="G97" s="512">
        <v>-69</v>
      </c>
      <c r="H97" s="512">
        <v>-70</v>
      </c>
      <c r="I97" s="512">
        <v>-71</v>
      </c>
      <c r="J97" s="512">
        <v>-72</v>
      </c>
      <c r="K97" s="512">
        <v>-73</v>
      </c>
      <c r="L97" s="512">
        <v>-74</v>
      </c>
      <c r="M97" s="512">
        <v>-75</v>
      </c>
      <c r="N97" s="512">
        <v>-76</v>
      </c>
      <c r="O97" s="512">
        <v>-77</v>
      </c>
      <c r="P97" s="512">
        <v>-78</v>
      </c>
      <c r="Q97" s="512">
        <v>-79</v>
      </c>
      <c r="R97" s="512">
        <v>-80</v>
      </c>
      <c r="S97" s="512">
        <v>-81</v>
      </c>
      <c r="T97" s="512">
        <v>-82</v>
      </c>
      <c r="U97" s="512">
        <v>-83</v>
      </c>
      <c r="V97" s="512">
        <v>-84</v>
      </c>
      <c r="W97" s="512">
        <v>-85</v>
      </c>
      <c r="X97" s="512">
        <v>-86</v>
      </c>
      <c r="Y97" s="512">
        <v>-87</v>
      </c>
      <c r="Z97" s="512">
        <v>-88</v>
      </c>
      <c r="AA97" s="512">
        <v>-89</v>
      </c>
      <c r="AB97" s="512">
        <v>-90</v>
      </c>
      <c r="AC97" s="512">
        <v>-91</v>
      </c>
      <c r="AD97" s="512">
        <v>-92</v>
      </c>
      <c r="AF97" s="275"/>
      <c r="AG97" s="277"/>
    </row>
    <row r="98" spans="1:33" x14ac:dyDescent="0.25">
      <c r="A98" s="282" t="s">
        <v>175</v>
      </c>
      <c r="B98" s="282" t="s">
        <v>176</v>
      </c>
      <c r="C98" s="282" t="s">
        <v>175</v>
      </c>
      <c r="D98" s="282" t="s">
        <v>176</v>
      </c>
      <c r="E98" s="282" t="s">
        <v>175</v>
      </c>
      <c r="F98" s="282" t="s">
        <v>176</v>
      </c>
      <c r="G98" s="282" t="s">
        <v>175</v>
      </c>
      <c r="H98" s="282" t="s">
        <v>176</v>
      </c>
      <c r="I98" s="282" t="s">
        <v>175</v>
      </c>
      <c r="J98" s="282" t="s">
        <v>176</v>
      </c>
      <c r="K98" s="282" t="s">
        <v>175</v>
      </c>
      <c r="L98" s="282" t="s">
        <v>176</v>
      </c>
      <c r="M98" s="282" t="s">
        <v>175</v>
      </c>
      <c r="N98" s="282" t="s">
        <v>176</v>
      </c>
      <c r="O98" s="282" t="s">
        <v>175</v>
      </c>
      <c r="P98" s="282" t="s">
        <v>176</v>
      </c>
      <c r="Q98" s="282" t="s">
        <v>175</v>
      </c>
      <c r="R98" s="282" t="s">
        <v>176</v>
      </c>
      <c r="S98" s="282" t="s">
        <v>175</v>
      </c>
      <c r="T98" s="282" t="s">
        <v>176</v>
      </c>
      <c r="U98" s="282" t="s">
        <v>175</v>
      </c>
      <c r="V98" s="282" t="s">
        <v>176</v>
      </c>
      <c r="W98" s="282" t="s">
        <v>175</v>
      </c>
      <c r="X98" s="282" t="s">
        <v>176</v>
      </c>
      <c r="Y98" s="282" t="s">
        <v>175</v>
      </c>
      <c r="Z98" s="282" t="s">
        <v>176</v>
      </c>
      <c r="AA98" s="282" t="s">
        <v>175</v>
      </c>
      <c r="AB98" s="282" t="s">
        <v>176</v>
      </c>
      <c r="AC98" s="282" t="s">
        <v>175</v>
      </c>
      <c r="AD98" s="282" t="s">
        <v>176</v>
      </c>
      <c r="AF98" s="275"/>
      <c r="AG98" s="277"/>
    </row>
    <row r="99" spans="1:33" x14ac:dyDescent="0.25">
      <c r="A99" s="512" t="s">
        <v>249</v>
      </c>
      <c r="B99" s="512" t="s">
        <v>249</v>
      </c>
      <c r="C99" s="512" t="s">
        <v>249</v>
      </c>
      <c r="D99" s="512" t="s">
        <v>249</v>
      </c>
      <c r="E99" s="512" t="s">
        <v>249</v>
      </c>
      <c r="F99" s="512" t="s">
        <v>249</v>
      </c>
      <c r="G99" s="512" t="s">
        <v>249</v>
      </c>
      <c r="H99" s="512" t="s">
        <v>249</v>
      </c>
      <c r="I99" s="512" t="s">
        <v>249</v>
      </c>
      <c r="J99" s="512" t="s">
        <v>249</v>
      </c>
      <c r="K99" s="512" t="s">
        <v>249</v>
      </c>
      <c r="L99" s="512" t="s">
        <v>249</v>
      </c>
      <c r="M99" s="512" t="s">
        <v>249</v>
      </c>
      <c r="N99" s="512" t="s">
        <v>249</v>
      </c>
      <c r="O99" s="512" t="s">
        <v>249</v>
      </c>
      <c r="P99" s="512" t="s">
        <v>249</v>
      </c>
      <c r="Q99" s="512" t="s">
        <v>249</v>
      </c>
      <c r="R99" s="512" t="s">
        <v>249</v>
      </c>
      <c r="S99" s="512" t="s">
        <v>249</v>
      </c>
      <c r="T99" s="512" t="s">
        <v>249</v>
      </c>
      <c r="U99" s="512" t="s">
        <v>249</v>
      </c>
      <c r="V99" s="512" t="s">
        <v>249</v>
      </c>
      <c r="W99" s="512" t="s">
        <v>249</v>
      </c>
      <c r="X99" s="512" t="s">
        <v>249</v>
      </c>
      <c r="Y99" s="512" t="s">
        <v>249</v>
      </c>
      <c r="Z99" s="512" t="s">
        <v>249</v>
      </c>
      <c r="AA99" s="512" t="s">
        <v>249</v>
      </c>
      <c r="AB99" s="512" t="s">
        <v>249</v>
      </c>
      <c r="AC99" s="512" t="s">
        <v>249</v>
      </c>
      <c r="AD99" s="512" t="s">
        <v>249</v>
      </c>
      <c r="AF99" s="275"/>
      <c r="AG99" s="277"/>
    </row>
    <row r="100" spans="1:33" x14ac:dyDescent="0.25">
      <c r="A100" s="282" t="s">
        <v>634</v>
      </c>
      <c r="B100" s="282" t="s">
        <v>635</v>
      </c>
      <c r="C100" s="282" t="s">
        <v>636</v>
      </c>
      <c r="D100" s="282" t="s">
        <v>637</v>
      </c>
      <c r="E100" s="282" t="s">
        <v>638</v>
      </c>
      <c r="F100" s="282" t="s">
        <v>639</v>
      </c>
      <c r="G100" s="282" t="s">
        <v>640</v>
      </c>
      <c r="H100" s="282" t="s">
        <v>641</v>
      </c>
      <c r="I100" s="282" t="s">
        <v>642</v>
      </c>
      <c r="J100" s="282" t="s">
        <v>643</v>
      </c>
      <c r="K100" s="282" t="s">
        <v>644</v>
      </c>
      <c r="L100" s="282" t="s">
        <v>645</v>
      </c>
      <c r="M100" s="282" t="s">
        <v>613</v>
      </c>
      <c r="N100" s="282" t="s">
        <v>646</v>
      </c>
      <c r="O100" s="282" t="s">
        <v>612</v>
      </c>
      <c r="P100" s="282" t="s">
        <v>647</v>
      </c>
      <c r="Q100" s="282" t="s">
        <v>648</v>
      </c>
      <c r="R100" s="282" t="s">
        <v>649</v>
      </c>
      <c r="S100" s="282" t="s">
        <v>611</v>
      </c>
      <c r="T100" s="282" t="s">
        <v>650</v>
      </c>
      <c r="U100" s="282" t="s">
        <v>651</v>
      </c>
      <c r="V100" s="282" t="s">
        <v>652</v>
      </c>
      <c r="W100" s="282" t="s">
        <v>653</v>
      </c>
      <c r="X100" s="282" t="s">
        <v>654</v>
      </c>
      <c r="Y100" s="282" t="s">
        <v>655</v>
      </c>
      <c r="Z100" s="282" t="s">
        <v>656</v>
      </c>
      <c r="AA100" s="282" t="s">
        <v>657</v>
      </c>
      <c r="AB100" s="282">
        <v>1.89E-3</v>
      </c>
      <c r="AC100" s="282" t="s">
        <v>658</v>
      </c>
      <c r="AD100" s="282" t="s">
        <v>659</v>
      </c>
      <c r="AF100" s="275"/>
      <c r="AG100" s="277"/>
    </row>
    <row r="101" spans="1:33" x14ac:dyDescent="0.25">
      <c r="A101" s="282">
        <v>-4.5199999999999997E-3</v>
      </c>
      <c r="B101" s="282">
        <v>-6.5600000000000001E-4</v>
      </c>
      <c r="C101" s="282">
        <v>-3.2599999999999997E-2</v>
      </c>
      <c r="D101" s="282">
        <v>-2.63E-3</v>
      </c>
      <c r="E101" s="282">
        <v>-3.2499999999999999E-3</v>
      </c>
      <c r="F101" s="282">
        <v>-7.5699999999999997E-4</v>
      </c>
      <c r="G101" s="282">
        <v>-9.4900000000000002E-3</v>
      </c>
      <c r="H101" s="282">
        <v>-1.2899999999999999E-3</v>
      </c>
      <c r="I101" s="282">
        <v>-7.3699999999999998E-3</v>
      </c>
      <c r="J101" s="282">
        <v>-7.7700000000000002E-4</v>
      </c>
      <c r="K101" s="282">
        <v>-2.5600000000000002E-3</v>
      </c>
      <c r="L101" s="282">
        <v>-5.4500000000000002E-4</v>
      </c>
      <c r="M101" s="282">
        <v>-2.6100000000000002E-2</v>
      </c>
      <c r="N101" s="282">
        <v>-2.3700000000000001E-3</v>
      </c>
      <c r="O101" s="282">
        <v>-6.2899999999999996E-3</v>
      </c>
      <c r="P101" s="282">
        <v>-1.0300000000000001E-3</v>
      </c>
      <c r="Q101" s="282">
        <v>-3.98E-3</v>
      </c>
      <c r="R101" s="282">
        <v>-2.3999999999999998E-3</v>
      </c>
      <c r="S101" s="282">
        <v>-1.8599999999999998E-2</v>
      </c>
      <c r="T101" s="282">
        <v>-1.33E-3</v>
      </c>
      <c r="U101" s="282">
        <v>-3.0599999999999998E-3</v>
      </c>
      <c r="V101" s="282">
        <v>-6.8300000000000001E-4</v>
      </c>
      <c r="W101" s="282">
        <v>-3.5700000000000003E-2</v>
      </c>
      <c r="X101" s="282">
        <v>-2.5100000000000001E-3</v>
      </c>
      <c r="Y101" s="282">
        <v>-5.5999999999999999E-3</v>
      </c>
      <c r="Z101" s="282">
        <v>-1.2600000000000001E-3</v>
      </c>
      <c r="AA101" s="282">
        <v>-4.8599999999999997E-3</v>
      </c>
      <c r="AB101" s="282">
        <v>-1.2999999999999999E-3</v>
      </c>
      <c r="AC101" s="282">
        <v>-3.5200000000000001E-3</v>
      </c>
      <c r="AD101" s="282">
        <v>-8.4599999999999996E-4</v>
      </c>
      <c r="AF101" s="275"/>
      <c r="AG101" s="277"/>
    </row>
    <row r="102" spans="1:33" x14ac:dyDescent="0.25">
      <c r="A102" s="282" t="s">
        <v>249</v>
      </c>
      <c r="B102" s="282" t="s">
        <v>249</v>
      </c>
      <c r="C102" s="282" t="s">
        <v>249</v>
      </c>
      <c r="D102" s="282" t="s">
        <v>249</v>
      </c>
      <c r="E102" s="282" t="s">
        <v>249</v>
      </c>
      <c r="F102" s="282" t="s">
        <v>249</v>
      </c>
      <c r="G102" s="282" t="s">
        <v>249</v>
      </c>
      <c r="H102" s="282" t="s">
        <v>249</v>
      </c>
      <c r="I102" s="282" t="s">
        <v>249</v>
      </c>
      <c r="J102" s="282" t="s">
        <v>249</v>
      </c>
      <c r="K102" s="282" t="s">
        <v>249</v>
      </c>
      <c r="L102" s="282" t="s">
        <v>249</v>
      </c>
      <c r="M102" s="282" t="s">
        <v>249</v>
      </c>
      <c r="N102" s="282" t="s">
        <v>249</v>
      </c>
      <c r="O102" s="282" t="s">
        <v>249</v>
      </c>
      <c r="P102" s="282" t="s">
        <v>249</v>
      </c>
      <c r="Q102" s="282" t="s">
        <v>249</v>
      </c>
      <c r="R102" s="282" t="s">
        <v>249</v>
      </c>
      <c r="S102" s="282" t="s">
        <v>249</v>
      </c>
      <c r="T102" s="282" t="s">
        <v>249</v>
      </c>
      <c r="U102" s="282" t="s">
        <v>249</v>
      </c>
      <c r="V102" s="282" t="s">
        <v>249</v>
      </c>
      <c r="W102" s="282" t="s">
        <v>249</v>
      </c>
      <c r="X102" s="282" t="s">
        <v>249</v>
      </c>
      <c r="Y102" s="282" t="s">
        <v>249</v>
      </c>
      <c r="Z102" s="282" t="s">
        <v>249</v>
      </c>
      <c r="AA102" s="282" t="s">
        <v>249</v>
      </c>
      <c r="AB102" s="282" t="s">
        <v>249</v>
      </c>
      <c r="AC102" s="282" t="s">
        <v>249</v>
      </c>
      <c r="AD102" s="282" t="s">
        <v>249</v>
      </c>
      <c r="AF102" s="275"/>
      <c r="AG102" s="277"/>
    </row>
    <row r="103" spans="1:33" x14ac:dyDescent="0.25">
      <c r="A103" s="282">
        <v>26</v>
      </c>
      <c r="B103" s="282">
        <v>26</v>
      </c>
      <c r="C103" s="282">
        <v>26</v>
      </c>
      <c r="D103" s="282">
        <v>26</v>
      </c>
      <c r="E103" s="282">
        <v>26</v>
      </c>
      <c r="F103" s="282">
        <v>26</v>
      </c>
      <c r="G103" s="282">
        <v>26</v>
      </c>
      <c r="H103" s="282">
        <v>26</v>
      </c>
      <c r="I103" s="282">
        <v>26</v>
      </c>
      <c r="J103" s="282">
        <v>26</v>
      </c>
      <c r="K103" s="282">
        <v>26</v>
      </c>
      <c r="L103" s="282">
        <v>26</v>
      </c>
      <c r="M103" s="282">
        <v>26</v>
      </c>
      <c r="N103" s="282">
        <v>26</v>
      </c>
      <c r="O103" s="282">
        <v>26</v>
      </c>
      <c r="P103" s="282">
        <v>26</v>
      </c>
      <c r="Q103" s="282">
        <v>26</v>
      </c>
      <c r="R103" s="282">
        <v>26</v>
      </c>
      <c r="S103" s="282">
        <v>26</v>
      </c>
      <c r="T103" s="282">
        <v>26</v>
      </c>
      <c r="U103" s="282">
        <v>26</v>
      </c>
      <c r="V103" s="282">
        <v>26</v>
      </c>
      <c r="W103" s="282">
        <v>26</v>
      </c>
      <c r="X103" s="282">
        <v>26</v>
      </c>
      <c r="Y103" s="282">
        <v>26</v>
      </c>
      <c r="Z103" s="282">
        <v>26</v>
      </c>
      <c r="AA103" s="282">
        <v>26</v>
      </c>
      <c r="AB103" s="282">
        <v>26</v>
      </c>
      <c r="AC103" s="282">
        <v>26</v>
      </c>
      <c r="AD103" s="282">
        <v>26</v>
      </c>
      <c r="AF103" s="275"/>
      <c r="AG103" s="277"/>
    </row>
    <row r="104" spans="1:33" x14ac:dyDescent="0.25">
      <c r="A104" s="513">
        <v>0.999</v>
      </c>
      <c r="B104" s="513">
        <v>0.999</v>
      </c>
      <c r="C104" s="513">
        <v>0.99199999999999999</v>
      </c>
      <c r="D104" s="513">
        <v>0.99199999999999999</v>
      </c>
      <c r="E104" s="513">
        <v>0.999</v>
      </c>
      <c r="F104" s="513">
        <v>0.999</v>
      </c>
      <c r="G104" s="513">
        <v>0.998</v>
      </c>
      <c r="H104" s="513">
        <v>0.998</v>
      </c>
      <c r="I104" s="513">
        <v>0.999</v>
      </c>
      <c r="J104" s="513">
        <v>0.999</v>
      </c>
      <c r="K104" s="513">
        <v>1</v>
      </c>
      <c r="L104" s="513">
        <v>1</v>
      </c>
      <c r="M104" s="513">
        <v>0.99299999999999999</v>
      </c>
      <c r="N104" s="513">
        <v>0.99299999999999999</v>
      </c>
      <c r="O104" s="513">
        <v>0.999</v>
      </c>
      <c r="P104" s="513">
        <v>0.999</v>
      </c>
      <c r="Q104" s="513">
        <v>0.99199999999999999</v>
      </c>
      <c r="R104" s="513">
        <v>0.99199999999999999</v>
      </c>
      <c r="S104" s="513">
        <v>0.998</v>
      </c>
      <c r="T104" s="513">
        <v>0.998</v>
      </c>
      <c r="U104" s="513">
        <v>0.999</v>
      </c>
      <c r="V104" s="513">
        <v>0.999</v>
      </c>
      <c r="W104" s="513">
        <v>0.99399999999999999</v>
      </c>
      <c r="X104" s="513">
        <v>0.99399999999999999</v>
      </c>
      <c r="Y104" s="513">
        <v>0.998</v>
      </c>
      <c r="Z104" s="513">
        <v>0.998</v>
      </c>
      <c r="AA104" s="513">
        <v>0.998</v>
      </c>
      <c r="AB104" s="513">
        <v>0.998</v>
      </c>
      <c r="AC104" s="513">
        <v>0.999</v>
      </c>
      <c r="AD104" s="513">
        <v>0.999</v>
      </c>
      <c r="AG104" s="277"/>
    </row>
    <row r="105" spans="1:33" x14ac:dyDescent="0.25">
      <c r="A105" s="516"/>
      <c r="B105" s="516"/>
      <c r="C105" s="516"/>
      <c r="D105" s="516"/>
      <c r="E105" s="516"/>
      <c r="F105" s="516"/>
      <c r="G105" s="516"/>
      <c r="H105" s="516"/>
      <c r="I105" s="516"/>
      <c r="J105" s="516"/>
      <c r="K105" s="516"/>
      <c r="L105" s="516"/>
      <c r="M105" s="516"/>
      <c r="N105" s="516"/>
      <c r="O105" s="516"/>
      <c r="P105" s="516"/>
      <c r="Q105" s="516"/>
      <c r="R105" s="516"/>
      <c r="S105" s="516"/>
      <c r="T105" s="516"/>
      <c r="U105" s="516"/>
      <c r="V105" s="516"/>
      <c r="W105" s="516"/>
      <c r="X105" s="516"/>
      <c r="Y105" s="516"/>
      <c r="Z105" s="516"/>
      <c r="AA105" s="516"/>
      <c r="AB105" s="516"/>
      <c r="AC105" s="516"/>
      <c r="AD105" s="516"/>
      <c r="AG105" s="277"/>
    </row>
    <row r="106" spans="1:33" x14ac:dyDescent="0.25">
      <c r="A106" s="516" t="s">
        <v>366</v>
      </c>
      <c r="B106" s="282" t="s">
        <v>634</v>
      </c>
      <c r="C106" s="282" t="s">
        <v>636</v>
      </c>
      <c r="D106" s="282" t="s">
        <v>638</v>
      </c>
      <c r="E106" s="282" t="s">
        <v>640</v>
      </c>
      <c r="F106" s="282" t="s">
        <v>642</v>
      </c>
      <c r="G106" s="282" t="s">
        <v>644</v>
      </c>
      <c r="H106" s="282" t="s">
        <v>613</v>
      </c>
      <c r="I106" s="282" t="s">
        <v>612</v>
      </c>
      <c r="J106" s="282" t="s">
        <v>648</v>
      </c>
      <c r="K106" s="282" t="s">
        <v>611</v>
      </c>
      <c r="L106" s="282" t="s">
        <v>651</v>
      </c>
      <c r="M106" s="282" t="s">
        <v>653</v>
      </c>
      <c r="N106" s="282" t="s">
        <v>655</v>
      </c>
      <c r="O106" s="282" t="s">
        <v>657</v>
      </c>
      <c r="P106" s="282" t="s">
        <v>658</v>
      </c>
      <c r="Q106" s="516"/>
      <c r="R106" s="516"/>
      <c r="S106" s="516"/>
      <c r="T106" s="516"/>
      <c r="U106" s="516"/>
      <c r="V106" s="516"/>
      <c r="W106" s="516"/>
      <c r="X106" s="516"/>
      <c r="Y106" s="516"/>
      <c r="Z106" s="516"/>
      <c r="AA106" s="516"/>
      <c r="AB106" s="516"/>
      <c r="AC106" s="516"/>
      <c r="AD106" s="516"/>
      <c r="AG106" s="277"/>
    </row>
    <row r="107" spans="1:33" x14ac:dyDescent="0.25">
      <c r="A107" s="516" t="s">
        <v>367</v>
      </c>
      <c r="B107" s="282" t="s">
        <v>635</v>
      </c>
      <c r="C107" s="282" t="s">
        <v>637</v>
      </c>
      <c r="D107" s="282" t="s">
        <v>639</v>
      </c>
      <c r="E107" s="282" t="s">
        <v>641</v>
      </c>
      <c r="F107" s="282" t="s">
        <v>643</v>
      </c>
      <c r="G107" s="282" t="s">
        <v>645</v>
      </c>
      <c r="H107" s="282" t="s">
        <v>646</v>
      </c>
      <c r="I107" s="282" t="s">
        <v>647</v>
      </c>
      <c r="J107" s="282" t="s">
        <v>649</v>
      </c>
      <c r="K107" s="282" t="s">
        <v>650</v>
      </c>
      <c r="L107" s="282" t="s">
        <v>652</v>
      </c>
      <c r="M107" s="282" t="s">
        <v>654</v>
      </c>
      <c r="N107" s="282" t="s">
        <v>656</v>
      </c>
      <c r="O107" s="282">
        <v>1.89E-3</v>
      </c>
      <c r="P107" s="282" t="s">
        <v>659</v>
      </c>
      <c r="Q107" s="516"/>
      <c r="R107" s="516"/>
      <c r="S107" s="516"/>
      <c r="T107" s="516"/>
      <c r="U107" s="516"/>
      <c r="V107" s="516"/>
      <c r="W107" s="516"/>
      <c r="X107" s="516"/>
      <c r="Y107" s="516"/>
      <c r="Z107" s="516"/>
      <c r="AA107" s="516"/>
      <c r="AB107" s="516"/>
      <c r="AC107" s="516"/>
      <c r="AD107" s="516"/>
      <c r="AG107" s="277"/>
    </row>
    <row r="108" spans="1:33" x14ac:dyDescent="0.25">
      <c r="A108" s="516"/>
      <c r="B108" s="1"/>
      <c r="C108" s="1"/>
      <c r="D108" s="1"/>
      <c r="E108" s="1"/>
      <c r="F108" s="1"/>
      <c r="G108" s="1"/>
      <c r="H108" s="1"/>
      <c r="I108" s="1"/>
      <c r="J108" s="1"/>
      <c r="K108" s="1"/>
      <c r="L108" s="1"/>
      <c r="M108" s="1"/>
      <c r="N108" s="1"/>
      <c r="O108" s="1"/>
      <c r="P108" s="1"/>
      <c r="Q108" s="516"/>
      <c r="R108" s="516"/>
      <c r="S108" s="516"/>
      <c r="T108" s="516"/>
      <c r="U108" s="516"/>
      <c r="V108" s="516"/>
      <c r="W108" s="516"/>
      <c r="X108" s="516"/>
      <c r="Y108" s="516"/>
      <c r="Z108" s="516"/>
      <c r="AA108" s="516"/>
      <c r="AB108" s="516"/>
      <c r="AC108" s="516"/>
      <c r="AD108" s="516"/>
      <c r="AG108" s="277"/>
    </row>
    <row r="109" spans="1:33" x14ac:dyDescent="0.25">
      <c r="A109" s="516" t="s">
        <v>686</v>
      </c>
      <c r="B109" s="282">
        <v>0.52600000000000002</v>
      </c>
      <c r="C109" s="282">
        <v>0.96599999999999997</v>
      </c>
      <c r="D109" s="282">
        <v>0.28799999999999998</v>
      </c>
      <c r="E109" s="282">
        <v>0.54700000000000004</v>
      </c>
      <c r="F109" s="282">
        <v>0.77100000000000002</v>
      </c>
      <c r="G109" s="282">
        <v>0.36399999999999999</v>
      </c>
      <c r="H109" s="282">
        <v>0.79200000000000004</v>
      </c>
      <c r="I109" s="282">
        <v>0.435</v>
      </c>
      <c r="J109" s="282">
        <v>0.104</v>
      </c>
      <c r="K109" s="282">
        <v>0.97299999999999998</v>
      </c>
      <c r="L109" s="282">
        <v>0.30499999999999999</v>
      </c>
      <c r="M109" s="282">
        <v>1.3029999999999999</v>
      </c>
      <c r="N109" s="282">
        <v>0.29899999999999999</v>
      </c>
      <c r="O109" s="282">
        <v>0.23899999999999999</v>
      </c>
      <c r="P109" s="282">
        <v>0.28399999999999997</v>
      </c>
      <c r="Q109" s="516"/>
      <c r="R109" s="516"/>
      <c r="S109" s="516"/>
      <c r="T109" s="516"/>
      <c r="U109" s="516"/>
      <c r="V109" s="516"/>
      <c r="W109" s="516"/>
      <c r="X109" s="516"/>
      <c r="Y109" s="516"/>
      <c r="Z109" s="516"/>
      <c r="AA109" s="516"/>
      <c r="AB109" s="516"/>
      <c r="AC109" s="516"/>
      <c r="AD109" s="516"/>
      <c r="AG109" s="277"/>
    </row>
    <row r="110" spans="1:33" x14ac:dyDescent="0.25">
      <c r="A110" s="516" t="s">
        <v>687</v>
      </c>
      <c r="B110" s="282">
        <v>-2.3300000000000001E-2</v>
      </c>
      <c r="C110" s="282">
        <v>-2.5999999999999999E-2</v>
      </c>
      <c r="D110" s="282">
        <v>-5.6600000000000001E-3</v>
      </c>
      <c r="E110" s="282">
        <v>-2.01E-2</v>
      </c>
      <c r="F110" s="282">
        <v>-3.1600000000000003E-2</v>
      </c>
      <c r="G110" s="282">
        <v>-2.5399999999999999E-2</v>
      </c>
      <c r="H110" s="282">
        <v>-1.5699999999999999E-2</v>
      </c>
      <c r="I110" s="282">
        <v>-1.47E-2</v>
      </c>
      <c r="J110" s="282">
        <v>4.9100000000000003E-3</v>
      </c>
      <c r="K110" s="282">
        <v>-1.0500000000000001E-2</v>
      </c>
      <c r="L110" s="282">
        <v>-7.9399999999999991E-3</v>
      </c>
      <c r="M110" s="282">
        <v>-4.6399999999999997E-2</v>
      </c>
      <c r="N110" s="282">
        <v>-5.5399999999999998E-3</v>
      </c>
      <c r="O110" s="282">
        <v>1.89E-3</v>
      </c>
      <c r="P110" s="282">
        <v>-7.8200000000000006E-3</v>
      </c>
      <c r="Q110" s="516"/>
      <c r="R110" s="516"/>
      <c r="S110" s="516"/>
      <c r="T110" s="516"/>
      <c r="U110" s="516"/>
      <c r="V110" s="516"/>
      <c r="W110" s="516"/>
      <c r="X110" s="516"/>
      <c r="Y110" s="516"/>
      <c r="Z110" s="516"/>
      <c r="AA110" s="516"/>
      <c r="AB110" s="516"/>
      <c r="AC110" s="516"/>
      <c r="AD110" s="516"/>
      <c r="AG110" s="277"/>
    </row>
    <row r="111" spans="1:33" x14ac:dyDescent="0.25">
      <c r="A111" s="516"/>
      <c r="B111" s="282"/>
      <c r="C111" s="282"/>
      <c r="D111" s="282"/>
      <c r="E111" s="282"/>
      <c r="F111" s="282"/>
      <c r="G111" s="282"/>
      <c r="H111" s="282"/>
      <c r="I111" s="282"/>
      <c r="J111" s="282"/>
      <c r="K111" s="282"/>
      <c r="L111" s="282"/>
      <c r="M111" s="282"/>
      <c r="N111" s="282"/>
      <c r="O111" s="282"/>
      <c r="P111" s="282"/>
      <c r="Q111" s="516"/>
      <c r="R111" s="516"/>
      <c r="S111" s="516"/>
      <c r="T111" s="516"/>
      <c r="U111" s="516"/>
      <c r="V111" s="516"/>
      <c r="W111" s="516"/>
      <c r="X111" s="516"/>
      <c r="Y111" s="516"/>
      <c r="Z111" s="516"/>
      <c r="AA111" s="516"/>
      <c r="AB111" s="516"/>
      <c r="AC111" s="516"/>
      <c r="AD111" s="516"/>
      <c r="AG111" s="277"/>
    </row>
    <row r="112" spans="1:33" x14ac:dyDescent="0.25">
      <c r="A112" s="572" t="s">
        <v>245</v>
      </c>
      <c r="B112" s="572" t="s">
        <v>0</v>
      </c>
      <c r="C112" s="572" t="s">
        <v>23</v>
      </c>
      <c r="D112" s="572" t="s">
        <v>39</v>
      </c>
      <c r="E112" s="572" t="s">
        <v>24</v>
      </c>
      <c r="F112" s="572" t="s">
        <v>40</v>
      </c>
      <c r="G112" s="572" t="s">
        <v>5</v>
      </c>
      <c r="H112" s="572" t="s">
        <v>25</v>
      </c>
      <c r="I112" s="572" t="s">
        <v>26</v>
      </c>
      <c r="J112" s="572" t="s">
        <v>41</v>
      </c>
      <c r="K112" s="572" t="s">
        <v>42</v>
      </c>
      <c r="L112" s="572" t="s">
        <v>956</v>
      </c>
      <c r="M112" s="572" t="s">
        <v>43</v>
      </c>
      <c r="N112" s="572" t="s">
        <v>1</v>
      </c>
      <c r="O112" s="572" t="s">
        <v>2</v>
      </c>
      <c r="P112" s="572" t="s">
        <v>3</v>
      </c>
      <c r="Q112" s="565"/>
      <c r="R112" s="565"/>
      <c r="S112" s="565"/>
      <c r="T112" s="565"/>
      <c r="U112" s="565"/>
      <c r="V112" s="565"/>
      <c r="W112" s="565"/>
      <c r="X112" s="565"/>
      <c r="Y112" s="565"/>
      <c r="Z112" s="565"/>
      <c r="AA112" s="565"/>
      <c r="AB112" s="565"/>
      <c r="AC112" s="565"/>
      <c r="AD112" s="565"/>
      <c r="AE112" s="4"/>
    </row>
    <row r="113" spans="1:33" x14ac:dyDescent="0.25">
      <c r="A113" s="566">
        <v>1</v>
      </c>
      <c r="B113" s="460">
        <v>0.48168893849718442</v>
      </c>
      <c r="C113" s="460">
        <v>0.78183496172519784</v>
      </c>
      <c r="D113" s="460">
        <v>0.27867648066514217</v>
      </c>
      <c r="E113" s="460">
        <v>0.49079497213404227</v>
      </c>
      <c r="F113" s="460">
        <v>0.71257519299797745</v>
      </c>
      <c r="G113" s="460">
        <v>0.34791064705037122</v>
      </c>
      <c r="H113" s="460">
        <v>0.83850805161430286</v>
      </c>
      <c r="I113" s="460">
        <v>0.39126862309401034</v>
      </c>
      <c r="J113" s="460">
        <v>9.2993152660160019E-2</v>
      </c>
      <c r="K113" s="460">
        <v>0.88734630293049177</v>
      </c>
      <c r="L113" s="460">
        <v>0.31845799475463449</v>
      </c>
      <c r="M113" s="460">
        <v>1.0454881898607375</v>
      </c>
      <c r="N113" s="460">
        <v>0.26486790303257279</v>
      </c>
      <c r="O113" s="460">
        <v>0.21586587116345229</v>
      </c>
      <c r="P113" s="460">
        <v>0.28322952317303446</v>
      </c>
      <c r="Q113" s="565"/>
      <c r="R113" s="565"/>
      <c r="S113" s="565"/>
      <c r="T113" s="565"/>
      <c r="U113" s="565"/>
      <c r="V113" s="565"/>
      <c r="W113" s="565"/>
      <c r="X113" s="565"/>
      <c r="Y113" s="565"/>
      <c r="Z113" s="565"/>
      <c r="AA113" s="565"/>
      <c r="AB113" s="565"/>
      <c r="AC113" s="565"/>
      <c r="AD113" s="565"/>
      <c r="AE113" s="4"/>
    </row>
    <row r="114" spans="1:33" x14ac:dyDescent="0.25">
      <c r="A114" s="566">
        <v>2</v>
      </c>
      <c r="B114" s="460">
        <v>0.46304940922074023</v>
      </c>
      <c r="C114" s="460">
        <v>0.88809603402048864</v>
      </c>
      <c r="D114" s="460">
        <v>0.28339085598369562</v>
      </c>
      <c r="E114" s="460">
        <v>0.48810223537114794</v>
      </c>
      <c r="F114" s="460">
        <v>0.66125125446536204</v>
      </c>
      <c r="G114" s="460">
        <v>0.31237905937400912</v>
      </c>
      <c r="H114" s="460">
        <v>0.71849503873051246</v>
      </c>
      <c r="I114" s="460">
        <v>0.40257140156762711</v>
      </c>
      <c r="J114" s="460">
        <v>0.10303051045066504</v>
      </c>
      <c r="K114" s="460">
        <v>0.96310914690396243</v>
      </c>
      <c r="L114" s="460">
        <v>0.28413392040698016</v>
      </c>
      <c r="M114" s="460">
        <v>1.0778126470478866</v>
      </c>
      <c r="N114" s="460">
        <v>0.29129574361022892</v>
      </c>
      <c r="O114" s="460">
        <v>0.24761529444919961</v>
      </c>
      <c r="P114" s="460">
        <v>0.26791416159972187</v>
      </c>
      <c r="Q114" s="565"/>
      <c r="R114" s="565"/>
      <c r="S114" s="565"/>
      <c r="T114" s="565"/>
      <c r="U114" s="565"/>
      <c r="V114" s="565"/>
      <c r="W114" s="565"/>
      <c r="X114" s="565"/>
      <c r="Y114" s="565"/>
      <c r="Z114" s="565"/>
      <c r="AA114" s="565"/>
      <c r="AB114" s="565"/>
      <c r="AC114" s="565"/>
      <c r="AD114" s="565"/>
      <c r="AE114" s="4"/>
    </row>
    <row r="115" spans="1:33" x14ac:dyDescent="0.25">
      <c r="A115" s="566">
        <v>3</v>
      </c>
      <c r="B115" s="460">
        <v>0.41331790329853024</v>
      </c>
      <c r="C115" s="460">
        <v>0.78266049384170944</v>
      </c>
      <c r="D115" s="460">
        <v>0.28003856768489854</v>
      </c>
      <c r="E115" s="460">
        <v>0.45758644110632574</v>
      </c>
      <c r="F115" s="460">
        <v>0.53510222414773734</v>
      </c>
      <c r="G115" s="460">
        <v>0.26777935880484027</v>
      </c>
      <c r="H115" s="460">
        <v>0.57339435624965762</v>
      </c>
      <c r="I115" s="460">
        <v>0.38604176978882854</v>
      </c>
      <c r="J115" s="460">
        <v>0.12334564778139977</v>
      </c>
      <c r="K115" s="460">
        <v>0.88052522830332103</v>
      </c>
      <c r="L115" s="460">
        <v>0.28853927635617566</v>
      </c>
      <c r="M115" s="460">
        <v>0.77687285081702018</v>
      </c>
      <c r="N115" s="460">
        <v>0.29294257260844581</v>
      </c>
      <c r="O115" s="460">
        <v>0.25603492923131799</v>
      </c>
      <c r="P115" s="460">
        <v>0.25929708097747878</v>
      </c>
      <c r="Q115" s="565"/>
      <c r="R115" s="565"/>
      <c r="S115" s="565"/>
      <c r="T115" s="565"/>
      <c r="U115" s="565"/>
      <c r="V115" s="565"/>
      <c r="W115" s="565"/>
      <c r="X115" s="565"/>
      <c r="Y115" s="565"/>
      <c r="Z115" s="565"/>
      <c r="AA115" s="565"/>
      <c r="AB115" s="565"/>
      <c r="AC115" s="565"/>
      <c r="AD115" s="565"/>
      <c r="AE115" s="4"/>
    </row>
    <row r="116" spans="1:33" x14ac:dyDescent="0.25">
      <c r="A116" s="566">
        <v>4</v>
      </c>
      <c r="B116" s="460">
        <v>0.36724751358707802</v>
      </c>
      <c r="C116" s="460">
        <v>0.60170829398345427</v>
      </c>
      <c r="D116" s="460">
        <v>0.26695380339120883</v>
      </c>
      <c r="E116" s="460">
        <v>0.41515153019537271</v>
      </c>
      <c r="F116" s="460">
        <v>0.45600235368040265</v>
      </c>
      <c r="G116" s="460">
        <v>0.24989824757720144</v>
      </c>
      <c r="H116" s="460">
        <v>0.6370159692412658</v>
      </c>
      <c r="I116" s="460">
        <v>0.32637749355134993</v>
      </c>
      <c r="J116" s="460">
        <v>0.11001580434554055</v>
      </c>
      <c r="K116" s="460">
        <v>0.80177090741736223</v>
      </c>
      <c r="L116" s="460">
        <v>0.26355709331472471</v>
      </c>
      <c r="M116" s="460">
        <v>0.60591685209204293</v>
      </c>
      <c r="N116" s="460">
        <v>0.27643618048434426</v>
      </c>
      <c r="O116" s="460">
        <v>0.2536841421521383</v>
      </c>
      <c r="P116" s="460">
        <v>0.25673111747931643</v>
      </c>
      <c r="Q116" s="565"/>
      <c r="R116" s="565"/>
      <c r="S116" s="565"/>
      <c r="T116" s="565"/>
      <c r="U116" s="565"/>
      <c r="V116" s="565"/>
      <c r="W116" s="565"/>
      <c r="X116" s="565"/>
      <c r="Y116" s="565"/>
      <c r="Z116" s="565"/>
      <c r="AA116" s="565"/>
      <c r="AB116" s="565"/>
      <c r="AC116" s="565"/>
      <c r="AD116" s="565"/>
      <c r="AE116" s="4"/>
    </row>
    <row r="117" spans="1:33" x14ac:dyDescent="0.25">
      <c r="A117" s="566">
        <v>5</v>
      </c>
      <c r="B117" s="460">
        <v>0.3262453318970458</v>
      </c>
      <c r="C117" s="460">
        <v>0.52360823710528936</v>
      </c>
      <c r="D117" s="460">
        <v>0.24656357526763073</v>
      </c>
      <c r="E117" s="460">
        <v>0.34858101228002131</v>
      </c>
      <c r="F117" s="460">
        <v>0.41523088052316504</v>
      </c>
      <c r="G117" s="460">
        <v>0.21830229893693329</v>
      </c>
      <c r="H117" s="460">
        <v>0.627958969593442</v>
      </c>
      <c r="I117" s="460">
        <v>0.30819545313655294</v>
      </c>
      <c r="J117" s="460">
        <v>0.10581828399074962</v>
      </c>
      <c r="K117" s="460">
        <v>0.78176976750755767</v>
      </c>
      <c r="L117" s="460">
        <v>0.26004825869964238</v>
      </c>
      <c r="M117" s="460">
        <v>0.47266168123045027</v>
      </c>
      <c r="N117" s="460">
        <v>0.26592446926651031</v>
      </c>
      <c r="O117" s="460">
        <v>0.2515218906907386</v>
      </c>
      <c r="P117" s="460">
        <v>0.24212729275753073</v>
      </c>
      <c r="Q117" s="565"/>
      <c r="R117" s="565"/>
      <c r="S117" s="565"/>
      <c r="T117" s="565"/>
      <c r="U117" s="565"/>
      <c r="V117" s="565"/>
      <c r="W117" s="565"/>
      <c r="X117" s="565"/>
      <c r="Y117" s="565"/>
      <c r="Z117" s="565"/>
      <c r="AA117" s="565"/>
      <c r="AB117" s="565"/>
      <c r="AC117" s="565"/>
      <c r="AD117" s="565"/>
      <c r="AE117" s="4"/>
    </row>
    <row r="118" spans="1:33" x14ac:dyDescent="0.25">
      <c r="A118" s="566">
        <v>6</v>
      </c>
      <c r="B118" s="460">
        <v>0.27134368528632596</v>
      </c>
      <c r="C118" s="460">
        <v>0.51044581989352289</v>
      </c>
      <c r="D118" s="460">
        <v>0.2410646520497291</v>
      </c>
      <c r="E118" s="460">
        <v>0.29366443200728154</v>
      </c>
      <c r="F118" s="460">
        <v>0.33198965518640389</v>
      </c>
      <c r="G118" s="460">
        <v>0.18089549672220442</v>
      </c>
      <c r="H118" s="460">
        <v>0.50045342201562115</v>
      </c>
      <c r="I118" s="460">
        <v>0.29607337357649371</v>
      </c>
      <c r="J118" s="460">
        <v>0.13132474695827467</v>
      </c>
      <c r="K118" s="460">
        <v>0.68579076914781123</v>
      </c>
      <c r="L118" s="460">
        <v>0.24422289456273602</v>
      </c>
      <c r="M118" s="460">
        <v>0.40673193375788508</v>
      </c>
      <c r="N118" s="460">
        <v>0.24153017164103341</v>
      </c>
      <c r="O118" s="460">
        <v>0.24295036203898079</v>
      </c>
      <c r="P118" s="460">
        <v>0.21904823162492396</v>
      </c>
      <c r="Q118" s="565"/>
      <c r="R118" s="565"/>
      <c r="S118" s="565"/>
      <c r="T118" s="565"/>
      <c r="U118" s="565"/>
      <c r="V118" s="565"/>
      <c r="W118" s="565"/>
      <c r="X118" s="565"/>
      <c r="Y118" s="565"/>
      <c r="Z118" s="565"/>
      <c r="AA118" s="565"/>
      <c r="AB118" s="565"/>
      <c r="AC118" s="565"/>
      <c r="AD118" s="565"/>
      <c r="AE118" s="4"/>
    </row>
    <row r="119" spans="1:33" x14ac:dyDescent="0.25">
      <c r="A119" s="567">
        <v>-95</v>
      </c>
      <c r="B119" s="567">
        <v>-96</v>
      </c>
      <c r="C119" s="567">
        <v>-97</v>
      </c>
      <c r="D119" s="567">
        <v>-98</v>
      </c>
      <c r="E119" s="567">
        <v>-99</v>
      </c>
      <c r="F119" s="567">
        <v>-100</v>
      </c>
      <c r="G119" s="567">
        <v>-101</v>
      </c>
      <c r="H119" s="567">
        <v>-102</v>
      </c>
      <c r="I119" s="567">
        <v>-103</v>
      </c>
      <c r="J119" s="567">
        <v>-104</v>
      </c>
      <c r="K119" s="567">
        <v>-105</v>
      </c>
      <c r="L119" s="567">
        <v>-106</v>
      </c>
      <c r="M119" s="567">
        <v>-107</v>
      </c>
      <c r="N119" s="567">
        <v>-108</v>
      </c>
      <c r="O119" s="567">
        <v>-109</v>
      </c>
      <c r="P119" s="567">
        <v>-110</v>
      </c>
      <c r="Q119" s="567">
        <v>-111</v>
      </c>
      <c r="R119" s="567">
        <v>-112</v>
      </c>
      <c r="S119" s="567">
        <v>-113</v>
      </c>
      <c r="T119" s="567">
        <v>-114</v>
      </c>
      <c r="U119" s="567">
        <v>-115</v>
      </c>
      <c r="V119" s="567">
        <v>-116</v>
      </c>
      <c r="W119" s="567">
        <v>-117</v>
      </c>
      <c r="X119" s="567">
        <v>-118</v>
      </c>
      <c r="Y119" s="567">
        <v>-119</v>
      </c>
      <c r="Z119" s="567">
        <v>-120</v>
      </c>
      <c r="AA119" s="567">
        <v>-121</v>
      </c>
      <c r="AB119" s="567">
        <v>-122</v>
      </c>
      <c r="AC119" s="567">
        <v>-123</v>
      </c>
      <c r="AD119" s="567">
        <v>-124</v>
      </c>
    </row>
    <row r="120" spans="1:33" x14ac:dyDescent="0.25">
      <c r="A120" s="568" t="s">
        <v>175</v>
      </c>
      <c r="B120" s="568" t="s">
        <v>176</v>
      </c>
      <c r="C120" s="568" t="s">
        <v>175</v>
      </c>
      <c r="D120" s="568" t="s">
        <v>176</v>
      </c>
      <c r="E120" s="568" t="s">
        <v>175</v>
      </c>
      <c r="F120" s="568" t="s">
        <v>176</v>
      </c>
      <c r="G120" s="568" t="s">
        <v>175</v>
      </c>
      <c r="H120" s="568" t="s">
        <v>176</v>
      </c>
      <c r="I120" s="568" t="s">
        <v>175</v>
      </c>
      <c r="J120" s="568" t="s">
        <v>176</v>
      </c>
      <c r="K120" s="568" t="s">
        <v>175</v>
      </c>
      <c r="L120" s="568" t="s">
        <v>176</v>
      </c>
      <c r="M120" s="568" t="s">
        <v>175</v>
      </c>
      <c r="N120" s="568" t="s">
        <v>176</v>
      </c>
      <c r="O120" s="568" t="s">
        <v>175</v>
      </c>
      <c r="P120" s="568" t="s">
        <v>176</v>
      </c>
      <c r="Q120" s="568" t="s">
        <v>175</v>
      </c>
      <c r="R120" s="568" t="s">
        <v>176</v>
      </c>
      <c r="S120" s="568" t="s">
        <v>175</v>
      </c>
      <c r="T120" s="568" t="s">
        <v>176</v>
      </c>
      <c r="U120" s="568" t="s">
        <v>175</v>
      </c>
      <c r="V120" s="568" t="s">
        <v>176</v>
      </c>
      <c r="W120" s="568" t="s">
        <v>175</v>
      </c>
      <c r="X120" s="568" t="s">
        <v>176</v>
      </c>
      <c r="Y120" s="568" t="s">
        <v>175</v>
      </c>
      <c r="Z120" s="568" t="s">
        <v>176</v>
      </c>
      <c r="AA120" s="568" t="s">
        <v>175</v>
      </c>
      <c r="AB120" s="568" t="s">
        <v>176</v>
      </c>
      <c r="AC120" s="568" t="s">
        <v>175</v>
      </c>
      <c r="AD120" s="568" t="s">
        <v>176</v>
      </c>
    </row>
    <row r="121" spans="1:33" x14ac:dyDescent="0.25">
      <c r="A121" s="567" t="s">
        <v>249</v>
      </c>
      <c r="B121" s="567" t="s">
        <v>249</v>
      </c>
      <c r="C121" s="567" t="s">
        <v>249</v>
      </c>
      <c r="D121" s="567" t="s">
        <v>249</v>
      </c>
      <c r="E121" s="567" t="s">
        <v>249</v>
      </c>
      <c r="F121" s="567" t="s">
        <v>249</v>
      </c>
      <c r="G121" s="567" t="s">
        <v>249</v>
      </c>
      <c r="H121" s="567" t="s">
        <v>249</v>
      </c>
      <c r="I121" s="567" t="s">
        <v>249</v>
      </c>
      <c r="J121" s="567" t="s">
        <v>249</v>
      </c>
      <c r="K121" s="567" t="s">
        <v>249</v>
      </c>
      <c r="L121" s="567" t="s">
        <v>249</v>
      </c>
      <c r="M121" s="567" t="s">
        <v>249</v>
      </c>
      <c r="N121" s="567" t="s">
        <v>249</v>
      </c>
      <c r="O121" s="567" t="s">
        <v>249</v>
      </c>
      <c r="P121" s="567" t="s">
        <v>249</v>
      </c>
      <c r="Q121" s="567" t="s">
        <v>249</v>
      </c>
      <c r="R121" s="567" t="s">
        <v>249</v>
      </c>
      <c r="S121" s="567" t="s">
        <v>249</v>
      </c>
      <c r="T121" s="567" t="s">
        <v>249</v>
      </c>
      <c r="U121" s="567" t="s">
        <v>249</v>
      </c>
      <c r="V121" s="567" t="s">
        <v>249</v>
      </c>
      <c r="W121" s="567" t="s">
        <v>249</v>
      </c>
      <c r="X121" s="567" t="s">
        <v>249</v>
      </c>
      <c r="Y121" s="567" t="s">
        <v>249</v>
      </c>
      <c r="Z121" s="567" t="s">
        <v>249</v>
      </c>
      <c r="AA121" s="567" t="s">
        <v>249</v>
      </c>
      <c r="AB121" s="567" t="s">
        <v>249</v>
      </c>
      <c r="AC121" s="567" t="s">
        <v>249</v>
      </c>
      <c r="AD121" s="567" t="s">
        <v>249</v>
      </c>
    </row>
    <row r="122" spans="1:33" x14ac:dyDescent="0.25">
      <c r="A122" s="568" t="s">
        <v>660</v>
      </c>
      <c r="B122" s="568" t="s">
        <v>661</v>
      </c>
      <c r="C122" s="568" t="s">
        <v>611</v>
      </c>
      <c r="D122" s="568" t="s">
        <v>662</v>
      </c>
      <c r="E122" s="568" t="s">
        <v>663</v>
      </c>
      <c r="F122" s="568" t="s">
        <v>664</v>
      </c>
      <c r="G122" s="568" t="s">
        <v>665</v>
      </c>
      <c r="H122" s="568" t="s">
        <v>666</v>
      </c>
      <c r="I122" s="568" t="s">
        <v>667</v>
      </c>
      <c r="J122" s="568" t="s">
        <v>668</v>
      </c>
      <c r="K122" s="568" t="s">
        <v>669</v>
      </c>
      <c r="L122" s="568" t="s">
        <v>670</v>
      </c>
      <c r="M122" s="568" t="s">
        <v>671</v>
      </c>
      <c r="N122" s="568" t="s">
        <v>672</v>
      </c>
      <c r="O122" s="568" t="s">
        <v>673</v>
      </c>
      <c r="P122" s="568" t="s">
        <v>674</v>
      </c>
      <c r="Q122" s="568" t="s">
        <v>675</v>
      </c>
      <c r="R122" s="568">
        <v>4.7600000000000003E-2</v>
      </c>
      <c r="S122" s="568" t="s">
        <v>676</v>
      </c>
      <c r="T122" s="568" t="s">
        <v>677</v>
      </c>
      <c r="U122" s="568" t="s">
        <v>678</v>
      </c>
      <c r="V122" s="568" t="s">
        <v>679</v>
      </c>
      <c r="W122" s="568" t="s">
        <v>680</v>
      </c>
      <c r="X122" s="568" t="s">
        <v>681</v>
      </c>
      <c r="Y122" s="568" t="s">
        <v>682</v>
      </c>
      <c r="Z122" s="568">
        <v>-2.0899999999999998E-2</v>
      </c>
      <c r="AA122" s="568" t="s">
        <v>683</v>
      </c>
      <c r="AB122" s="568">
        <v>1.6299999999999999E-2</v>
      </c>
      <c r="AC122" s="568" t="s">
        <v>684</v>
      </c>
      <c r="AD122" s="568" t="s">
        <v>685</v>
      </c>
      <c r="AE122" s="4"/>
      <c r="AG122" s="277"/>
    </row>
    <row r="123" spans="1:33" x14ac:dyDescent="0.25">
      <c r="A123" s="568">
        <v>-1.9099999999999999E-2</v>
      </c>
      <c r="B123" s="568">
        <v>-1.03E-2</v>
      </c>
      <c r="C123" s="568">
        <v>-9.7500000000000003E-2</v>
      </c>
      <c r="D123" s="568">
        <v>-3.0099999999999998E-2</v>
      </c>
      <c r="E123" s="568">
        <v>-8.3999999999999995E-3</v>
      </c>
      <c r="F123" s="568">
        <v>-7.5700000000000003E-3</v>
      </c>
      <c r="G123" s="568">
        <v>-3.2800000000000003E-2</v>
      </c>
      <c r="H123" s="568">
        <v>-1.6899999999999998E-2</v>
      </c>
      <c r="I123" s="568">
        <v>-2.7400000000000001E-2</v>
      </c>
      <c r="J123" s="568">
        <v>-1.04E-2</v>
      </c>
      <c r="K123" s="568">
        <v>-8.3099999999999997E-3</v>
      </c>
      <c r="L123" s="568">
        <v>-6.4799999999999996E-3</v>
      </c>
      <c r="M123" s="568">
        <v>-7.1300000000000002E-2</v>
      </c>
      <c r="N123" s="568">
        <v>-2.3900000000000001E-2</v>
      </c>
      <c r="O123" s="568">
        <v>-2.12E-2</v>
      </c>
      <c r="P123" s="568">
        <v>-1.3599999999999999E-2</v>
      </c>
      <c r="Q123" s="568">
        <v>-9.0699999999999999E-3</v>
      </c>
      <c r="R123" s="568">
        <v>-2.3400000000000001E-2</v>
      </c>
      <c r="S123" s="568">
        <v>-5.3699999999999998E-2</v>
      </c>
      <c r="T123" s="568">
        <v>-1.4800000000000001E-2</v>
      </c>
      <c r="U123" s="568">
        <v>-8.6999999999999994E-3</v>
      </c>
      <c r="V123" s="568">
        <v>-7.3200000000000001E-3</v>
      </c>
      <c r="W123" s="568">
        <v>-0.126</v>
      </c>
      <c r="X123" s="568">
        <v>-3.1800000000000002E-2</v>
      </c>
      <c r="Y123" s="568">
        <v>-1.7000000000000001E-2</v>
      </c>
      <c r="Z123" s="568">
        <v>-1.5299999999999999E-2</v>
      </c>
      <c r="AA123" s="568">
        <v>-1.2800000000000001E-2</v>
      </c>
      <c r="AB123" s="568">
        <v>-1.3899999999999999E-2</v>
      </c>
      <c r="AC123" s="568">
        <v>-6.77E-3</v>
      </c>
      <c r="AD123" s="568">
        <v>-6.2399999999999999E-3</v>
      </c>
      <c r="AE123" s="4"/>
      <c r="AG123" s="277"/>
    </row>
    <row r="124" spans="1:33" x14ac:dyDescent="0.25">
      <c r="A124" s="568" t="s">
        <v>249</v>
      </c>
      <c r="B124" s="568" t="s">
        <v>249</v>
      </c>
      <c r="C124" s="568" t="s">
        <v>249</v>
      </c>
      <c r="D124" s="568" t="s">
        <v>249</v>
      </c>
      <c r="E124" s="568" t="s">
        <v>249</v>
      </c>
      <c r="F124" s="568" t="s">
        <v>249</v>
      </c>
      <c r="G124" s="568" t="s">
        <v>249</v>
      </c>
      <c r="H124" s="568" t="s">
        <v>249</v>
      </c>
      <c r="I124" s="568" t="s">
        <v>249</v>
      </c>
      <c r="J124" s="568" t="s">
        <v>249</v>
      </c>
      <c r="K124" s="568" t="s">
        <v>249</v>
      </c>
      <c r="L124" s="568" t="s">
        <v>249</v>
      </c>
      <c r="M124" s="568" t="s">
        <v>249</v>
      </c>
      <c r="N124" s="568" t="s">
        <v>249</v>
      </c>
      <c r="O124" s="568" t="s">
        <v>249</v>
      </c>
      <c r="P124" s="568" t="s">
        <v>249</v>
      </c>
      <c r="Q124" s="568" t="s">
        <v>249</v>
      </c>
      <c r="R124" s="568" t="s">
        <v>249</v>
      </c>
      <c r="S124" s="568" t="s">
        <v>249</v>
      </c>
      <c r="T124" s="568" t="s">
        <v>249</v>
      </c>
      <c r="U124" s="568" t="s">
        <v>249</v>
      </c>
      <c r="V124" s="568" t="s">
        <v>249</v>
      </c>
      <c r="W124" s="568" t="s">
        <v>249</v>
      </c>
      <c r="X124" s="568" t="s">
        <v>249</v>
      </c>
      <c r="Y124" s="568" t="s">
        <v>249</v>
      </c>
      <c r="Z124" s="568" t="s">
        <v>249</v>
      </c>
      <c r="AA124" s="568" t="s">
        <v>249</v>
      </c>
      <c r="AB124" s="568" t="s">
        <v>249</v>
      </c>
      <c r="AC124" s="568" t="s">
        <v>249</v>
      </c>
      <c r="AD124" s="568" t="s">
        <v>249</v>
      </c>
      <c r="AE124" s="4"/>
      <c r="AG124" s="277"/>
    </row>
    <row r="125" spans="1:33" x14ac:dyDescent="0.25">
      <c r="A125" s="568">
        <v>6</v>
      </c>
      <c r="B125" s="568">
        <v>6</v>
      </c>
      <c r="C125" s="568">
        <v>6</v>
      </c>
      <c r="D125" s="568">
        <v>6</v>
      </c>
      <c r="E125" s="568">
        <v>6</v>
      </c>
      <c r="F125" s="568">
        <v>6</v>
      </c>
      <c r="G125" s="568">
        <v>6</v>
      </c>
      <c r="H125" s="568">
        <v>6</v>
      </c>
      <c r="I125" s="568">
        <v>6</v>
      </c>
      <c r="J125" s="568">
        <v>6</v>
      </c>
      <c r="K125" s="568">
        <v>6</v>
      </c>
      <c r="L125" s="568">
        <v>6</v>
      </c>
      <c r="M125" s="568">
        <v>6</v>
      </c>
      <c r="N125" s="568">
        <v>6</v>
      </c>
      <c r="O125" s="568">
        <v>6</v>
      </c>
      <c r="P125" s="568">
        <v>6</v>
      </c>
      <c r="Q125" s="568">
        <v>6</v>
      </c>
      <c r="R125" s="568">
        <v>6</v>
      </c>
      <c r="S125" s="568">
        <v>6</v>
      </c>
      <c r="T125" s="568">
        <v>6</v>
      </c>
      <c r="U125" s="568">
        <v>6</v>
      </c>
      <c r="V125" s="568">
        <v>6</v>
      </c>
      <c r="W125" s="568">
        <v>6</v>
      </c>
      <c r="X125" s="568">
        <v>6</v>
      </c>
      <c r="Y125" s="568">
        <v>6</v>
      </c>
      <c r="Z125" s="568">
        <v>6</v>
      </c>
      <c r="AA125" s="568">
        <v>6</v>
      </c>
      <c r="AB125" s="568">
        <v>6</v>
      </c>
      <c r="AC125" s="568">
        <v>6</v>
      </c>
      <c r="AD125" s="568">
        <v>6</v>
      </c>
      <c r="AE125" s="4"/>
      <c r="AG125" s="277"/>
    </row>
    <row r="126" spans="1:33" x14ac:dyDescent="0.25">
      <c r="A126" s="569">
        <v>0.999</v>
      </c>
      <c r="B126" s="569">
        <v>0.999</v>
      </c>
      <c r="C126" s="569">
        <v>0.99</v>
      </c>
      <c r="D126" s="569">
        <v>0.99</v>
      </c>
      <c r="E126" s="569">
        <v>0.999</v>
      </c>
      <c r="F126" s="569">
        <v>0.999</v>
      </c>
      <c r="G126" s="569">
        <v>0.997</v>
      </c>
      <c r="H126" s="569">
        <v>0.997</v>
      </c>
      <c r="I126" s="569">
        <v>0.999</v>
      </c>
      <c r="J126" s="569">
        <v>0.999</v>
      </c>
      <c r="K126" s="569">
        <v>1</v>
      </c>
      <c r="L126" s="569">
        <v>1</v>
      </c>
      <c r="M126" s="569">
        <v>0.99399999999999999</v>
      </c>
      <c r="N126" s="569">
        <v>0.99399999999999999</v>
      </c>
      <c r="O126" s="569">
        <v>0.998</v>
      </c>
      <c r="P126" s="569">
        <v>0.998</v>
      </c>
      <c r="Q126" s="569">
        <v>0.99399999999999999</v>
      </c>
      <c r="R126" s="569">
        <v>0.99399999999999999</v>
      </c>
      <c r="S126" s="569">
        <v>0.997</v>
      </c>
      <c r="T126" s="569">
        <v>0.997</v>
      </c>
      <c r="U126" s="569">
        <v>0.999</v>
      </c>
      <c r="V126" s="569">
        <v>0.999</v>
      </c>
      <c r="W126" s="569">
        <v>0.99099999999999999</v>
      </c>
      <c r="X126" s="569">
        <v>0.99099999999999999</v>
      </c>
      <c r="Y126" s="569">
        <v>0.997</v>
      </c>
      <c r="Z126" s="569">
        <v>0.997</v>
      </c>
      <c r="AA126" s="569">
        <v>0.998</v>
      </c>
      <c r="AB126" s="569">
        <v>0.998</v>
      </c>
      <c r="AC126" s="569">
        <v>1</v>
      </c>
      <c r="AD126" s="569">
        <v>1</v>
      </c>
      <c r="AE126" s="4"/>
      <c r="AG126" s="277"/>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4"/>
      <c r="AG127" s="277"/>
    </row>
    <row r="128" spans="1:33" x14ac:dyDescent="0.25">
      <c r="A128" s="570" t="s">
        <v>366</v>
      </c>
      <c r="B128" s="5" t="s">
        <v>660</v>
      </c>
      <c r="C128" s="5" t="s">
        <v>611</v>
      </c>
      <c r="D128" s="5" t="s">
        <v>663</v>
      </c>
      <c r="E128" s="5" t="s">
        <v>665</v>
      </c>
      <c r="F128" s="5" t="s">
        <v>667</v>
      </c>
      <c r="G128" s="5" t="s">
        <v>669</v>
      </c>
      <c r="H128" s="5" t="s">
        <v>671</v>
      </c>
      <c r="I128" s="5" t="s">
        <v>673</v>
      </c>
      <c r="J128" s="5" t="s">
        <v>675</v>
      </c>
      <c r="K128" s="5" t="s">
        <v>676</v>
      </c>
      <c r="L128" s="5" t="s">
        <v>678</v>
      </c>
      <c r="M128" s="5" t="s">
        <v>680</v>
      </c>
      <c r="N128" s="5" t="s">
        <v>682</v>
      </c>
      <c r="O128" s="5" t="s">
        <v>683</v>
      </c>
      <c r="P128" s="5" t="s">
        <v>684</v>
      </c>
      <c r="Q128" s="5"/>
      <c r="R128" s="5"/>
      <c r="S128" s="5"/>
      <c r="T128" s="5"/>
      <c r="U128" s="5"/>
      <c r="V128" s="5"/>
      <c r="W128" s="5"/>
      <c r="X128" s="5"/>
      <c r="Y128" s="5"/>
      <c r="Z128" s="5"/>
      <c r="AA128" s="5"/>
      <c r="AB128" s="5"/>
      <c r="AC128" s="5"/>
      <c r="AD128" s="5"/>
      <c r="AE128" s="4"/>
      <c r="AG128" s="277"/>
    </row>
    <row r="129" spans="1:49" x14ac:dyDescent="0.25">
      <c r="A129" s="570" t="s">
        <v>367</v>
      </c>
      <c r="B129" s="460" t="s">
        <v>661</v>
      </c>
      <c r="C129" s="460" t="s">
        <v>662</v>
      </c>
      <c r="D129" s="460" t="s">
        <v>664</v>
      </c>
      <c r="E129" s="460" t="s">
        <v>666</v>
      </c>
      <c r="F129" s="460" t="s">
        <v>668</v>
      </c>
      <c r="G129" s="460" t="s">
        <v>670</v>
      </c>
      <c r="H129" s="460" t="s">
        <v>672</v>
      </c>
      <c r="I129" s="460" t="s">
        <v>674</v>
      </c>
      <c r="J129" s="596">
        <v>4.7600000000000003E-2</v>
      </c>
      <c r="K129" s="460" t="s">
        <v>677</v>
      </c>
      <c r="L129" s="460" t="s">
        <v>679</v>
      </c>
      <c r="M129" s="460" t="s">
        <v>681</v>
      </c>
      <c r="N129" s="596">
        <v>-2.0899999999999998E-2</v>
      </c>
      <c r="O129" s="596">
        <v>1.6299999999999999E-2</v>
      </c>
      <c r="P129" s="460" t="s">
        <v>685</v>
      </c>
      <c r="Q129" s="565"/>
      <c r="R129" s="565"/>
      <c r="S129" s="565"/>
      <c r="T129" s="565"/>
      <c r="U129" s="565"/>
      <c r="V129" s="565"/>
      <c r="W129" s="565"/>
      <c r="X129" s="565"/>
      <c r="Y129" s="565"/>
      <c r="Z129" s="565"/>
      <c r="AA129" s="565"/>
      <c r="AB129" s="565"/>
      <c r="AC129" s="565"/>
      <c r="AD129" s="565"/>
      <c r="AE129" s="4"/>
      <c r="AG129" s="277"/>
    </row>
    <row r="130" spans="1:49" x14ac:dyDescent="0.25">
      <c r="A130" s="570"/>
      <c r="B130" s="460"/>
      <c r="C130" s="460"/>
      <c r="D130" s="460"/>
      <c r="E130" s="460"/>
      <c r="F130" s="460"/>
      <c r="G130" s="460"/>
      <c r="H130" s="460"/>
      <c r="I130" s="460"/>
      <c r="J130" s="460"/>
      <c r="K130" s="460"/>
      <c r="L130" s="460"/>
      <c r="M130" s="460"/>
      <c r="N130" s="460"/>
      <c r="O130" s="460"/>
      <c r="P130" s="460"/>
      <c r="Q130" s="565"/>
      <c r="R130" s="565"/>
      <c r="S130" s="565"/>
      <c r="T130" s="565"/>
      <c r="U130" s="565"/>
      <c r="V130" s="565"/>
      <c r="W130" s="565"/>
      <c r="X130" s="565"/>
      <c r="Y130" s="565"/>
      <c r="Z130" s="565"/>
      <c r="AA130" s="565"/>
      <c r="AB130" s="565"/>
      <c r="AC130" s="565"/>
      <c r="AD130" s="565"/>
      <c r="AE130" s="4"/>
      <c r="AF130" s="275"/>
    </row>
    <row r="131" spans="1:49" x14ac:dyDescent="0.25">
      <c r="A131" s="570" t="s">
        <v>688</v>
      </c>
      <c r="B131" s="571">
        <v>0.55800000000000005</v>
      </c>
      <c r="C131" s="571">
        <v>0.97299999999999998</v>
      </c>
      <c r="D131" s="571">
        <v>0.29799999999999999</v>
      </c>
      <c r="E131" s="571">
        <v>0.57299999999999995</v>
      </c>
      <c r="F131" s="571">
        <v>0.85</v>
      </c>
      <c r="G131" s="571">
        <v>0.39600000000000002</v>
      </c>
      <c r="H131" s="571">
        <v>0.86799999999999999</v>
      </c>
      <c r="I131" s="571">
        <v>0.44</v>
      </c>
      <c r="J131" s="571">
        <v>9.3700000000000006E-2</v>
      </c>
      <c r="K131" s="571">
        <v>1.0029999999999999</v>
      </c>
      <c r="L131" s="571">
        <v>0.32700000000000001</v>
      </c>
      <c r="M131" s="571">
        <v>1.387</v>
      </c>
      <c r="N131" s="571">
        <v>0.29299999999999998</v>
      </c>
      <c r="O131" s="571">
        <v>0.23100000000000001</v>
      </c>
      <c r="P131" s="571">
        <v>0.29699999999999999</v>
      </c>
      <c r="Q131" s="565"/>
      <c r="R131" s="565"/>
      <c r="S131" s="565"/>
      <c r="T131" s="565"/>
      <c r="U131" s="565"/>
      <c r="V131" s="565"/>
      <c r="W131" s="565"/>
      <c r="X131" s="565"/>
      <c r="Y131" s="565"/>
      <c r="Z131" s="565"/>
      <c r="AA131" s="565"/>
      <c r="AB131" s="565"/>
      <c r="AC131" s="565"/>
      <c r="AD131" s="565"/>
      <c r="AE131" s="4"/>
      <c r="AF131" s="275"/>
    </row>
    <row r="132" spans="1:49" x14ac:dyDescent="0.25">
      <c r="A132" s="570" t="s">
        <v>689</v>
      </c>
      <c r="B132" s="571">
        <v>-0.109</v>
      </c>
      <c r="C132" s="571">
        <v>-0.106</v>
      </c>
      <c r="D132" s="571">
        <v>-3.2800000000000003E-2</v>
      </c>
      <c r="E132" s="571">
        <v>-9.5200000000000007E-2</v>
      </c>
      <c r="F132" s="571">
        <v>-0.15</v>
      </c>
      <c r="G132" s="571">
        <v>-0.123</v>
      </c>
      <c r="H132" s="571">
        <v>-8.6199999999999999E-2</v>
      </c>
      <c r="I132" s="571">
        <v>-6.5500000000000003E-2</v>
      </c>
      <c r="J132" s="571">
        <v>4.7600000000000003E-2</v>
      </c>
      <c r="K132" s="571">
        <v>-5.4100000000000002E-2</v>
      </c>
      <c r="L132" s="571">
        <v>-4.8599999999999997E-2</v>
      </c>
      <c r="M132" s="571">
        <v>-0.19800000000000001</v>
      </c>
      <c r="N132" s="571">
        <v>-2.0899999999999998E-2</v>
      </c>
      <c r="O132" s="571">
        <v>1.6299999999999999E-2</v>
      </c>
      <c r="P132" s="571">
        <v>-4.4400000000000002E-2</v>
      </c>
      <c r="Q132" s="565"/>
      <c r="R132" s="565"/>
      <c r="S132" s="565"/>
      <c r="T132" s="565"/>
      <c r="U132" s="565"/>
      <c r="V132" s="565"/>
      <c r="W132" s="565"/>
      <c r="X132" s="565"/>
      <c r="Y132" s="565"/>
      <c r="Z132" s="565"/>
      <c r="AA132" s="565"/>
      <c r="AB132" s="565"/>
      <c r="AC132" s="565"/>
      <c r="AD132" s="565"/>
      <c r="AE132" s="4"/>
      <c r="AF132" s="275"/>
    </row>
    <row r="133" spans="1:49" x14ac:dyDescent="0.25">
      <c r="A133" s="570"/>
      <c r="B133" s="460"/>
      <c r="C133" s="460"/>
      <c r="D133" s="460"/>
      <c r="E133" s="460"/>
      <c r="F133" s="460"/>
      <c r="G133" s="460"/>
      <c r="H133" s="460"/>
      <c r="I133" s="5"/>
      <c r="J133" s="460">
        <v>0.111849</v>
      </c>
      <c r="K133" s="460"/>
      <c r="L133" s="460"/>
      <c r="M133" s="460"/>
      <c r="N133" s="460"/>
      <c r="O133" s="460">
        <v>0.25617869999999998</v>
      </c>
      <c r="P133" s="460"/>
      <c r="Q133" s="565"/>
      <c r="R133" s="565"/>
      <c r="S133" s="565"/>
      <c r="T133" s="565"/>
      <c r="U133" s="565"/>
      <c r="V133" s="565"/>
      <c r="W133" s="565"/>
      <c r="X133" s="565"/>
      <c r="Y133" s="565"/>
      <c r="Z133" s="565"/>
      <c r="AA133" s="565"/>
      <c r="AB133" s="565"/>
      <c r="AC133" s="565"/>
      <c r="AD133" s="565"/>
      <c r="AE133" s="4"/>
      <c r="AF133" s="275"/>
    </row>
    <row r="134" spans="1:49" x14ac:dyDescent="0.25">
      <c r="A134" s="5"/>
      <c r="B134" s="5"/>
      <c r="C134" s="5"/>
      <c r="D134" s="5"/>
      <c r="E134" s="5"/>
      <c r="F134" s="5"/>
      <c r="G134" s="5"/>
      <c r="H134" s="5"/>
      <c r="I134" s="5"/>
      <c r="J134" s="5">
        <v>-3.4691000000000001E-3</v>
      </c>
      <c r="K134" s="5"/>
      <c r="L134" s="5"/>
      <c r="M134" s="5"/>
      <c r="N134" s="5"/>
      <c r="O134" s="5">
        <v>-5.5116999999999996E-3</v>
      </c>
      <c r="P134" s="5"/>
      <c r="Q134" s="565"/>
      <c r="R134" s="565"/>
      <c r="S134" s="565"/>
      <c r="T134" s="565"/>
      <c r="U134" s="565"/>
      <c r="V134" s="565"/>
      <c r="W134" s="565"/>
      <c r="X134" s="565"/>
      <c r="Y134" s="565"/>
      <c r="Z134" s="565"/>
      <c r="AA134" s="565"/>
      <c r="AB134" s="565"/>
      <c r="AC134" s="565"/>
      <c r="AD134" s="565"/>
      <c r="AE134" s="4"/>
      <c r="AF134" s="275"/>
    </row>
    <row r="135" spans="1:49" x14ac:dyDescent="0.25">
      <c r="A135" s="5"/>
      <c r="B135" s="5"/>
      <c r="C135" s="5"/>
      <c r="D135" s="5"/>
      <c r="E135" s="5"/>
      <c r="F135" s="5"/>
      <c r="G135" s="5"/>
      <c r="H135" s="5"/>
      <c r="I135" s="5"/>
      <c r="J135" s="460" t="s">
        <v>691</v>
      </c>
      <c r="K135" s="5"/>
      <c r="L135" s="5"/>
      <c r="M135" s="5"/>
      <c r="N135" s="5"/>
      <c r="O135" s="460" t="s">
        <v>692</v>
      </c>
      <c r="P135" s="5"/>
      <c r="Q135" s="565"/>
      <c r="R135" s="565"/>
      <c r="S135" s="565"/>
      <c r="T135" s="565"/>
      <c r="U135" s="565"/>
      <c r="V135" s="565"/>
      <c r="W135" s="565"/>
      <c r="X135" s="565"/>
      <c r="Y135" s="565"/>
      <c r="Z135" s="565"/>
      <c r="AA135" s="565"/>
      <c r="AB135" s="565"/>
      <c r="AC135" s="565"/>
      <c r="AD135" s="565"/>
      <c r="AE135" s="4"/>
      <c r="AF135" s="275"/>
    </row>
    <row r="136" spans="1:49" x14ac:dyDescent="0.25">
      <c r="A136" s="584">
        <v>4</v>
      </c>
      <c r="B136" s="585">
        <f>'adjust para'!B7</f>
        <v>0.3784271249049132</v>
      </c>
      <c r="C136" s="585">
        <f>'adjust para'!C7</f>
        <v>0.52180927604785932</v>
      </c>
      <c r="D136" s="585">
        <f>'adjust para'!D7</f>
        <v>0.29260349482801701</v>
      </c>
      <c r="E136" s="585">
        <f>'adjust para'!E7</f>
        <v>0.4061543432678123</v>
      </c>
      <c r="F136" s="585">
        <f>'adjust para'!F7</f>
        <v>0.38991348206601573</v>
      </c>
      <c r="G136" s="585">
        <f>'adjust para'!G7</f>
        <v>0.24471681925600067</v>
      </c>
      <c r="H136" s="585">
        <f>'adjust para'!H7</f>
        <v>0.54337667083694108</v>
      </c>
      <c r="I136" s="585">
        <f>'adjust para'!I7</f>
        <v>0.23362772061407963</v>
      </c>
      <c r="J136" s="585">
        <f>'adjust para'!J7</f>
        <v>0.140222439594551</v>
      </c>
      <c r="K136" s="585">
        <f>'adjust para'!K7</f>
        <v>0.74117907512088099</v>
      </c>
      <c r="L136" s="585">
        <f>'adjust para'!L7</f>
        <v>0.23211135433842894</v>
      </c>
      <c r="M136" s="585">
        <f>'adjust para'!M7</f>
        <v>0.3923369212505573</v>
      </c>
      <c r="N136" s="585">
        <f>'adjust para'!N7</f>
        <v>0.23855638633604176</v>
      </c>
      <c r="O136" s="585">
        <f>'adjust para'!O7</f>
        <v>0.26803049268510132</v>
      </c>
      <c r="P136" s="585">
        <f>'adjust para'!P7</f>
        <v>0.22472140535930654</v>
      </c>
      <c r="Q136" s="576" t="s">
        <v>702</v>
      </c>
      <c r="R136" s="564"/>
      <c r="S136" s="564"/>
      <c r="T136" s="564"/>
      <c r="U136" s="564"/>
      <c r="V136" s="564"/>
      <c r="W136" s="564"/>
      <c r="X136" s="564"/>
      <c r="Y136" s="564"/>
      <c r="Z136" s="564"/>
      <c r="AA136" s="564"/>
      <c r="AB136" s="564"/>
      <c r="AC136" s="564"/>
      <c r="AD136" s="564"/>
      <c r="AG136" s="277"/>
    </row>
    <row r="137" spans="1:49" x14ac:dyDescent="0.25">
      <c r="A137" s="584" t="s">
        <v>709</v>
      </c>
      <c r="B137" s="591">
        <f>B136-B68</f>
        <v>0.33900029442761342</v>
      </c>
      <c r="C137" s="591">
        <f t="shared" ref="C137:P137" si="86">C136-C68</f>
        <v>0.51429943681712509</v>
      </c>
      <c r="D137" s="591">
        <f t="shared" si="86"/>
        <v>0.27238471520388424</v>
      </c>
      <c r="E137" s="591">
        <f t="shared" si="86"/>
        <v>0.39696491526494149</v>
      </c>
      <c r="F137" s="591">
        <f t="shared" si="86"/>
        <v>0.36559200068999476</v>
      </c>
      <c r="G137" s="591">
        <f t="shared" si="86"/>
        <v>0.24003044445681398</v>
      </c>
      <c r="H137" s="591">
        <f t="shared" si="86"/>
        <v>0.46327062453802798</v>
      </c>
      <c r="I137" s="591">
        <f t="shared" si="86"/>
        <v>0.23145361213409774</v>
      </c>
      <c r="J137" s="591">
        <f t="shared" si="86"/>
        <v>9.8923440238017926E-2</v>
      </c>
      <c r="K137" s="591">
        <f t="shared" si="86"/>
        <v>0.7309427703329322</v>
      </c>
      <c r="L137" s="591">
        <f t="shared" si="86"/>
        <v>0.21728378037989374</v>
      </c>
      <c r="M137" s="591">
        <f t="shared" si="86"/>
        <v>0.37465651842517295</v>
      </c>
      <c r="N137" s="591">
        <f t="shared" si="86"/>
        <v>0.22997642748635261</v>
      </c>
      <c r="O137" s="591">
        <f t="shared" si="86"/>
        <v>0.25050837429832212</v>
      </c>
      <c r="P137" s="591">
        <f t="shared" si="86"/>
        <v>0.21700264154766291</v>
      </c>
      <c r="Q137" s="576" t="s">
        <v>727</v>
      </c>
      <c r="R137" s="564"/>
      <c r="S137" s="564"/>
      <c r="T137" s="564"/>
      <c r="U137" s="564"/>
      <c r="V137" s="564"/>
      <c r="W137" s="564"/>
      <c r="X137" s="564"/>
      <c r="Y137" s="564"/>
      <c r="Z137" s="564"/>
      <c r="AA137" s="564"/>
      <c r="AB137" s="564"/>
      <c r="AC137" s="564"/>
      <c r="AD137" s="564"/>
      <c r="AG137" s="277"/>
    </row>
    <row r="138" spans="1:49" x14ac:dyDescent="0.25">
      <c r="A138" s="586" t="s">
        <v>701</v>
      </c>
      <c r="B138" s="589">
        <f>B116-B137</f>
        <v>2.8247219159464598E-2</v>
      </c>
      <c r="C138" s="589">
        <f t="shared" ref="C138:P138" si="87">C116-C137</f>
        <v>8.7408857166329179E-2</v>
      </c>
      <c r="D138" s="589">
        <f t="shared" si="87"/>
        <v>-5.4309118126754097E-3</v>
      </c>
      <c r="E138" s="589">
        <f t="shared" si="87"/>
        <v>1.8186614930431222E-2</v>
      </c>
      <c r="F138" s="589">
        <f t="shared" si="87"/>
        <v>9.0410352990407894E-2</v>
      </c>
      <c r="G138" s="589">
        <f t="shared" si="87"/>
        <v>9.8678031203874583E-3</v>
      </c>
      <c r="H138" s="589">
        <f t="shared" si="87"/>
        <v>0.17374534470323783</v>
      </c>
      <c r="I138" s="589">
        <f t="shared" si="87"/>
        <v>9.4923881417252193E-2</v>
      </c>
      <c r="J138" s="589">
        <f t="shared" si="87"/>
        <v>1.1092364107522623E-2</v>
      </c>
      <c r="K138" s="589">
        <f t="shared" si="87"/>
        <v>7.0828137084430032E-2</v>
      </c>
      <c r="L138" s="589">
        <f t="shared" si="87"/>
        <v>4.6273312934830974E-2</v>
      </c>
      <c r="M138" s="589">
        <f t="shared" si="87"/>
        <v>0.23126033366686999</v>
      </c>
      <c r="N138" s="589">
        <f t="shared" si="87"/>
        <v>4.6459752997991655E-2</v>
      </c>
      <c r="O138" s="589">
        <f t="shared" si="87"/>
        <v>3.1757678538161804E-3</v>
      </c>
      <c r="P138" s="589">
        <f t="shared" si="87"/>
        <v>3.9728475931653517E-2</v>
      </c>
      <c r="Q138" s="564"/>
      <c r="R138" s="564"/>
      <c r="S138" s="564"/>
      <c r="T138" s="564"/>
      <c r="U138" s="564"/>
      <c r="V138" s="564"/>
      <c r="W138" s="564"/>
      <c r="X138" s="564"/>
      <c r="Y138" s="564"/>
      <c r="Z138" s="564"/>
      <c r="AA138" s="564"/>
      <c r="AB138" s="564"/>
      <c r="AC138" s="564"/>
      <c r="AD138" s="564"/>
      <c r="AG138" s="277"/>
    </row>
    <row r="139" spans="1:49" x14ac:dyDescent="0.25">
      <c r="A139" s="575" t="s">
        <v>703</v>
      </c>
      <c r="B139" s="575" t="s">
        <v>0</v>
      </c>
      <c r="C139" s="575" t="s">
        <v>23</v>
      </c>
      <c r="D139" s="575" t="s">
        <v>39</v>
      </c>
      <c r="E139" s="575" t="s">
        <v>24</v>
      </c>
      <c r="F139" s="575" t="s">
        <v>40</v>
      </c>
      <c r="G139" s="575" t="s">
        <v>5</v>
      </c>
      <c r="H139" s="575" t="s">
        <v>25</v>
      </c>
      <c r="I139" s="575" t="s">
        <v>26</v>
      </c>
      <c r="J139" s="575" t="s">
        <v>41</v>
      </c>
      <c r="K139" s="575" t="s">
        <v>42</v>
      </c>
      <c r="L139" s="575" t="s">
        <v>4</v>
      </c>
      <c r="M139" s="575" t="s">
        <v>43</v>
      </c>
      <c r="N139" s="575" t="s">
        <v>1</v>
      </c>
      <c r="O139" s="575" t="s">
        <v>2</v>
      </c>
      <c r="P139" s="575" t="s">
        <v>3</v>
      </c>
      <c r="Q139" s="560"/>
      <c r="R139" s="560"/>
      <c r="S139" s="560"/>
      <c r="T139" s="560"/>
      <c r="U139" s="560"/>
      <c r="V139" s="560"/>
      <c r="W139" s="560"/>
      <c r="X139" s="560"/>
      <c r="Y139" s="560"/>
      <c r="Z139" s="560"/>
      <c r="AA139" s="560"/>
      <c r="AB139" s="560"/>
      <c r="AC139" s="560"/>
      <c r="AD139" s="560"/>
      <c r="AF139" s="275"/>
    </row>
    <row r="140" spans="1:49" x14ac:dyDescent="0.25">
      <c r="A140" s="561">
        <v>1</v>
      </c>
      <c r="B140" s="583">
        <f t="shared" ref="B140:P140" si="88">B113-B$138</f>
        <v>0.45344171933771982</v>
      </c>
      <c r="C140" s="583">
        <f t="shared" si="88"/>
        <v>0.69442610455886866</v>
      </c>
      <c r="D140" s="583">
        <f t="shared" si="88"/>
        <v>0.28410739247781758</v>
      </c>
      <c r="E140" s="583">
        <f t="shared" si="88"/>
        <v>0.47260835720361105</v>
      </c>
      <c r="F140" s="583">
        <f t="shared" si="88"/>
        <v>0.62216484000756955</v>
      </c>
      <c r="G140" s="583">
        <f t="shared" si="88"/>
        <v>0.33804284392998374</v>
      </c>
      <c r="H140" s="583">
        <f t="shared" si="88"/>
        <v>0.66476270691106509</v>
      </c>
      <c r="I140" s="583">
        <f t="shared" si="88"/>
        <v>0.29634474167675817</v>
      </c>
      <c r="J140" s="583">
        <f t="shared" si="88"/>
        <v>8.1900788552637396E-2</v>
      </c>
      <c r="K140" s="583">
        <f t="shared" si="88"/>
        <v>0.81651816584606174</v>
      </c>
      <c r="L140" s="583">
        <f t="shared" si="88"/>
        <v>0.27218468181980349</v>
      </c>
      <c r="M140" s="583">
        <f t="shared" si="88"/>
        <v>0.81422785619386762</v>
      </c>
      <c r="N140" s="583">
        <f t="shared" si="88"/>
        <v>0.21840815003458114</v>
      </c>
      <c r="O140" s="583">
        <f t="shared" si="88"/>
        <v>0.21269010330963611</v>
      </c>
      <c r="P140" s="583">
        <f t="shared" si="88"/>
        <v>0.24350104724138094</v>
      </c>
      <c r="Q140" s="560"/>
      <c r="R140" s="560"/>
      <c r="S140" s="560"/>
      <c r="T140" s="560"/>
      <c r="U140" s="560"/>
      <c r="V140" s="560"/>
      <c r="W140" s="560"/>
      <c r="X140" s="560"/>
      <c r="Y140" s="560"/>
      <c r="Z140" s="560"/>
      <c r="AA140" s="560"/>
      <c r="AB140" s="560"/>
      <c r="AC140" s="560"/>
      <c r="AD140" s="560"/>
      <c r="AF140" s="275"/>
    </row>
    <row r="141" spans="1:49" x14ac:dyDescent="0.25">
      <c r="A141" s="561">
        <v>2</v>
      </c>
      <c r="B141" s="583">
        <f t="shared" ref="B141:P141" si="89">B114-B$138</f>
        <v>0.43480219006127563</v>
      </c>
      <c r="C141" s="583">
        <f t="shared" si="89"/>
        <v>0.80068717685415947</v>
      </c>
      <c r="D141" s="583">
        <f t="shared" si="89"/>
        <v>0.28882176779637103</v>
      </c>
      <c r="E141" s="583">
        <f t="shared" si="89"/>
        <v>0.46991562044071672</v>
      </c>
      <c r="F141" s="583">
        <f t="shared" si="89"/>
        <v>0.57084090147495414</v>
      </c>
      <c r="G141" s="583">
        <f t="shared" si="89"/>
        <v>0.30251125625362163</v>
      </c>
      <c r="H141" s="583">
        <f t="shared" si="89"/>
        <v>0.54474969402727469</v>
      </c>
      <c r="I141" s="583">
        <f t="shared" si="89"/>
        <v>0.30764752015037489</v>
      </c>
      <c r="J141" s="583">
        <f t="shared" si="89"/>
        <v>9.1938146343142416E-2</v>
      </c>
      <c r="K141" s="583">
        <f t="shared" si="89"/>
        <v>0.8922810098195324</v>
      </c>
      <c r="L141" s="583">
        <f t="shared" si="89"/>
        <v>0.23786060747214918</v>
      </c>
      <c r="M141" s="583">
        <f t="shared" si="89"/>
        <v>0.84655231338101666</v>
      </c>
      <c r="N141" s="583">
        <f t="shared" si="89"/>
        <v>0.24483599061223726</v>
      </c>
      <c r="O141" s="583">
        <f t="shared" si="89"/>
        <v>0.24443952659538343</v>
      </c>
      <c r="P141" s="583">
        <f t="shared" si="89"/>
        <v>0.22818568566806835</v>
      </c>
      <c r="Q141" s="560"/>
      <c r="R141" s="560"/>
      <c r="S141" s="560"/>
      <c r="T141" s="560"/>
      <c r="U141" s="560"/>
      <c r="V141" s="560"/>
      <c r="W141" s="560"/>
      <c r="X141" s="560"/>
      <c r="Y141" s="560"/>
      <c r="Z141" s="560"/>
      <c r="AA141" s="560"/>
      <c r="AB141" s="560"/>
      <c r="AC141" s="560"/>
      <c r="AD141" s="560"/>
      <c r="AF141" s="275"/>
    </row>
    <row r="142" spans="1:49" x14ac:dyDescent="0.25">
      <c r="A142" s="561">
        <v>3</v>
      </c>
      <c r="B142" s="583">
        <f t="shared" ref="B142:P142" si="90">B115-B$138</f>
        <v>0.38507068413906564</v>
      </c>
      <c r="C142" s="583">
        <f t="shared" si="90"/>
        <v>0.69525163667538026</v>
      </c>
      <c r="D142" s="583">
        <f t="shared" si="90"/>
        <v>0.28546947949757395</v>
      </c>
      <c r="E142" s="583">
        <f t="shared" si="90"/>
        <v>0.43939982617589451</v>
      </c>
      <c r="F142" s="583">
        <f t="shared" si="90"/>
        <v>0.44469187115732944</v>
      </c>
      <c r="G142" s="583">
        <f t="shared" si="90"/>
        <v>0.25791155568445279</v>
      </c>
      <c r="H142" s="583">
        <f t="shared" si="90"/>
        <v>0.3996490115464198</v>
      </c>
      <c r="I142" s="583">
        <f t="shared" si="90"/>
        <v>0.29111788837157637</v>
      </c>
      <c r="J142" s="583">
        <f t="shared" si="90"/>
        <v>0.11225328367387714</v>
      </c>
      <c r="K142" s="583">
        <f t="shared" si="90"/>
        <v>0.809697091218891</v>
      </c>
      <c r="L142" s="583">
        <f t="shared" si="90"/>
        <v>0.24226596342134468</v>
      </c>
      <c r="M142" s="583">
        <f t="shared" si="90"/>
        <v>0.54561251715015024</v>
      </c>
      <c r="N142" s="583">
        <f t="shared" si="90"/>
        <v>0.24648281961045415</v>
      </c>
      <c r="O142" s="583">
        <f t="shared" si="90"/>
        <v>0.25285916137750181</v>
      </c>
      <c r="P142" s="583">
        <f t="shared" si="90"/>
        <v>0.21956860504582526</v>
      </c>
      <c r="Q142" s="560"/>
      <c r="R142" s="560"/>
      <c r="S142" s="560"/>
      <c r="T142" s="560"/>
      <c r="U142" s="560"/>
      <c r="V142" s="560"/>
      <c r="W142" s="560"/>
      <c r="X142" s="560"/>
      <c r="Y142" s="560"/>
      <c r="Z142" s="560"/>
      <c r="AA142" s="560"/>
      <c r="AB142" s="560"/>
      <c r="AC142" s="560"/>
      <c r="AD142" s="560"/>
      <c r="AF142" s="275"/>
      <c r="AW142" s="546"/>
    </row>
    <row r="143" spans="1:49" x14ac:dyDescent="0.25">
      <c r="A143" s="561">
        <v>4</v>
      </c>
      <c r="B143" s="583">
        <f t="shared" ref="B143:P143" si="91">B116-B$138</f>
        <v>0.33900029442761342</v>
      </c>
      <c r="C143" s="583">
        <f t="shared" si="91"/>
        <v>0.51429943681712509</v>
      </c>
      <c r="D143" s="583">
        <f t="shared" si="91"/>
        <v>0.27238471520388424</v>
      </c>
      <c r="E143" s="583">
        <f t="shared" si="91"/>
        <v>0.39696491526494149</v>
      </c>
      <c r="F143" s="583">
        <f t="shared" si="91"/>
        <v>0.36559200068999476</v>
      </c>
      <c r="G143" s="583">
        <f t="shared" si="91"/>
        <v>0.24003044445681398</v>
      </c>
      <c r="H143" s="583">
        <f t="shared" si="91"/>
        <v>0.46327062453802798</v>
      </c>
      <c r="I143" s="583">
        <f t="shared" si="91"/>
        <v>0.23145361213409774</v>
      </c>
      <c r="J143" s="583">
        <f t="shared" si="91"/>
        <v>9.8923440238017926E-2</v>
      </c>
      <c r="K143" s="583">
        <f t="shared" si="91"/>
        <v>0.7309427703329322</v>
      </c>
      <c r="L143" s="583">
        <f t="shared" si="91"/>
        <v>0.21728378037989374</v>
      </c>
      <c r="M143" s="583">
        <f t="shared" si="91"/>
        <v>0.37465651842517295</v>
      </c>
      <c r="N143" s="583">
        <f t="shared" si="91"/>
        <v>0.22997642748635261</v>
      </c>
      <c r="O143" s="583">
        <f t="shared" si="91"/>
        <v>0.25050837429832212</v>
      </c>
      <c r="P143" s="583">
        <f t="shared" si="91"/>
        <v>0.21700264154766291</v>
      </c>
      <c r="Q143" s="560"/>
      <c r="R143" s="560"/>
      <c r="S143" s="560"/>
      <c r="T143" s="560"/>
      <c r="U143" s="560"/>
      <c r="V143" s="560"/>
      <c r="W143" s="560"/>
      <c r="X143" s="560"/>
      <c r="Y143" s="560"/>
      <c r="Z143" s="560"/>
      <c r="AA143" s="560"/>
      <c r="AB143" s="560"/>
      <c r="AC143" s="560"/>
      <c r="AD143" s="560"/>
      <c r="AF143" s="275"/>
    </row>
    <row r="144" spans="1:49" x14ac:dyDescent="0.25">
      <c r="A144" s="561">
        <v>5</v>
      </c>
      <c r="B144" s="583">
        <f t="shared" ref="B144:P144" si="92">B117-B$138</f>
        <v>0.2979981127375812</v>
      </c>
      <c r="C144" s="583">
        <f t="shared" si="92"/>
        <v>0.43619937993896019</v>
      </c>
      <c r="D144" s="583">
        <f t="shared" si="92"/>
        <v>0.25199448708030614</v>
      </c>
      <c r="E144" s="583">
        <f t="shared" si="92"/>
        <v>0.33039439734959009</v>
      </c>
      <c r="F144" s="583">
        <f t="shared" si="92"/>
        <v>0.32482052753275714</v>
      </c>
      <c r="G144" s="583">
        <f t="shared" si="92"/>
        <v>0.20843449581654583</v>
      </c>
      <c r="H144" s="583">
        <f t="shared" si="92"/>
        <v>0.45421362489020417</v>
      </c>
      <c r="I144" s="583">
        <f t="shared" si="92"/>
        <v>0.21327157171930075</v>
      </c>
      <c r="J144" s="583">
        <f t="shared" si="92"/>
        <v>9.4725919883226997E-2</v>
      </c>
      <c r="K144" s="583">
        <f t="shared" si="92"/>
        <v>0.71094163042312764</v>
      </c>
      <c r="L144" s="583">
        <f t="shared" si="92"/>
        <v>0.2137749457648114</v>
      </c>
      <c r="M144" s="583">
        <f t="shared" si="92"/>
        <v>0.24140134756358028</v>
      </c>
      <c r="N144" s="583">
        <f t="shared" si="92"/>
        <v>0.21946471626851866</v>
      </c>
      <c r="O144" s="583">
        <f t="shared" si="92"/>
        <v>0.24834612283692242</v>
      </c>
      <c r="P144" s="583">
        <f t="shared" si="92"/>
        <v>0.20239881682587721</v>
      </c>
      <c r="Q144" s="560"/>
      <c r="R144" s="560"/>
      <c r="S144" s="560"/>
      <c r="T144" s="560"/>
      <c r="U144" s="560"/>
      <c r="V144" s="560"/>
      <c r="W144" s="560"/>
      <c r="X144" s="560"/>
      <c r="Y144" s="560"/>
      <c r="Z144" s="560"/>
      <c r="AA144" s="560"/>
      <c r="AB144" s="560"/>
      <c r="AC144" s="560"/>
      <c r="AD144" s="560"/>
      <c r="AF144" s="275"/>
      <c r="AW144" s="546"/>
    </row>
    <row r="145" spans="1:63" x14ac:dyDescent="0.25">
      <c r="A145" s="561">
        <v>6</v>
      </c>
      <c r="B145" s="583">
        <f t="shared" ref="B145:P145" si="93">B118-B$138</f>
        <v>0.24309646612686137</v>
      </c>
      <c r="C145" s="583">
        <f t="shared" si="93"/>
        <v>0.42303696272719371</v>
      </c>
      <c r="D145" s="583">
        <f t="shared" si="93"/>
        <v>0.24649556386240451</v>
      </c>
      <c r="E145" s="583">
        <f t="shared" si="93"/>
        <v>0.27547781707685032</v>
      </c>
      <c r="F145" s="583">
        <f t="shared" si="93"/>
        <v>0.24157930219599599</v>
      </c>
      <c r="G145" s="583">
        <f t="shared" si="93"/>
        <v>0.17102769360181697</v>
      </c>
      <c r="H145" s="583">
        <f t="shared" si="93"/>
        <v>0.32670807731238333</v>
      </c>
      <c r="I145" s="583">
        <f t="shared" si="93"/>
        <v>0.20114949215924152</v>
      </c>
      <c r="J145" s="583">
        <f t="shared" si="93"/>
        <v>0.12023238285075205</v>
      </c>
      <c r="K145" s="583">
        <f t="shared" si="93"/>
        <v>0.6149626320633812</v>
      </c>
      <c r="L145" s="583">
        <f t="shared" si="93"/>
        <v>0.19794958162790505</v>
      </c>
      <c r="M145" s="583">
        <f t="shared" si="93"/>
        <v>0.17547160009101509</v>
      </c>
      <c r="N145" s="583">
        <f t="shared" si="93"/>
        <v>0.19507041864304175</v>
      </c>
      <c r="O145" s="583">
        <f t="shared" si="93"/>
        <v>0.23977459418516461</v>
      </c>
      <c r="P145" s="583">
        <f t="shared" si="93"/>
        <v>0.17931975569327044</v>
      </c>
      <c r="Q145" s="560"/>
      <c r="R145" s="560"/>
      <c r="S145" s="560"/>
      <c r="T145" s="560"/>
      <c r="U145" s="560"/>
      <c r="V145" s="560"/>
      <c r="W145" s="560"/>
      <c r="X145" s="560"/>
      <c r="Y145" s="560"/>
      <c r="Z145" s="560"/>
      <c r="AA145" s="560"/>
      <c r="AB145" s="560"/>
      <c r="AC145" s="560"/>
      <c r="AD145" s="560"/>
      <c r="AF145" s="275"/>
    </row>
    <row r="146" spans="1:63" x14ac:dyDescent="0.25">
      <c r="A146" s="573">
        <v>-1</v>
      </c>
      <c r="B146" s="573">
        <v>-2</v>
      </c>
      <c r="C146" s="573">
        <v>-3</v>
      </c>
      <c r="D146" s="573">
        <v>-4</v>
      </c>
      <c r="E146" s="573">
        <v>-5</v>
      </c>
      <c r="F146" s="573">
        <v>-6</v>
      </c>
      <c r="G146" s="573">
        <v>-7</v>
      </c>
      <c r="H146" s="573">
        <v>-8</v>
      </c>
      <c r="I146" s="573">
        <v>-9</v>
      </c>
      <c r="J146" s="573">
        <v>-10</v>
      </c>
      <c r="K146" s="573">
        <v>-11</v>
      </c>
      <c r="L146" s="573">
        <v>-12</v>
      </c>
      <c r="M146" s="573">
        <v>-13</v>
      </c>
      <c r="N146" s="573">
        <v>-14</v>
      </c>
      <c r="O146" s="573">
        <v>-15</v>
      </c>
      <c r="P146" s="573">
        <v>-16</v>
      </c>
      <c r="Q146" s="573">
        <v>-17</v>
      </c>
      <c r="R146" s="573">
        <v>-18</v>
      </c>
      <c r="S146" s="573">
        <v>-19</v>
      </c>
      <c r="T146" s="573">
        <v>-20</v>
      </c>
      <c r="U146" s="573">
        <v>-21</v>
      </c>
      <c r="V146" s="573">
        <v>-22</v>
      </c>
      <c r="W146" s="573">
        <v>-23</v>
      </c>
      <c r="X146" s="573">
        <v>-24</v>
      </c>
      <c r="Y146" s="573">
        <v>-25</v>
      </c>
      <c r="Z146" s="573">
        <v>-26</v>
      </c>
      <c r="AA146" s="573">
        <v>-27</v>
      </c>
      <c r="AB146" s="573">
        <v>-28</v>
      </c>
      <c r="AC146" s="573">
        <v>-29</v>
      </c>
      <c r="AD146" s="573">
        <v>-30</v>
      </c>
      <c r="AE146" s="275"/>
      <c r="AV146" s="546"/>
    </row>
    <row r="147" spans="1:63" x14ac:dyDescent="0.25">
      <c r="A147" s="563" t="s">
        <v>175</v>
      </c>
      <c r="B147" s="563" t="s">
        <v>176</v>
      </c>
      <c r="C147" s="563" t="s">
        <v>175</v>
      </c>
      <c r="D147" s="563" t="s">
        <v>176</v>
      </c>
      <c r="E147" s="563" t="s">
        <v>175</v>
      </c>
      <c r="F147" s="563" t="s">
        <v>176</v>
      </c>
      <c r="G147" s="563" t="s">
        <v>175</v>
      </c>
      <c r="H147" s="563" t="s">
        <v>176</v>
      </c>
      <c r="I147" s="563" t="s">
        <v>175</v>
      </c>
      <c r="J147" s="563" t="s">
        <v>176</v>
      </c>
      <c r="K147" s="563" t="s">
        <v>175</v>
      </c>
      <c r="L147" s="563" t="s">
        <v>176</v>
      </c>
      <c r="M147" s="563" t="s">
        <v>175</v>
      </c>
      <c r="N147" s="563" t="s">
        <v>176</v>
      </c>
      <c r="O147" s="563" t="s">
        <v>175</v>
      </c>
      <c r="P147" s="563" t="s">
        <v>176</v>
      </c>
      <c r="Q147" s="563" t="s">
        <v>175</v>
      </c>
      <c r="R147" s="563" t="s">
        <v>176</v>
      </c>
      <c r="S147" s="563" t="s">
        <v>175</v>
      </c>
      <c r="T147" s="563" t="s">
        <v>176</v>
      </c>
      <c r="U147" s="563" t="s">
        <v>175</v>
      </c>
      <c r="V147" s="563" t="s">
        <v>176</v>
      </c>
      <c r="W147" s="563" t="s">
        <v>175</v>
      </c>
      <c r="X147" s="563" t="s">
        <v>176</v>
      </c>
      <c r="Y147" s="563" t="s">
        <v>175</v>
      </c>
      <c r="Z147" s="563" t="s">
        <v>176</v>
      </c>
      <c r="AA147" s="563" t="s">
        <v>175</v>
      </c>
      <c r="AB147" s="563" t="s">
        <v>176</v>
      </c>
      <c r="AC147" s="563" t="s">
        <v>175</v>
      </c>
      <c r="AD147" s="563" t="s">
        <v>176</v>
      </c>
      <c r="AE147" s="275"/>
      <c r="AV147" s="546"/>
    </row>
    <row r="148" spans="1:63" x14ac:dyDescent="0.25">
      <c r="A148" s="573" t="s">
        <v>249</v>
      </c>
      <c r="B148" s="573" t="s">
        <v>249</v>
      </c>
      <c r="C148" s="573" t="s">
        <v>249</v>
      </c>
      <c r="D148" s="573" t="s">
        <v>249</v>
      </c>
      <c r="E148" s="573" t="s">
        <v>249</v>
      </c>
      <c r="F148" s="573" t="s">
        <v>249</v>
      </c>
      <c r="G148" s="573" t="s">
        <v>249</v>
      </c>
      <c r="H148" s="573" t="s">
        <v>249</v>
      </c>
      <c r="I148" s="573" t="s">
        <v>249</v>
      </c>
      <c r="J148" s="573" t="s">
        <v>249</v>
      </c>
      <c r="K148" s="573" t="s">
        <v>249</v>
      </c>
      <c r="L148" s="573" t="s">
        <v>249</v>
      </c>
      <c r="M148" s="573" t="s">
        <v>249</v>
      </c>
      <c r="N148" s="573" t="s">
        <v>249</v>
      </c>
      <c r="O148" s="573" t="s">
        <v>249</v>
      </c>
      <c r="P148" s="573" t="s">
        <v>249</v>
      </c>
      <c r="Q148" s="573" t="s">
        <v>249</v>
      </c>
      <c r="R148" s="573" t="s">
        <v>249</v>
      </c>
      <c r="S148" s="573" t="s">
        <v>249</v>
      </c>
      <c r="T148" s="573" t="s">
        <v>249</v>
      </c>
      <c r="U148" s="573" t="s">
        <v>249</v>
      </c>
      <c r="V148" s="573" t="s">
        <v>249</v>
      </c>
      <c r="W148" s="573" t="s">
        <v>249</v>
      </c>
      <c r="X148" s="573" t="s">
        <v>249</v>
      </c>
      <c r="Y148" s="573" t="s">
        <v>249</v>
      </c>
      <c r="Z148" s="573" t="s">
        <v>249</v>
      </c>
      <c r="AA148" s="573" t="s">
        <v>249</v>
      </c>
      <c r="AB148" s="573" t="s">
        <v>249</v>
      </c>
      <c r="AC148" s="573" t="s">
        <v>249</v>
      </c>
      <c r="AD148" s="573" t="s">
        <v>249</v>
      </c>
      <c r="AE148" s="275"/>
      <c r="AV148" s="546"/>
    </row>
    <row r="149" spans="1:63" x14ac:dyDescent="0.25">
      <c r="A149" s="563" t="s">
        <v>710</v>
      </c>
      <c r="B149" s="563" t="s">
        <v>661</v>
      </c>
      <c r="C149" s="563" t="s">
        <v>711</v>
      </c>
      <c r="D149" s="563" t="s">
        <v>662</v>
      </c>
      <c r="E149" s="563" t="s">
        <v>663</v>
      </c>
      <c r="F149" s="563" t="s">
        <v>664</v>
      </c>
      <c r="G149" s="563" t="s">
        <v>712</v>
      </c>
      <c r="H149" s="563" t="s">
        <v>666</v>
      </c>
      <c r="I149" s="563" t="s">
        <v>713</v>
      </c>
      <c r="J149" s="563" t="s">
        <v>714</v>
      </c>
      <c r="K149" s="563" t="s">
        <v>715</v>
      </c>
      <c r="L149" s="563" t="s">
        <v>670</v>
      </c>
      <c r="M149" s="563" t="s">
        <v>716</v>
      </c>
      <c r="N149" s="563" t="s">
        <v>717</v>
      </c>
      <c r="O149" s="563" t="s">
        <v>718</v>
      </c>
      <c r="P149" s="563" t="s">
        <v>719</v>
      </c>
      <c r="Q149" s="563" t="s">
        <v>720</v>
      </c>
      <c r="R149" s="563">
        <v>4.8099999999999997E-2</v>
      </c>
      <c r="S149" s="563" t="s">
        <v>721</v>
      </c>
      <c r="T149" s="563" t="s">
        <v>677</v>
      </c>
      <c r="U149" s="563" t="s">
        <v>722</v>
      </c>
      <c r="V149" s="563" t="s">
        <v>723</v>
      </c>
      <c r="W149" s="563" t="s">
        <v>724</v>
      </c>
      <c r="X149" s="563" t="s">
        <v>725</v>
      </c>
      <c r="Y149" s="563" t="s">
        <v>655</v>
      </c>
      <c r="Z149" s="563">
        <v>-2.06E-2</v>
      </c>
      <c r="AA149" s="563" t="s">
        <v>726</v>
      </c>
      <c r="AB149" s="563">
        <v>1.4E-2</v>
      </c>
      <c r="AC149" s="563" t="s">
        <v>663</v>
      </c>
      <c r="AD149" s="563" t="s">
        <v>685</v>
      </c>
      <c r="AE149" s="275"/>
      <c r="AV149" s="546"/>
    </row>
    <row r="150" spans="1:63" x14ac:dyDescent="0.25">
      <c r="A150" s="563">
        <v>-1.9099999999999999E-2</v>
      </c>
      <c r="B150" s="563">
        <v>-1.03E-2</v>
      </c>
      <c r="C150" s="563">
        <v>-9.7500000000000003E-2</v>
      </c>
      <c r="D150" s="563">
        <v>-0.03</v>
      </c>
      <c r="E150" s="563">
        <v>-8.6099999999999996E-3</v>
      </c>
      <c r="F150" s="563">
        <v>-7.7499999999999999E-3</v>
      </c>
      <c r="G150" s="563">
        <v>-3.2899999999999999E-2</v>
      </c>
      <c r="H150" s="563">
        <v>-1.6899999999999998E-2</v>
      </c>
      <c r="I150" s="563">
        <v>-2.75E-2</v>
      </c>
      <c r="J150" s="563">
        <v>-1.04E-2</v>
      </c>
      <c r="K150" s="563">
        <v>-8.4399999999999996E-3</v>
      </c>
      <c r="L150" s="563">
        <v>-6.5500000000000003E-3</v>
      </c>
      <c r="M150" s="563">
        <v>-7.0400000000000004E-2</v>
      </c>
      <c r="N150" s="563">
        <v>-2.2599999999999999E-2</v>
      </c>
      <c r="O150" s="563">
        <v>-2.0899999999999998E-2</v>
      </c>
      <c r="P150" s="563">
        <v>-1.3299999999999999E-2</v>
      </c>
      <c r="Q150" s="563">
        <v>-9.2499999999999995E-3</v>
      </c>
      <c r="R150" s="563">
        <v>-2.4E-2</v>
      </c>
      <c r="S150" s="563">
        <v>-5.3600000000000002E-2</v>
      </c>
      <c r="T150" s="563">
        <v>-1.47E-2</v>
      </c>
      <c r="U150" s="563">
        <v>-8.7299999999999999E-3</v>
      </c>
      <c r="V150" s="563">
        <v>-7.3099999999999997E-3</v>
      </c>
      <c r="W150" s="563">
        <v>-0.126</v>
      </c>
      <c r="X150" s="563">
        <v>-3.1899999999999998E-2</v>
      </c>
      <c r="Y150" s="563">
        <v>-1.72E-2</v>
      </c>
      <c r="Z150" s="563">
        <v>-1.52E-2</v>
      </c>
      <c r="AA150" s="563">
        <v>-1.2800000000000001E-2</v>
      </c>
      <c r="AB150" s="563">
        <v>-1.1900000000000001E-2</v>
      </c>
      <c r="AC150" s="563">
        <v>-6.6800000000000002E-3</v>
      </c>
      <c r="AD150" s="563">
        <v>-6.1399999999999996E-3</v>
      </c>
      <c r="AE150" s="275"/>
      <c r="AV150" s="546"/>
    </row>
    <row r="151" spans="1:63" x14ac:dyDescent="0.25">
      <c r="A151" s="563" t="s">
        <v>249</v>
      </c>
      <c r="B151" s="563" t="s">
        <v>249</v>
      </c>
      <c r="C151" s="563" t="s">
        <v>249</v>
      </c>
      <c r="D151" s="563" t="s">
        <v>249</v>
      </c>
      <c r="E151" s="563" t="s">
        <v>249</v>
      </c>
      <c r="F151" s="563" t="s">
        <v>249</v>
      </c>
      <c r="G151" s="563" t="s">
        <v>249</v>
      </c>
      <c r="H151" s="563" t="s">
        <v>249</v>
      </c>
      <c r="I151" s="563" t="s">
        <v>249</v>
      </c>
      <c r="J151" s="563" t="s">
        <v>249</v>
      </c>
      <c r="K151" s="563" t="s">
        <v>249</v>
      </c>
      <c r="L151" s="563" t="s">
        <v>249</v>
      </c>
      <c r="M151" s="563" t="s">
        <v>249</v>
      </c>
      <c r="N151" s="563" t="s">
        <v>249</v>
      </c>
      <c r="O151" s="563" t="s">
        <v>249</v>
      </c>
      <c r="P151" s="563" t="s">
        <v>249</v>
      </c>
      <c r="Q151" s="563" t="s">
        <v>249</v>
      </c>
      <c r="R151" s="563" t="s">
        <v>249</v>
      </c>
      <c r="S151" s="563" t="s">
        <v>249</v>
      </c>
      <c r="T151" s="563" t="s">
        <v>249</v>
      </c>
      <c r="U151" s="563" t="s">
        <v>249</v>
      </c>
      <c r="V151" s="563" t="s">
        <v>249</v>
      </c>
      <c r="W151" s="563" t="s">
        <v>249</v>
      </c>
      <c r="X151" s="563" t="s">
        <v>249</v>
      </c>
      <c r="Y151" s="563" t="s">
        <v>249</v>
      </c>
      <c r="Z151" s="563" t="s">
        <v>249</v>
      </c>
      <c r="AA151" s="563" t="s">
        <v>249</v>
      </c>
      <c r="AB151" s="563" t="s">
        <v>249</v>
      </c>
      <c r="AC151" s="563" t="s">
        <v>249</v>
      </c>
      <c r="AD151" s="563" t="s">
        <v>249</v>
      </c>
      <c r="AE151" s="275"/>
      <c r="AV151" s="546"/>
    </row>
    <row r="152" spans="1:63" x14ac:dyDescent="0.25">
      <c r="A152" s="563">
        <v>6</v>
      </c>
      <c r="B152" s="563">
        <v>6</v>
      </c>
      <c r="C152" s="563">
        <v>6</v>
      </c>
      <c r="D152" s="563">
        <v>6</v>
      </c>
      <c r="E152" s="563">
        <v>6</v>
      </c>
      <c r="F152" s="563">
        <v>6</v>
      </c>
      <c r="G152" s="563">
        <v>6</v>
      </c>
      <c r="H152" s="563">
        <v>6</v>
      </c>
      <c r="I152" s="563">
        <v>6</v>
      </c>
      <c r="J152" s="563">
        <v>6</v>
      </c>
      <c r="K152" s="563">
        <v>6</v>
      </c>
      <c r="L152" s="563">
        <v>6</v>
      </c>
      <c r="M152" s="563">
        <v>6</v>
      </c>
      <c r="N152" s="563">
        <v>6</v>
      </c>
      <c r="O152" s="563">
        <v>6</v>
      </c>
      <c r="P152" s="563">
        <v>6</v>
      </c>
      <c r="Q152" s="563">
        <v>6</v>
      </c>
      <c r="R152" s="563">
        <v>6</v>
      </c>
      <c r="S152" s="563">
        <v>6</v>
      </c>
      <c r="T152" s="563">
        <v>6</v>
      </c>
      <c r="U152" s="563">
        <v>6</v>
      </c>
      <c r="V152" s="563">
        <v>6</v>
      </c>
      <c r="W152" s="563">
        <v>6</v>
      </c>
      <c r="X152" s="563">
        <v>6</v>
      </c>
      <c r="Y152" s="563">
        <v>6</v>
      </c>
      <c r="Z152" s="563">
        <v>6</v>
      </c>
      <c r="AA152" s="563">
        <v>6</v>
      </c>
      <c r="AB152" s="563">
        <v>6</v>
      </c>
      <c r="AC152" s="563">
        <v>6</v>
      </c>
      <c r="AD152" s="563">
        <v>6</v>
      </c>
      <c r="AE152" s="275"/>
      <c r="AV152" s="546"/>
    </row>
    <row r="153" spans="1:63" x14ac:dyDescent="0.25">
      <c r="A153" s="574">
        <v>0.999</v>
      </c>
      <c r="B153" s="574">
        <v>0.999</v>
      </c>
      <c r="C153" s="574">
        <v>0.99</v>
      </c>
      <c r="D153" s="574">
        <v>0.99</v>
      </c>
      <c r="E153" s="574">
        <v>0.999</v>
      </c>
      <c r="F153" s="574">
        <v>0.999</v>
      </c>
      <c r="G153" s="574">
        <v>0.997</v>
      </c>
      <c r="H153" s="574">
        <v>0.997</v>
      </c>
      <c r="I153" s="574">
        <v>0.999</v>
      </c>
      <c r="J153" s="574">
        <v>0.999</v>
      </c>
      <c r="K153" s="574">
        <v>1</v>
      </c>
      <c r="L153" s="574">
        <v>1</v>
      </c>
      <c r="M153" s="574">
        <v>0.99399999999999999</v>
      </c>
      <c r="N153" s="574">
        <v>0.99399999999999999</v>
      </c>
      <c r="O153" s="574">
        <v>0.998</v>
      </c>
      <c r="P153" s="574">
        <v>0.998</v>
      </c>
      <c r="Q153" s="574">
        <v>0.99299999999999999</v>
      </c>
      <c r="R153" s="574">
        <v>0.99299999999999999</v>
      </c>
      <c r="S153" s="574">
        <v>0.998</v>
      </c>
      <c r="T153" s="574">
        <v>0.998</v>
      </c>
      <c r="U153" s="574">
        <v>0.999</v>
      </c>
      <c r="V153" s="574">
        <v>0.999</v>
      </c>
      <c r="W153" s="574">
        <v>0.99099999999999999</v>
      </c>
      <c r="X153" s="574">
        <v>0.99099999999999999</v>
      </c>
      <c r="Y153" s="574">
        <v>0.997</v>
      </c>
      <c r="Z153" s="574">
        <v>0.997</v>
      </c>
      <c r="AA153" s="574">
        <v>0.998</v>
      </c>
      <c r="AB153" s="574">
        <v>0.998</v>
      </c>
      <c r="AC153" s="574">
        <v>1</v>
      </c>
      <c r="AD153" s="574">
        <v>1</v>
      </c>
      <c r="AF153" s="275"/>
      <c r="AW153"/>
      <c r="BE153" s="540"/>
      <c r="BF153"/>
      <c r="BJ153" s="540"/>
      <c r="BK153"/>
    </row>
    <row r="154" spans="1:63" x14ac:dyDescent="0.25">
      <c r="A154" s="564"/>
      <c r="B154" s="564"/>
      <c r="C154" s="564"/>
      <c r="D154" s="564"/>
      <c r="E154" s="564"/>
      <c r="F154" s="564"/>
      <c r="G154" s="564"/>
      <c r="H154" s="564"/>
      <c r="I154" s="564"/>
      <c r="J154" s="564"/>
      <c r="K154" s="564"/>
      <c r="L154" s="564"/>
      <c r="M154" s="564"/>
      <c r="N154" s="564"/>
      <c r="O154" s="564"/>
      <c r="P154" s="564"/>
      <c r="Q154" s="564"/>
      <c r="R154" s="580" t="s">
        <v>731</v>
      </c>
      <c r="S154" s="573" t="s">
        <v>41</v>
      </c>
      <c r="T154" s="573" t="s">
        <v>705</v>
      </c>
      <c r="U154" s="573" t="s">
        <v>705</v>
      </c>
      <c r="V154" s="573" t="s">
        <v>706</v>
      </c>
      <c r="W154" s="577" t="s">
        <v>706</v>
      </c>
      <c r="X154" s="573" t="s">
        <v>738</v>
      </c>
      <c r="Y154" s="573" t="s">
        <v>738</v>
      </c>
      <c r="Z154" s="573" t="s">
        <v>739</v>
      </c>
      <c r="AA154" s="573" t="s">
        <v>740</v>
      </c>
      <c r="AB154" s="573" t="s">
        <v>741</v>
      </c>
      <c r="AC154" s="573" t="s">
        <v>741</v>
      </c>
      <c r="AD154" s="564"/>
      <c r="AF154" s="275"/>
      <c r="AW154"/>
      <c r="BE154" s="540"/>
      <c r="BF154"/>
      <c r="BJ154" s="540"/>
      <c r="BK154"/>
    </row>
    <row r="155" spans="1:63" x14ac:dyDescent="0.25">
      <c r="A155" s="564" t="s">
        <v>226</v>
      </c>
      <c r="B155" s="563" t="s">
        <v>710</v>
      </c>
      <c r="C155" s="563" t="s">
        <v>711</v>
      </c>
      <c r="D155" s="563" t="s">
        <v>663</v>
      </c>
      <c r="E155" s="563" t="s">
        <v>712</v>
      </c>
      <c r="F155" s="563" t="s">
        <v>713</v>
      </c>
      <c r="G155" s="563" t="s">
        <v>715</v>
      </c>
      <c r="H155" s="563" t="s">
        <v>716</v>
      </c>
      <c r="I155" s="563" t="s">
        <v>718</v>
      </c>
      <c r="J155" s="563" t="s">
        <v>720</v>
      </c>
      <c r="K155" s="563" t="s">
        <v>721</v>
      </c>
      <c r="L155" s="563" t="s">
        <v>722</v>
      </c>
      <c r="M155" s="563" t="s">
        <v>724</v>
      </c>
      <c r="N155" s="563" t="s">
        <v>655</v>
      </c>
      <c r="O155" s="563" t="s">
        <v>726</v>
      </c>
      <c r="P155" s="563" t="s">
        <v>663</v>
      </c>
      <c r="Q155" s="560"/>
      <c r="R155" s="581" t="s">
        <v>175</v>
      </c>
      <c r="S155" s="564" t="s">
        <v>176</v>
      </c>
      <c r="T155" s="564" t="s">
        <v>175</v>
      </c>
      <c r="U155" s="564" t="s">
        <v>176</v>
      </c>
      <c r="V155" s="564" t="s">
        <v>175</v>
      </c>
      <c r="W155" s="578" t="s">
        <v>176</v>
      </c>
      <c r="X155" s="563" t="s">
        <v>175</v>
      </c>
      <c r="Y155" s="563" t="s">
        <v>176</v>
      </c>
      <c r="Z155" s="563" t="s">
        <v>175</v>
      </c>
      <c r="AA155" s="563" t="s">
        <v>176</v>
      </c>
      <c r="AB155" s="563" t="s">
        <v>175</v>
      </c>
      <c r="AC155" s="563" t="s">
        <v>176</v>
      </c>
      <c r="AD155" s="560"/>
      <c r="AF155" s="275"/>
      <c r="AW155"/>
      <c r="BE155" s="540"/>
      <c r="BF155"/>
      <c r="BJ155" s="540"/>
      <c r="BK155"/>
    </row>
    <row r="156" spans="1:63" x14ac:dyDescent="0.25">
      <c r="A156" s="564" t="s">
        <v>367</v>
      </c>
      <c r="B156" s="563" t="s">
        <v>661</v>
      </c>
      <c r="C156" s="563" t="s">
        <v>662</v>
      </c>
      <c r="D156" s="563" t="s">
        <v>664</v>
      </c>
      <c r="E156" s="563" t="s">
        <v>666</v>
      </c>
      <c r="F156" s="563" t="s">
        <v>714</v>
      </c>
      <c r="G156" s="563" t="s">
        <v>670</v>
      </c>
      <c r="H156" s="563" t="s">
        <v>717</v>
      </c>
      <c r="I156" s="563" t="s">
        <v>719</v>
      </c>
      <c r="J156" s="563">
        <v>4.8099999999999997E-2</v>
      </c>
      <c r="K156" s="563" t="s">
        <v>677</v>
      </c>
      <c r="L156" s="563" t="s">
        <v>723</v>
      </c>
      <c r="M156" s="563" t="s">
        <v>725</v>
      </c>
      <c r="N156" s="563">
        <v>-2.06E-2</v>
      </c>
      <c r="O156" s="563">
        <v>1.4E-2</v>
      </c>
      <c r="P156" s="563" t="s">
        <v>685</v>
      </c>
      <c r="Q156" s="560"/>
      <c r="R156" s="580" t="s">
        <v>249</v>
      </c>
      <c r="S156" s="573" t="s">
        <v>249</v>
      </c>
      <c r="T156" s="573" t="s">
        <v>249</v>
      </c>
      <c r="U156" s="573" t="s">
        <v>249</v>
      </c>
      <c r="V156" s="573" t="s">
        <v>249</v>
      </c>
      <c r="W156" s="577" t="s">
        <v>249</v>
      </c>
      <c r="X156" s="573" t="s">
        <v>249</v>
      </c>
      <c r="Y156" s="573" t="s">
        <v>249</v>
      </c>
      <c r="Z156" s="573" t="s">
        <v>249</v>
      </c>
      <c r="AA156" s="573" t="s">
        <v>249</v>
      </c>
      <c r="AB156" s="573" t="s">
        <v>249</v>
      </c>
      <c r="AC156" s="573" t="s">
        <v>249</v>
      </c>
      <c r="AD156" s="560"/>
      <c r="AF156" s="275"/>
      <c r="AW156"/>
      <c r="BE156" s="540"/>
      <c r="BF156"/>
      <c r="BJ156" s="540"/>
      <c r="BK156"/>
    </row>
    <row r="157" spans="1:63" x14ac:dyDescent="0.25">
      <c r="A157" s="561"/>
      <c r="B157" s="562"/>
      <c r="C157" s="562"/>
      <c r="D157" s="562"/>
      <c r="E157" s="562"/>
      <c r="F157" s="562"/>
      <c r="G157" s="562"/>
      <c r="H157" s="562"/>
      <c r="I157" s="562"/>
      <c r="J157" s="562"/>
      <c r="K157" s="562"/>
      <c r="L157" s="562"/>
      <c r="M157" s="562"/>
      <c r="N157" s="562"/>
      <c r="O157" s="562"/>
      <c r="P157" s="562"/>
      <c r="Q157" s="560"/>
      <c r="R157" s="581" t="s">
        <v>728</v>
      </c>
      <c r="S157" s="564">
        <v>-4.3299999999999996E-3</v>
      </c>
      <c r="T157" s="564" t="s">
        <v>729</v>
      </c>
      <c r="U157" s="564" t="s">
        <v>730</v>
      </c>
      <c r="V157" s="564" t="s">
        <v>684</v>
      </c>
      <c r="W157" s="578">
        <v>-4.7000000000000002E-3</v>
      </c>
      <c r="X157" s="563" t="s">
        <v>732</v>
      </c>
      <c r="Y157" s="563" t="s">
        <v>733</v>
      </c>
      <c r="Z157" s="563" t="s">
        <v>734</v>
      </c>
      <c r="AA157" s="563" t="s">
        <v>735</v>
      </c>
      <c r="AB157" s="563" t="s">
        <v>736</v>
      </c>
      <c r="AC157" s="563" t="s">
        <v>737</v>
      </c>
      <c r="AD157" s="560"/>
      <c r="AF157" s="275"/>
      <c r="AW157"/>
      <c r="BE157" s="540"/>
      <c r="BF157"/>
      <c r="BJ157" s="540"/>
      <c r="BK157"/>
    </row>
    <row r="158" spans="1:63" x14ac:dyDescent="0.25">
      <c r="A158" s="564" t="s">
        <v>226</v>
      </c>
      <c r="B158" s="563">
        <v>0.55900000000000005</v>
      </c>
      <c r="C158" s="563">
        <v>0.97599999999999998</v>
      </c>
      <c r="D158" s="563">
        <v>0.29799999999999999</v>
      </c>
      <c r="E158" s="563">
        <v>0.57399999999999995</v>
      </c>
      <c r="F158" s="563">
        <v>0.85199999999999998</v>
      </c>
      <c r="G158" s="563">
        <v>0.39800000000000002</v>
      </c>
      <c r="H158" s="563">
        <v>0.90200000000000002</v>
      </c>
      <c r="I158" s="563">
        <v>0.44400000000000001</v>
      </c>
      <c r="J158" s="563">
        <v>9.2899999999999996E-2</v>
      </c>
      <c r="K158" s="563">
        <v>1.0069999999999999</v>
      </c>
      <c r="L158" s="563">
        <v>0.32900000000000001</v>
      </c>
      <c r="M158" s="563">
        <v>1.385</v>
      </c>
      <c r="N158" s="563">
        <v>0.29899999999999999</v>
      </c>
      <c r="O158" s="563">
        <v>0.27200000000000002</v>
      </c>
      <c r="P158" s="563">
        <v>0.29799999999999999</v>
      </c>
      <c r="Q158" s="560"/>
      <c r="R158" s="581">
        <v>-1.83E-2</v>
      </c>
      <c r="S158" s="564">
        <v>-4.48E-2</v>
      </c>
      <c r="T158" s="564">
        <v>-1.2800000000000001E-2</v>
      </c>
      <c r="U158" s="564">
        <v>-9.4500000000000001E-3</v>
      </c>
      <c r="V158" s="564">
        <v>-7.3800000000000003E-3</v>
      </c>
      <c r="W158" s="578">
        <v>-5.8900000000000003E-3</v>
      </c>
      <c r="X158" s="563">
        <v>-8.7599999999999997E-2</v>
      </c>
      <c r="Y158" s="563">
        <v>-2.63E-2</v>
      </c>
      <c r="Z158" s="563">
        <v>-2.3599999999999999E-2</v>
      </c>
      <c r="AA158" s="563">
        <v>-1.41E-2</v>
      </c>
      <c r="AB158" s="563">
        <v>-5.1200000000000002E-2</v>
      </c>
      <c r="AC158" s="563">
        <v>-1.2699999999999999E-2</v>
      </c>
      <c r="AD158" s="560"/>
      <c r="AF158" s="275"/>
      <c r="AW158"/>
      <c r="BE158" s="540"/>
      <c r="BF158"/>
      <c r="BJ158" s="540"/>
      <c r="BK158"/>
    </row>
    <row r="159" spans="1:63" x14ac:dyDescent="0.25">
      <c r="A159" s="564" t="s">
        <v>367</v>
      </c>
      <c r="B159" s="563">
        <v>-0.109</v>
      </c>
      <c r="C159" s="563">
        <v>-0.106</v>
      </c>
      <c r="D159" s="563">
        <v>-3.2800000000000003E-2</v>
      </c>
      <c r="E159" s="563">
        <v>-9.5200000000000007E-2</v>
      </c>
      <c r="F159" s="563">
        <v>-0.14899999999999999</v>
      </c>
      <c r="G159" s="563">
        <v>-0.123</v>
      </c>
      <c r="H159" s="563">
        <v>-8.1500000000000003E-2</v>
      </c>
      <c r="I159" s="563">
        <v>-6.4500000000000002E-2</v>
      </c>
      <c r="J159" s="563">
        <v>4.8099999999999997E-2</v>
      </c>
      <c r="K159" s="563">
        <v>-5.4100000000000002E-2</v>
      </c>
      <c r="L159" s="563">
        <v>-4.8500000000000001E-2</v>
      </c>
      <c r="M159" s="563">
        <v>-0.2</v>
      </c>
      <c r="N159" s="563">
        <v>-2.06E-2</v>
      </c>
      <c r="O159" s="563">
        <v>1.4E-2</v>
      </c>
      <c r="P159" s="563">
        <v>-4.4400000000000002E-2</v>
      </c>
      <c r="Q159" s="560"/>
      <c r="R159" s="581" t="s">
        <v>249</v>
      </c>
      <c r="S159" s="564" t="s">
        <v>249</v>
      </c>
      <c r="T159" s="564" t="s">
        <v>249</v>
      </c>
      <c r="U159" s="564" t="s">
        <v>249</v>
      </c>
      <c r="V159" s="564" t="s">
        <v>249</v>
      </c>
      <c r="W159" s="578" t="s">
        <v>249</v>
      </c>
      <c r="X159" s="563" t="s">
        <v>249</v>
      </c>
      <c r="Y159" s="563" t="s">
        <v>249</v>
      </c>
      <c r="Z159" s="563" t="s">
        <v>249</v>
      </c>
      <c r="AA159" s="563" t="s">
        <v>249</v>
      </c>
      <c r="AB159" s="563" t="s">
        <v>249</v>
      </c>
      <c r="AC159" s="563" t="s">
        <v>249</v>
      </c>
      <c r="AD159" s="560"/>
      <c r="AF159" s="275"/>
      <c r="AW159"/>
      <c r="BE159" s="540"/>
      <c r="BF159"/>
      <c r="BJ159" s="540"/>
      <c r="BK159"/>
    </row>
    <row r="160" spans="1:63" x14ac:dyDescent="0.25">
      <c r="A160" s="564"/>
      <c r="B160" s="563"/>
      <c r="C160" s="563"/>
      <c r="D160" s="563"/>
      <c r="E160" s="563"/>
      <c r="F160" s="563"/>
      <c r="G160" s="563"/>
      <c r="H160" s="563"/>
      <c r="I160" s="563"/>
      <c r="J160" s="563"/>
      <c r="K160" s="563"/>
      <c r="L160" s="563"/>
      <c r="M160" s="563"/>
      <c r="N160" s="563"/>
      <c r="O160" s="563"/>
      <c r="P160" s="563"/>
      <c r="Q160" s="560"/>
      <c r="R160" s="581">
        <v>4</v>
      </c>
      <c r="S160" s="564">
        <v>4</v>
      </c>
      <c r="T160" s="564">
        <v>5</v>
      </c>
      <c r="U160" s="564">
        <v>5</v>
      </c>
      <c r="V160" s="564">
        <v>5</v>
      </c>
      <c r="W160" s="578">
        <v>5</v>
      </c>
      <c r="X160" s="563">
        <v>5</v>
      </c>
      <c r="Y160" s="563">
        <v>5</v>
      </c>
      <c r="Z160" s="563">
        <v>5</v>
      </c>
      <c r="AA160" s="563">
        <v>5</v>
      </c>
      <c r="AB160" s="563">
        <v>5</v>
      </c>
      <c r="AC160" s="563">
        <v>5</v>
      </c>
      <c r="AD160" s="560"/>
      <c r="AF160" s="275"/>
      <c r="AW160" s="546"/>
    </row>
    <row r="161" spans="1:49" x14ac:dyDescent="0.25">
      <c r="A161" s="564"/>
      <c r="B161" s="563"/>
      <c r="C161" s="563" t="s">
        <v>746</v>
      </c>
      <c r="D161" s="563"/>
      <c r="E161" s="563" t="s">
        <v>747</v>
      </c>
      <c r="F161" s="563"/>
      <c r="G161" s="563"/>
      <c r="H161" s="563"/>
      <c r="I161" s="563" t="s">
        <v>734</v>
      </c>
      <c r="J161" s="564" t="s">
        <v>728</v>
      </c>
      <c r="K161" s="563"/>
      <c r="L161" s="563"/>
      <c r="M161" s="563" t="s">
        <v>736</v>
      </c>
      <c r="N161" s="564" t="s">
        <v>729</v>
      </c>
      <c r="O161" s="564" t="s">
        <v>684</v>
      </c>
      <c r="P161" s="563"/>
      <c r="Q161" s="560"/>
      <c r="R161" s="582">
        <v>0.995</v>
      </c>
      <c r="S161" s="574">
        <v>0.995</v>
      </c>
      <c r="T161" s="574">
        <v>0.999</v>
      </c>
      <c r="U161" s="574">
        <v>0.999</v>
      </c>
      <c r="V161" s="574">
        <v>1</v>
      </c>
      <c r="W161" s="579">
        <v>1</v>
      </c>
      <c r="X161" s="574">
        <v>0.99299999999999999</v>
      </c>
      <c r="Y161" s="574">
        <v>0.99299999999999999</v>
      </c>
      <c r="Z161" s="574">
        <v>0.998</v>
      </c>
      <c r="AA161" s="574">
        <v>0.998</v>
      </c>
      <c r="AB161" s="574">
        <v>0.999</v>
      </c>
      <c r="AC161" s="574">
        <v>0.999</v>
      </c>
      <c r="AD161" s="560"/>
      <c r="AF161" s="275"/>
      <c r="AW161" s="546"/>
    </row>
    <row r="162" spans="1:49" x14ac:dyDescent="0.25">
      <c r="A162" s="564"/>
      <c r="B162" s="563"/>
      <c r="C162" s="563" t="s">
        <v>733</v>
      </c>
      <c r="D162" s="563"/>
      <c r="E162" s="597" t="s">
        <v>748</v>
      </c>
      <c r="F162" s="563"/>
      <c r="G162" s="563"/>
      <c r="H162" s="563"/>
      <c r="I162" s="563" t="s">
        <v>735</v>
      </c>
      <c r="J162" s="564">
        <v>-4.3299999999999996E-3</v>
      </c>
      <c r="K162" s="563"/>
      <c r="L162" s="563"/>
      <c r="M162" s="563" t="s">
        <v>737</v>
      </c>
      <c r="N162" s="564" t="s">
        <v>730</v>
      </c>
      <c r="O162" s="564">
        <v>-4.7000000000000002E-3</v>
      </c>
      <c r="P162" s="563"/>
      <c r="Q162" s="560"/>
      <c r="R162" s="564"/>
      <c r="S162" s="564"/>
      <c r="T162" s="564"/>
      <c r="U162" s="564"/>
      <c r="V162" s="564"/>
      <c r="W162" s="564"/>
      <c r="X162" s="564"/>
      <c r="Y162" s="564"/>
      <c r="Z162" s="587"/>
      <c r="AA162" s="587"/>
      <c r="AB162" s="587"/>
      <c r="AC162" s="560"/>
      <c r="AD162" s="560"/>
      <c r="AF162" s="275"/>
      <c r="AW162" s="546"/>
    </row>
    <row r="163" spans="1:49" x14ac:dyDescent="0.25">
      <c r="A163" s="564"/>
      <c r="B163" s="563"/>
      <c r="C163" s="563" t="s">
        <v>744</v>
      </c>
      <c r="D163" s="563"/>
      <c r="E163" s="563" t="s">
        <v>745</v>
      </c>
      <c r="F163" s="563"/>
      <c r="G163" s="563"/>
      <c r="H163" s="563"/>
      <c r="I163" s="563" t="s">
        <v>744</v>
      </c>
      <c r="J163" s="563" t="s">
        <v>707</v>
      </c>
      <c r="K163" s="563"/>
      <c r="L163" s="563"/>
      <c r="M163" s="563" t="s">
        <v>744</v>
      </c>
      <c r="N163" s="563" t="s">
        <v>704</v>
      </c>
      <c r="O163" s="563" t="s">
        <v>704</v>
      </c>
      <c r="P163" s="563"/>
      <c r="Q163" s="560"/>
      <c r="R163" s="564"/>
      <c r="S163" s="564"/>
      <c r="T163" s="564"/>
      <c r="U163" s="564"/>
      <c r="V163" s="564"/>
      <c r="W163" s="564"/>
      <c r="X163" s="564"/>
      <c r="Y163" s="564"/>
      <c r="Z163" s="587"/>
      <c r="AA163" s="587"/>
      <c r="AB163" s="587"/>
      <c r="AC163" s="560"/>
      <c r="AD163" s="560"/>
      <c r="AF163" s="275"/>
      <c r="AW163" s="546"/>
    </row>
    <row r="164" spans="1:49" x14ac:dyDescent="0.25">
      <c r="A164" s="564"/>
      <c r="B164" s="563"/>
      <c r="C164" s="563"/>
      <c r="D164" s="563"/>
      <c r="E164" s="563"/>
      <c r="F164" s="563"/>
      <c r="G164" s="563"/>
      <c r="H164" s="563"/>
      <c r="I164" s="563"/>
      <c r="J164" s="563"/>
      <c r="K164" s="563"/>
      <c r="L164" s="563"/>
      <c r="M164" s="563"/>
      <c r="N164" s="563"/>
      <c r="O164" s="563"/>
      <c r="P164" s="563"/>
      <c r="Q164" s="560"/>
      <c r="R164" s="564"/>
      <c r="S164" s="564"/>
      <c r="T164" s="564"/>
      <c r="U164" s="564"/>
      <c r="V164" s="564"/>
      <c r="W164" s="564"/>
      <c r="X164" s="564"/>
      <c r="Y164" s="564"/>
      <c r="Z164" s="587"/>
      <c r="AA164" s="587"/>
      <c r="AB164" s="587"/>
      <c r="AC164" s="560"/>
      <c r="AD164" s="560"/>
      <c r="AF164" s="275"/>
      <c r="AW164" s="546"/>
    </row>
    <row r="165" spans="1:49" x14ac:dyDescent="0.25">
      <c r="A165" s="564" t="s">
        <v>226</v>
      </c>
      <c r="B165" s="563"/>
      <c r="C165" s="563">
        <v>0.90500000000000003</v>
      </c>
      <c r="D165" s="563"/>
      <c r="E165" s="563">
        <v>0.65666840000000004</v>
      </c>
      <c r="F165" s="563"/>
      <c r="G165" s="563"/>
      <c r="H165" s="563"/>
      <c r="I165" s="563">
        <v>0.433</v>
      </c>
      <c r="J165" s="564">
        <v>0.111</v>
      </c>
      <c r="K165" s="563"/>
      <c r="L165" s="563"/>
      <c r="M165" s="563">
        <v>1.28</v>
      </c>
      <c r="N165" s="564">
        <v>0.33400000000000002</v>
      </c>
      <c r="O165" s="564">
        <v>0.29699999999999999</v>
      </c>
      <c r="P165" s="563"/>
      <c r="Q165" s="560"/>
      <c r="R165" s="564"/>
      <c r="S165" s="564"/>
      <c r="T165" s="564"/>
      <c r="U165" s="564"/>
      <c r="V165" s="564"/>
      <c r="W165" s="564"/>
      <c r="X165" s="564"/>
      <c r="Y165" s="564"/>
      <c r="Z165" s="587"/>
      <c r="AA165" s="587"/>
      <c r="AB165" s="587"/>
      <c r="AC165" s="560"/>
      <c r="AD165" s="560"/>
      <c r="AF165" s="275"/>
      <c r="AW165" s="546"/>
    </row>
    <row r="166" spans="1:49" x14ac:dyDescent="0.25">
      <c r="A166" s="564" t="s">
        <v>367</v>
      </c>
      <c r="B166" s="563"/>
      <c r="C166" s="563">
        <v>-9.3100000000000002E-2</v>
      </c>
      <c r="D166" s="563"/>
      <c r="E166" s="597">
        <v>-0.1256833</v>
      </c>
      <c r="F166" s="563"/>
      <c r="G166" s="563"/>
      <c r="H166" s="563"/>
      <c r="I166" s="563">
        <v>-5.9799999999999999E-2</v>
      </c>
      <c r="J166" s="564">
        <v>-4.3299999999999996E-3</v>
      </c>
      <c r="K166" s="563"/>
      <c r="L166" s="563"/>
      <c r="M166" s="563">
        <v>-0.189</v>
      </c>
      <c r="N166" s="564">
        <v>-4.4499999999999998E-2</v>
      </c>
      <c r="O166" s="564">
        <v>-4.7000000000000002E-3</v>
      </c>
      <c r="P166" s="563"/>
      <c r="Q166" s="560"/>
      <c r="R166" s="564"/>
      <c r="S166" s="564"/>
      <c r="T166" s="564"/>
      <c r="U166" s="564"/>
      <c r="V166" s="564"/>
      <c r="W166" s="564"/>
      <c r="X166" s="564"/>
      <c r="Y166" s="564"/>
      <c r="Z166" s="587"/>
      <c r="AA166" s="587"/>
      <c r="AB166" s="587"/>
      <c r="AC166" s="560"/>
      <c r="AD166" s="560"/>
      <c r="AF166" s="275"/>
      <c r="AW166" s="546"/>
    </row>
    <row r="167" spans="1:49" x14ac:dyDescent="0.25">
      <c r="A167" s="564"/>
      <c r="B167" s="563"/>
      <c r="C167" s="563"/>
      <c r="D167" s="563"/>
      <c r="E167" s="563"/>
      <c r="F167" s="563"/>
      <c r="G167" s="563"/>
      <c r="H167" s="563"/>
      <c r="I167" s="563"/>
      <c r="J167" s="563"/>
      <c r="K167" s="563"/>
      <c r="L167" s="563"/>
      <c r="M167" s="563"/>
      <c r="N167" s="563"/>
      <c r="O167" s="563"/>
      <c r="P167" s="563"/>
      <c r="Q167" s="560"/>
      <c r="R167" s="564"/>
      <c r="S167" s="564"/>
      <c r="T167" s="564"/>
      <c r="U167" s="564"/>
      <c r="V167" s="564"/>
      <c r="W167" s="564"/>
      <c r="X167" s="564"/>
      <c r="Y167" s="564"/>
      <c r="Z167" s="587"/>
      <c r="AA167" s="587"/>
      <c r="AB167" s="587"/>
      <c r="AC167" s="560"/>
      <c r="AD167" s="560"/>
      <c r="AF167" s="275"/>
      <c r="AW167" s="546"/>
    </row>
    <row r="168" spans="1:49" x14ac:dyDescent="0.25">
      <c r="A168" s="564"/>
      <c r="B168" s="563"/>
      <c r="C168" s="563"/>
      <c r="D168" s="563"/>
      <c r="E168" s="563"/>
      <c r="F168" s="563"/>
      <c r="G168" s="563"/>
      <c r="H168" s="563"/>
      <c r="I168" s="563"/>
      <c r="J168" s="563"/>
      <c r="K168" s="563"/>
      <c r="L168" s="563"/>
      <c r="M168" s="563"/>
      <c r="N168" s="563"/>
      <c r="O168" s="563"/>
      <c r="P168" s="563"/>
      <c r="Q168" s="560"/>
      <c r="R168" s="564"/>
      <c r="S168" s="564"/>
      <c r="T168" s="564"/>
      <c r="U168" s="564"/>
      <c r="V168" s="564"/>
      <c r="W168" s="564"/>
      <c r="X168" s="564"/>
      <c r="Y168" s="564"/>
      <c r="Z168" s="587"/>
      <c r="AA168" s="587"/>
      <c r="AB168" s="587"/>
      <c r="AC168" s="560"/>
      <c r="AD168" s="560"/>
      <c r="AF168" s="275"/>
      <c r="AW168" s="546"/>
    </row>
    <row r="169" spans="1:49" x14ac:dyDescent="0.25">
      <c r="A169" s="564"/>
      <c r="B169" s="563"/>
      <c r="C169" s="563"/>
      <c r="D169" s="563"/>
      <c r="E169" s="563"/>
      <c r="F169" s="563"/>
      <c r="G169" s="563"/>
      <c r="H169" s="563"/>
      <c r="I169" s="563"/>
      <c r="J169" s="563"/>
      <c r="K169" s="563"/>
      <c r="L169" s="563"/>
      <c r="M169" s="563"/>
      <c r="N169" s="563"/>
      <c r="O169" s="563"/>
      <c r="P169" s="563"/>
      <c r="Q169" s="560"/>
      <c r="R169" s="564"/>
      <c r="S169" s="564"/>
      <c r="T169" s="564"/>
      <c r="U169" s="564"/>
      <c r="V169" s="564"/>
      <c r="W169" s="564"/>
      <c r="X169" s="564"/>
      <c r="Y169" s="564"/>
      <c r="Z169" s="587"/>
      <c r="AA169" s="587"/>
      <c r="AB169" s="587"/>
      <c r="AC169" s="560"/>
      <c r="AD169" s="560"/>
      <c r="AF169" s="275"/>
      <c r="AW169" s="546"/>
    </row>
    <row r="170" spans="1:49" x14ac:dyDescent="0.25">
      <c r="A170" s="564"/>
      <c r="B170" s="563"/>
      <c r="C170" s="563"/>
      <c r="D170" s="563"/>
      <c r="E170" s="563"/>
      <c r="F170" s="563"/>
      <c r="G170" s="563"/>
      <c r="H170" s="563"/>
      <c r="I170" s="563"/>
      <c r="J170" s="563"/>
      <c r="K170" s="563"/>
      <c r="L170" s="563"/>
      <c r="M170" s="563"/>
      <c r="N170" s="563"/>
      <c r="O170" s="563"/>
      <c r="P170" s="563"/>
      <c r="Q170" s="560"/>
      <c r="R170" s="564"/>
      <c r="S170" s="564"/>
      <c r="T170" s="564"/>
      <c r="U170" s="564"/>
      <c r="V170" s="564"/>
      <c r="W170" s="564"/>
      <c r="X170" s="564"/>
      <c r="Y170" s="564"/>
      <c r="Z170" s="587"/>
      <c r="AA170" s="587"/>
      <c r="AB170" s="587"/>
      <c r="AC170" s="560"/>
      <c r="AD170" s="560"/>
      <c r="AF170" s="275"/>
      <c r="AW170" s="546"/>
    </row>
    <row r="171" spans="1:49" x14ac:dyDescent="0.25">
      <c r="A171" s="564"/>
      <c r="B171" s="563"/>
      <c r="C171" s="563"/>
      <c r="D171" s="563"/>
      <c r="E171" s="563"/>
      <c r="F171" s="563"/>
      <c r="G171" s="563"/>
      <c r="H171" s="563"/>
      <c r="I171" s="563"/>
      <c r="J171" s="563"/>
      <c r="K171" s="563"/>
      <c r="L171" s="563"/>
      <c r="M171" s="563"/>
      <c r="N171" s="563"/>
      <c r="O171" s="563"/>
      <c r="P171" s="563"/>
      <c r="Q171" s="560"/>
      <c r="R171" s="564"/>
      <c r="S171" s="564"/>
      <c r="T171" s="564"/>
      <c r="U171" s="564"/>
      <c r="V171" s="564"/>
      <c r="W171" s="564"/>
      <c r="X171" s="564"/>
      <c r="Y171" s="564"/>
      <c r="Z171" s="587"/>
      <c r="AA171" s="587"/>
      <c r="AB171" s="587"/>
      <c r="AC171" s="560"/>
      <c r="AD171" s="560"/>
      <c r="AF171" s="275"/>
      <c r="AW171" s="546"/>
    </row>
    <row r="172" spans="1:49" x14ac:dyDescent="0.25">
      <c r="A172" s="564"/>
      <c r="B172" s="563"/>
      <c r="C172" s="563"/>
      <c r="D172" s="563"/>
      <c r="E172" s="563"/>
      <c r="F172" s="563"/>
      <c r="G172" s="563"/>
      <c r="H172" s="563"/>
      <c r="I172" s="563"/>
      <c r="J172" s="563"/>
      <c r="K172" s="563"/>
      <c r="L172" s="563"/>
      <c r="M172" s="563"/>
      <c r="N172" s="563"/>
      <c r="O172" s="563"/>
      <c r="P172" s="563"/>
      <c r="Q172" s="560"/>
      <c r="R172" s="564"/>
      <c r="S172" s="564"/>
      <c r="T172" s="564"/>
      <c r="U172" s="564"/>
      <c r="V172" s="564"/>
      <c r="W172" s="564"/>
      <c r="X172" s="564"/>
      <c r="Y172" s="564"/>
      <c r="Z172" s="560"/>
      <c r="AA172" s="560"/>
      <c r="AB172" s="560"/>
      <c r="AC172" s="560"/>
      <c r="AD172" s="560"/>
      <c r="AG172" s="277"/>
      <c r="AW172" s="546"/>
    </row>
    <row r="173" spans="1:49" x14ac:dyDescent="0.25">
      <c r="A173" s="536"/>
      <c r="B173" s="256"/>
      <c r="C173" s="256"/>
      <c r="D173" s="256"/>
      <c r="E173" s="256"/>
      <c r="F173" s="256"/>
      <c r="G173" s="256"/>
      <c r="H173" s="256"/>
      <c r="I173" s="256"/>
      <c r="J173" s="256"/>
      <c r="K173" s="256"/>
      <c r="L173" s="256"/>
      <c r="M173" s="256"/>
      <c r="N173" s="256"/>
      <c r="O173" s="256"/>
      <c r="P173" s="256"/>
      <c r="Q173" s="232"/>
      <c r="R173" s="256"/>
      <c r="S173" s="256"/>
      <c r="T173" s="256"/>
      <c r="AW173" s="546"/>
    </row>
    <row r="174" spans="1:49" x14ac:dyDescent="0.25">
      <c r="A174" s="535"/>
      <c r="B174" s="256"/>
      <c r="C174" s="256"/>
      <c r="D174" s="256"/>
      <c r="E174" s="256"/>
      <c r="F174" s="256"/>
      <c r="G174" s="256"/>
      <c r="H174" s="256"/>
      <c r="I174" s="256"/>
      <c r="J174" s="256"/>
      <c r="K174" s="256"/>
      <c r="L174" s="256"/>
      <c r="M174" s="256"/>
      <c r="N174" s="256"/>
      <c r="O174" s="256"/>
      <c r="P174" s="256"/>
      <c r="Q174" s="232"/>
      <c r="R174" s="256"/>
      <c r="S174" s="256"/>
      <c r="T174" s="256"/>
      <c r="AW174" s="546"/>
    </row>
    <row r="175" spans="1:49" x14ac:dyDescent="0.25">
      <c r="A175" s="536"/>
      <c r="B175" s="256"/>
      <c r="C175" s="256"/>
      <c r="D175" s="256"/>
      <c r="E175" s="256"/>
      <c r="F175" s="256"/>
      <c r="G175" s="256"/>
      <c r="H175" s="256"/>
      <c r="I175" s="256"/>
      <c r="J175" s="256"/>
      <c r="K175" s="256"/>
      <c r="L175" s="256"/>
      <c r="M175" s="256"/>
      <c r="N175" s="256"/>
      <c r="O175" s="256"/>
      <c r="P175" s="256"/>
      <c r="Q175" s="232"/>
      <c r="R175" s="256"/>
      <c r="S175" s="256"/>
      <c r="T175" s="256"/>
      <c r="AW175" s="546"/>
    </row>
    <row r="176" spans="1:49" x14ac:dyDescent="0.25">
      <c r="A176" s="535"/>
      <c r="B176" s="256"/>
      <c r="C176" s="256"/>
      <c r="D176" s="256"/>
      <c r="E176" s="256"/>
      <c r="F176" s="256"/>
      <c r="G176" s="256"/>
      <c r="H176" s="256"/>
      <c r="I176" s="256"/>
      <c r="J176" s="256"/>
      <c r="K176" s="256"/>
      <c r="L176" s="256"/>
      <c r="M176" s="256"/>
      <c r="N176" s="516"/>
      <c r="O176" s="256"/>
      <c r="P176" s="256"/>
      <c r="Q176" s="232"/>
      <c r="R176" s="256"/>
      <c r="S176" s="256"/>
      <c r="T176" s="256"/>
      <c r="AW176" s="546"/>
    </row>
    <row r="177" spans="1:49" x14ac:dyDescent="0.25">
      <c r="A177" s="536"/>
      <c r="B177" s="256"/>
      <c r="C177" s="256"/>
      <c r="D177" s="256"/>
      <c r="E177" s="256"/>
      <c r="F177" s="256"/>
      <c r="G177" s="256"/>
      <c r="H177" s="256"/>
      <c r="I177" s="256"/>
      <c r="J177" s="256"/>
      <c r="K177" s="256"/>
      <c r="L177" s="256"/>
      <c r="M177" s="256"/>
      <c r="N177" s="516"/>
      <c r="O177" s="256"/>
      <c r="P177" s="256"/>
      <c r="Q177" s="232"/>
      <c r="R177" s="256"/>
      <c r="S177" s="256"/>
      <c r="T177" s="256"/>
      <c r="AW177" s="546"/>
    </row>
    <row r="178" spans="1:49" x14ac:dyDescent="0.25">
      <c r="A178" s="535"/>
      <c r="B178" s="256"/>
      <c r="C178" s="256"/>
      <c r="D178" s="256"/>
      <c r="E178" s="256"/>
      <c r="F178" s="256"/>
      <c r="G178" s="256"/>
      <c r="H178" s="256"/>
      <c r="I178" s="256"/>
      <c r="J178" s="256"/>
      <c r="K178" s="256"/>
      <c r="L178" s="256"/>
      <c r="M178" s="256"/>
      <c r="N178" s="516"/>
      <c r="O178" s="256"/>
      <c r="P178" s="256"/>
      <c r="Q178" s="232"/>
      <c r="R178" s="256"/>
      <c r="S178" s="256"/>
      <c r="T178" s="256"/>
      <c r="AW178" s="546"/>
    </row>
    <row r="179" spans="1:49" x14ac:dyDescent="0.25">
      <c r="A179" s="256"/>
      <c r="B179" s="256"/>
      <c r="C179" s="256"/>
      <c r="D179" s="256"/>
      <c r="E179" s="256"/>
      <c r="F179" s="256"/>
      <c r="G179" s="256"/>
      <c r="H179" s="256"/>
      <c r="I179" s="256"/>
      <c r="J179" s="256"/>
      <c r="K179" s="256"/>
      <c r="L179" s="256"/>
      <c r="M179" s="256"/>
      <c r="N179" s="256"/>
      <c r="O179" s="256"/>
      <c r="P179" s="256"/>
      <c r="Q179" s="232"/>
      <c r="R179" s="256"/>
      <c r="S179" s="256"/>
      <c r="T179" s="256"/>
      <c r="AW179" s="546"/>
    </row>
    <row r="180" spans="1:49" x14ac:dyDescent="0.25">
      <c r="A180" s="256"/>
      <c r="B180" s="256"/>
      <c r="C180" s="256"/>
      <c r="D180" s="256"/>
      <c r="E180" s="256"/>
      <c r="F180" s="256"/>
      <c r="G180" s="256"/>
      <c r="H180" s="256"/>
      <c r="I180" s="256"/>
      <c r="J180" s="256"/>
      <c r="K180" s="256"/>
      <c r="L180" s="256"/>
      <c r="M180" s="256"/>
      <c r="N180" s="256"/>
      <c r="O180" s="256"/>
      <c r="P180" s="256"/>
      <c r="Q180" s="232"/>
      <c r="R180" s="256"/>
      <c r="S180" s="256"/>
      <c r="T180" s="256"/>
    </row>
    <row r="181" spans="1:49" x14ac:dyDescent="0.25">
      <c r="A181" s="256"/>
      <c r="B181" s="256"/>
      <c r="C181" s="256"/>
      <c r="D181" s="256"/>
      <c r="E181" s="256"/>
      <c r="F181" s="256"/>
      <c r="G181" s="256"/>
      <c r="H181" s="256"/>
      <c r="I181" s="256"/>
      <c r="J181" s="256"/>
      <c r="K181" s="256"/>
      <c r="L181" s="256"/>
      <c r="M181" s="256"/>
      <c r="N181" s="256"/>
      <c r="O181" s="256"/>
      <c r="P181" s="256"/>
      <c r="Q181" s="232"/>
      <c r="R181" s="256"/>
      <c r="S181" s="256"/>
      <c r="T181" s="256"/>
    </row>
    <row r="182" spans="1:49" x14ac:dyDescent="0.25">
      <c r="A182" s="256"/>
      <c r="B182" s="256"/>
      <c r="C182" s="256"/>
      <c r="D182" s="256"/>
      <c r="E182" s="256"/>
      <c r="F182" s="256"/>
      <c r="G182" s="256"/>
      <c r="H182" s="256"/>
      <c r="I182" s="256"/>
      <c r="J182" s="256"/>
      <c r="K182" s="256"/>
      <c r="L182" s="256"/>
      <c r="M182" s="256"/>
      <c r="N182" s="256"/>
      <c r="O182" s="256"/>
      <c r="P182" s="256"/>
      <c r="Q182" s="232"/>
      <c r="R182" s="256"/>
      <c r="S182" s="256"/>
      <c r="T182" s="256"/>
    </row>
    <row r="183" spans="1:49" x14ac:dyDescent="0.25">
      <c r="A183" s="256"/>
      <c r="B183" s="256"/>
      <c r="C183" s="256"/>
      <c r="D183" s="256"/>
      <c r="E183" s="256"/>
      <c r="F183" s="256"/>
      <c r="G183" s="256"/>
      <c r="H183" s="256"/>
      <c r="I183" s="256"/>
      <c r="J183" s="256"/>
      <c r="K183" s="256"/>
      <c r="L183" s="256"/>
      <c r="M183" s="256"/>
      <c r="N183" s="256"/>
      <c r="O183" s="256"/>
      <c r="P183" s="256"/>
      <c r="Q183" s="232"/>
      <c r="R183" s="256"/>
      <c r="S183" s="256"/>
      <c r="T183" s="256"/>
    </row>
    <row r="184" spans="1:49" x14ac:dyDescent="0.25">
      <c r="A184" s="256"/>
      <c r="B184" s="256"/>
      <c r="C184" s="256"/>
      <c r="D184" s="256"/>
      <c r="E184" s="256"/>
      <c r="F184" s="256"/>
      <c r="G184" s="256"/>
      <c r="H184" s="256"/>
      <c r="I184" s="256"/>
      <c r="J184" s="256"/>
      <c r="K184" s="256"/>
      <c r="L184" s="256"/>
      <c r="M184" s="256"/>
      <c r="N184" s="256"/>
      <c r="O184" s="256"/>
      <c r="P184" s="256"/>
      <c r="Q184" s="232"/>
      <c r="R184" s="256"/>
      <c r="S184" s="256"/>
      <c r="T184" s="256"/>
    </row>
    <row r="185" spans="1:49" x14ac:dyDescent="0.25">
      <c r="A185" s="256"/>
      <c r="B185" s="256"/>
      <c r="C185" s="256"/>
      <c r="D185" s="256"/>
      <c r="E185" s="256"/>
      <c r="F185" s="256"/>
      <c r="G185" s="256"/>
      <c r="H185" s="256"/>
      <c r="I185" s="256"/>
      <c r="J185" s="256"/>
      <c r="K185" s="256"/>
      <c r="L185" s="256"/>
      <c r="M185" s="256"/>
      <c r="N185" s="256"/>
      <c r="O185" s="256"/>
      <c r="P185" s="256"/>
      <c r="Q185" s="232"/>
      <c r="R185" s="256"/>
      <c r="S185" s="256"/>
      <c r="T185" s="256"/>
    </row>
    <row r="186" spans="1:49" x14ac:dyDescent="0.25">
      <c r="A186" s="256"/>
      <c r="B186" s="256"/>
      <c r="C186" s="256"/>
      <c r="D186" s="256"/>
      <c r="E186" s="256"/>
      <c r="F186" s="256"/>
      <c r="G186" s="256"/>
      <c r="H186" s="256"/>
      <c r="I186" s="256"/>
      <c r="J186" s="256"/>
      <c r="K186" s="256"/>
      <c r="L186" s="256"/>
      <c r="M186" s="256"/>
      <c r="N186" s="256"/>
      <c r="O186" s="256"/>
      <c r="P186" s="256"/>
      <c r="Q186" s="232"/>
      <c r="R186" s="256"/>
      <c r="S186" s="256"/>
      <c r="T186" s="256"/>
    </row>
    <row r="187" spans="1:49" x14ac:dyDescent="0.25">
      <c r="A187" s="256"/>
      <c r="B187" s="256"/>
      <c r="C187" s="256"/>
      <c r="D187" s="256"/>
      <c r="E187" s="256"/>
      <c r="F187" s="256"/>
      <c r="G187" s="256"/>
      <c r="H187" s="256"/>
      <c r="I187" s="256"/>
      <c r="J187" s="256"/>
      <c r="K187" s="256"/>
      <c r="L187" s="256"/>
      <c r="M187" s="256"/>
      <c r="N187" s="256"/>
      <c r="O187" s="256"/>
      <c r="P187" s="256"/>
      <c r="Q187" s="232"/>
      <c r="R187" s="256"/>
      <c r="S187" s="256"/>
      <c r="T187" s="256"/>
      <c r="AE187" s="516"/>
    </row>
    <row r="188" spans="1:49" x14ac:dyDescent="0.25">
      <c r="A188" s="256"/>
      <c r="B188" s="516"/>
      <c r="C188" s="516"/>
      <c r="D188" s="516"/>
      <c r="E188" s="516"/>
      <c r="F188" s="516"/>
      <c r="G188" s="516"/>
      <c r="H188" s="516"/>
      <c r="I188" s="516"/>
      <c r="J188" s="516"/>
      <c r="K188" s="516"/>
      <c r="L188" s="516"/>
      <c r="M188" s="516"/>
      <c r="N188" s="516"/>
      <c r="O188" s="516"/>
      <c r="P188" s="516"/>
      <c r="Q188" s="232"/>
      <c r="R188" s="256"/>
      <c r="S188" s="256"/>
      <c r="T188" s="256"/>
      <c r="AE188" s="516"/>
    </row>
    <row r="189" spans="1:49" x14ac:dyDescent="0.25">
      <c r="A189" s="256"/>
      <c r="B189" s="516"/>
      <c r="C189" s="516"/>
      <c r="D189" s="516"/>
      <c r="E189" s="516"/>
      <c r="F189" s="516"/>
      <c r="G189" s="516"/>
      <c r="H189" s="516"/>
      <c r="I189" s="516"/>
      <c r="J189" s="516"/>
      <c r="K189" s="516"/>
      <c r="L189" s="516"/>
      <c r="M189" s="516"/>
      <c r="N189" s="516"/>
      <c r="O189" s="516"/>
      <c r="P189" s="516"/>
      <c r="Q189" s="232"/>
      <c r="R189" s="256"/>
      <c r="S189" s="256"/>
      <c r="T189" s="256"/>
      <c r="AE189" s="516"/>
    </row>
    <row r="190" spans="1:49" x14ac:dyDescent="0.25">
      <c r="A190" s="256"/>
      <c r="B190" s="256"/>
      <c r="C190" s="256"/>
      <c r="D190" s="256"/>
      <c r="E190" s="256"/>
      <c r="F190" s="256"/>
      <c r="G190" s="256"/>
      <c r="H190" s="256"/>
      <c r="I190" s="256"/>
      <c r="J190" s="256"/>
      <c r="K190" s="256"/>
      <c r="L190" s="256"/>
      <c r="M190" s="256"/>
      <c r="N190" s="516"/>
      <c r="O190" s="256"/>
      <c r="P190" s="256"/>
      <c r="Q190" s="232"/>
      <c r="R190" s="256"/>
      <c r="S190" s="256"/>
      <c r="T190" s="256"/>
      <c r="AE190" s="516"/>
    </row>
    <row r="191" spans="1:49" x14ac:dyDescent="0.25">
      <c r="A191" s="256"/>
      <c r="B191" s="256"/>
      <c r="C191" s="256"/>
      <c r="D191" s="256"/>
      <c r="E191" s="256"/>
      <c r="F191" s="256"/>
      <c r="G191" s="256"/>
      <c r="H191" s="256"/>
      <c r="I191" s="256"/>
      <c r="J191" s="256"/>
      <c r="K191" s="256"/>
      <c r="L191" s="256"/>
      <c r="M191" s="256"/>
      <c r="N191" s="256"/>
      <c r="O191" s="256"/>
      <c r="P191" s="256"/>
      <c r="Q191" s="232"/>
      <c r="R191" s="256"/>
      <c r="S191" s="256"/>
      <c r="T191" s="256"/>
      <c r="AE191" s="516"/>
    </row>
    <row r="192" spans="1:49" x14ac:dyDescent="0.25">
      <c r="A192" s="256"/>
      <c r="B192" s="256"/>
      <c r="C192" s="256"/>
      <c r="D192" s="256"/>
      <c r="E192" s="256"/>
      <c r="F192" s="256"/>
      <c r="G192" s="256"/>
      <c r="H192" s="256"/>
      <c r="I192" s="256"/>
      <c r="J192" s="256"/>
      <c r="K192" s="256"/>
      <c r="L192" s="256"/>
      <c r="M192" s="256"/>
      <c r="N192" s="256"/>
      <c r="O192" s="256"/>
      <c r="P192" s="256"/>
      <c r="Q192" s="232"/>
      <c r="R192" s="256"/>
      <c r="S192" s="256"/>
      <c r="T192" s="256"/>
      <c r="AE192" s="516"/>
    </row>
    <row r="193" spans="1:35" x14ac:dyDescent="0.25">
      <c r="A193" s="256"/>
      <c r="B193" s="256"/>
      <c r="C193" s="256"/>
      <c r="D193" s="256"/>
      <c r="E193" s="256"/>
      <c r="F193" s="256"/>
      <c r="G193" s="256"/>
      <c r="H193" s="256"/>
      <c r="I193" s="256"/>
      <c r="J193" s="256"/>
      <c r="K193" s="256"/>
      <c r="L193" s="256"/>
      <c r="M193" s="256"/>
      <c r="N193" s="256"/>
      <c r="O193" s="256"/>
      <c r="P193" s="256"/>
      <c r="Q193" s="232"/>
      <c r="R193" s="256"/>
      <c r="S193" s="256"/>
      <c r="T193" s="256"/>
      <c r="AE193" s="516"/>
    </row>
    <row r="194" spans="1:35" x14ac:dyDescent="0.25">
      <c r="A194" s="256"/>
      <c r="B194" s="256"/>
      <c r="C194" s="256"/>
      <c r="D194" s="256"/>
      <c r="E194" s="256"/>
      <c r="F194" s="256"/>
      <c r="G194" s="256"/>
      <c r="H194" s="256"/>
      <c r="I194" s="256"/>
      <c r="J194" s="256"/>
      <c r="K194" s="256"/>
      <c r="L194" s="256"/>
      <c r="M194" s="256"/>
      <c r="N194" s="256"/>
      <c r="O194" s="256"/>
      <c r="P194" s="256"/>
      <c r="Q194" s="232"/>
      <c r="R194" s="256"/>
      <c r="S194" s="256"/>
      <c r="T194" s="256"/>
      <c r="AE194" s="516"/>
      <c r="AF194" s="516"/>
    </row>
    <row r="195" spans="1:35" x14ac:dyDescent="0.25">
      <c r="A195" s="256"/>
      <c r="B195" s="516"/>
      <c r="C195" s="516"/>
      <c r="D195" s="516"/>
      <c r="E195" s="516"/>
      <c r="F195" s="516"/>
      <c r="G195" s="516"/>
      <c r="H195" s="516"/>
      <c r="I195" s="516"/>
      <c r="J195" s="516"/>
      <c r="K195" s="516"/>
      <c r="L195" s="516"/>
      <c r="M195" s="516"/>
      <c r="N195" s="516"/>
      <c r="O195" s="516"/>
      <c r="P195" s="516"/>
      <c r="Q195" s="516"/>
      <c r="R195" s="516"/>
      <c r="S195" s="516"/>
      <c r="T195" s="516"/>
      <c r="U195" s="516"/>
      <c r="V195" s="516"/>
      <c r="W195" s="516"/>
      <c r="X195" s="516"/>
      <c r="Y195" s="516"/>
      <c r="Z195" s="516"/>
      <c r="AA195" s="516"/>
      <c r="AB195" s="516"/>
      <c r="AC195" s="516"/>
      <c r="AD195" s="516"/>
      <c r="AE195" s="256"/>
      <c r="AF195" s="516"/>
    </row>
    <row r="196" spans="1:35" x14ac:dyDescent="0.25">
      <c r="A196" s="256"/>
      <c r="B196" s="516"/>
      <c r="C196" s="516"/>
      <c r="D196" s="516"/>
      <c r="E196" s="516"/>
      <c r="F196" s="516"/>
      <c r="G196" s="516"/>
      <c r="H196" s="516"/>
      <c r="I196" s="516"/>
      <c r="J196" s="516"/>
      <c r="K196" s="516"/>
      <c r="L196" s="516"/>
      <c r="M196" s="516"/>
      <c r="N196" s="516"/>
      <c r="O196" s="516"/>
      <c r="P196" s="516"/>
      <c r="Q196" s="516"/>
      <c r="R196" s="516"/>
      <c r="S196" s="516"/>
      <c r="T196" s="516"/>
      <c r="U196" s="516"/>
      <c r="V196" s="516"/>
      <c r="W196" s="516"/>
      <c r="X196" s="516"/>
      <c r="Y196" s="516"/>
      <c r="Z196" s="516"/>
      <c r="AA196" s="516"/>
      <c r="AB196" s="516"/>
      <c r="AC196" s="516"/>
      <c r="AD196" s="516"/>
      <c r="AE196" s="256"/>
      <c r="AF196" s="516"/>
    </row>
    <row r="197" spans="1:35" x14ac:dyDescent="0.25">
      <c r="A197" s="256"/>
      <c r="B197" s="516"/>
      <c r="C197" s="516"/>
      <c r="D197" s="516"/>
      <c r="E197" s="516"/>
      <c r="F197" s="516"/>
      <c r="G197" s="516"/>
      <c r="H197" s="516"/>
      <c r="I197" s="516"/>
      <c r="J197" s="516"/>
      <c r="K197" s="516"/>
      <c r="L197" s="516"/>
      <c r="M197" s="516"/>
      <c r="N197" s="516"/>
      <c r="O197" s="516"/>
      <c r="P197" s="516"/>
      <c r="Q197" s="516"/>
      <c r="R197" s="516"/>
      <c r="S197" s="516"/>
      <c r="T197" s="516"/>
      <c r="U197" s="516"/>
      <c r="V197" s="516"/>
      <c r="W197" s="516"/>
      <c r="X197" s="516"/>
      <c r="Y197" s="516"/>
      <c r="Z197" s="516"/>
      <c r="AA197" s="516"/>
      <c r="AB197" s="516"/>
      <c r="AC197" s="516"/>
      <c r="AD197" s="516"/>
      <c r="AE197" s="256"/>
      <c r="AF197" s="516"/>
    </row>
    <row r="198" spans="1:35" x14ac:dyDescent="0.25">
      <c r="A198" s="256"/>
      <c r="B198" s="516"/>
      <c r="C198" s="516"/>
      <c r="D198" s="516"/>
      <c r="E198" s="516"/>
      <c r="F198" s="516"/>
      <c r="G198" s="516"/>
      <c r="H198" s="516"/>
      <c r="I198" s="516"/>
      <c r="J198" s="516"/>
      <c r="K198" s="516"/>
      <c r="L198" s="516"/>
      <c r="M198" s="516"/>
      <c r="N198" s="516"/>
      <c r="O198" s="516"/>
      <c r="P198" s="516"/>
      <c r="Q198" s="516"/>
      <c r="R198" s="516"/>
      <c r="S198" s="516"/>
      <c r="T198" s="516"/>
      <c r="U198" s="516"/>
      <c r="V198" s="516"/>
      <c r="W198" s="516"/>
      <c r="X198" s="516"/>
      <c r="Y198" s="516"/>
      <c r="Z198" s="516"/>
      <c r="AA198" s="516"/>
      <c r="AB198" s="516"/>
      <c r="AC198" s="516"/>
      <c r="AD198" s="516"/>
      <c r="AE198" s="256"/>
      <c r="AF198" s="516"/>
    </row>
    <row r="199" spans="1:35" x14ac:dyDescent="0.25">
      <c r="A199" s="256"/>
      <c r="B199" s="516"/>
      <c r="C199" s="516"/>
      <c r="D199" s="516"/>
      <c r="E199" s="516"/>
      <c r="F199" s="516"/>
      <c r="G199" s="516"/>
      <c r="H199" s="516"/>
      <c r="I199" s="516"/>
      <c r="J199" s="516"/>
      <c r="K199" s="516"/>
      <c r="L199" s="516"/>
      <c r="M199" s="516"/>
      <c r="N199" s="516"/>
      <c r="O199" s="516"/>
      <c r="P199" s="516"/>
      <c r="Q199" s="516"/>
      <c r="R199" s="516"/>
      <c r="S199" s="516"/>
      <c r="T199" s="516"/>
      <c r="U199" s="516"/>
      <c r="V199" s="516"/>
      <c r="W199" s="516"/>
      <c r="X199" s="516"/>
      <c r="Y199" s="516"/>
      <c r="Z199" s="516"/>
      <c r="AA199" s="516"/>
      <c r="AB199" s="516"/>
      <c r="AC199" s="516"/>
      <c r="AD199" s="516"/>
      <c r="AE199" s="256"/>
      <c r="AF199" s="516"/>
    </row>
    <row r="200" spans="1:35" x14ac:dyDescent="0.25">
      <c r="A200" s="256"/>
      <c r="B200" s="516"/>
      <c r="C200" s="516"/>
      <c r="D200" s="516"/>
      <c r="E200" s="516"/>
      <c r="F200" s="516"/>
      <c r="G200" s="516"/>
      <c r="H200" s="516"/>
      <c r="I200" s="516"/>
      <c r="J200" s="516"/>
      <c r="K200" s="516"/>
      <c r="L200" s="516"/>
      <c r="M200" s="516"/>
      <c r="N200" s="516"/>
      <c r="O200" s="516"/>
      <c r="P200" s="516"/>
      <c r="Q200" s="516"/>
      <c r="R200" s="516"/>
      <c r="S200" s="516"/>
      <c r="T200" s="516"/>
      <c r="U200" s="516"/>
      <c r="V200" s="516"/>
      <c r="W200" s="516"/>
      <c r="X200" s="516"/>
      <c r="Y200" s="516"/>
      <c r="Z200" s="516"/>
      <c r="AA200" s="516"/>
      <c r="AB200" s="516"/>
      <c r="AC200" s="516"/>
      <c r="AD200" s="516"/>
      <c r="AE200" s="256"/>
      <c r="AF200" s="516"/>
    </row>
    <row r="201" spans="1:35" x14ac:dyDescent="0.25">
      <c r="A201" s="256"/>
      <c r="B201" s="516"/>
      <c r="C201" s="516"/>
      <c r="D201" s="516"/>
      <c r="E201" s="516"/>
      <c r="F201" s="516"/>
      <c r="G201" s="516"/>
      <c r="H201" s="516"/>
      <c r="I201" s="516"/>
      <c r="J201" s="516"/>
      <c r="K201" s="516"/>
      <c r="L201" s="516"/>
      <c r="M201" s="516"/>
      <c r="N201" s="516"/>
      <c r="O201" s="516"/>
      <c r="P201" s="516"/>
      <c r="Q201" s="516"/>
      <c r="R201" s="516"/>
      <c r="S201" s="516"/>
      <c r="T201" s="516"/>
      <c r="U201" s="516"/>
      <c r="V201" s="516"/>
      <c r="W201" s="516"/>
      <c r="X201" s="516"/>
      <c r="Y201" s="516"/>
      <c r="Z201" s="516"/>
      <c r="AA201" s="516"/>
      <c r="AB201" s="516"/>
      <c r="AC201" s="516"/>
      <c r="AD201" s="516"/>
      <c r="AE201" s="256"/>
      <c r="AF201" s="516"/>
    </row>
    <row r="202" spans="1:35" x14ac:dyDescent="0.25">
      <c r="A202" s="256"/>
      <c r="B202" s="516"/>
      <c r="C202" s="516"/>
      <c r="D202" s="516"/>
      <c r="E202" s="516"/>
      <c r="F202" s="516"/>
      <c r="G202" s="516"/>
      <c r="H202" s="516"/>
      <c r="I202" s="516"/>
      <c r="J202" s="516"/>
      <c r="K202" s="516"/>
      <c r="L202" s="516"/>
      <c r="M202" s="516"/>
      <c r="N202" s="516"/>
      <c r="O202" s="516"/>
      <c r="P202" s="516"/>
      <c r="Q202" s="516"/>
      <c r="R202" s="516"/>
      <c r="S202" s="516"/>
      <c r="T202" s="516"/>
      <c r="U202" s="516"/>
      <c r="V202" s="516"/>
      <c r="W202" s="516"/>
      <c r="X202" s="516"/>
      <c r="Y202" s="516"/>
      <c r="Z202" s="516"/>
      <c r="AA202" s="516"/>
      <c r="AB202" s="516"/>
      <c r="AC202" s="516"/>
      <c r="AD202" s="516"/>
      <c r="AE202" s="256"/>
      <c r="AF202" s="256"/>
    </row>
    <row r="203" spans="1:35" x14ac:dyDescent="0.25">
      <c r="A203" s="256"/>
      <c r="B203" s="256"/>
      <c r="C203" s="256"/>
      <c r="D203" s="256"/>
      <c r="E203" s="256"/>
      <c r="F203" s="256"/>
      <c r="G203" s="256"/>
      <c r="H203" s="256"/>
      <c r="I203" s="256"/>
      <c r="J203" s="256"/>
      <c r="K203" s="256"/>
      <c r="L203" s="256"/>
      <c r="M203" s="256"/>
      <c r="N203" s="256"/>
      <c r="O203" s="256"/>
      <c r="P203" s="256"/>
      <c r="Q203" s="232"/>
      <c r="R203" s="256"/>
      <c r="S203" s="256"/>
      <c r="T203" s="256"/>
      <c r="U203" s="256"/>
      <c r="V203" s="256"/>
      <c r="W203" s="256"/>
      <c r="X203" s="256"/>
      <c r="Y203" s="256"/>
      <c r="Z203" s="256"/>
      <c r="AA203" s="256"/>
      <c r="AB203" s="256"/>
      <c r="AC203" s="256"/>
      <c r="AD203" s="256"/>
      <c r="AE203" s="256"/>
      <c r="AF203" s="256"/>
    </row>
    <row r="204" spans="1:35" x14ac:dyDescent="0.25">
      <c r="A204" s="256"/>
      <c r="B204" s="256"/>
      <c r="C204" s="256"/>
      <c r="D204" s="256"/>
      <c r="E204" s="256"/>
      <c r="F204" s="256"/>
      <c r="G204" s="256"/>
      <c r="H204" s="256"/>
      <c r="I204" s="256"/>
      <c r="J204" s="256"/>
      <c r="K204" s="256"/>
      <c r="L204" s="256"/>
      <c r="M204" s="256"/>
      <c r="N204" s="256"/>
      <c r="O204" s="256"/>
      <c r="P204" s="256"/>
      <c r="Q204" s="232"/>
      <c r="R204" s="256"/>
      <c r="S204" s="256"/>
      <c r="T204" s="256"/>
      <c r="U204" s="256"/>
      <c r="V204" s="256"/>
      <c r="W204" s="256"/>
      <c r="X204" s="256"/>
      <c r="Y204" s="256"/>
      <c r="Z204" s="256"/>
      <c r="AA204" s="256"/>
      <c r="AB204" s="256"/>
      <c r="AC204" s="256"/>
      <c r="AD204" s="256"/>
      <c r="AE204" s="256"/>
      <c r="AF204" s="256"/>
      <c r="AG204" s="516"/>
      <c r="AH204" s="256"/>
      <c r="AI204" s="256"/>
    </row>
    <row r="205" spans="1:35" x14ac:dyDescent="0.25">
      <c r="A205" s="256"/>
      <c r="B205" s="256"/>
      <c r="C205" s="256"/>
      <c r="D205" s="256"/>
      <c r="E205" s="256"/>
      <c r="F205" s="256"/>
      <c r="G205" s="256"/>
      <c r="H205" s="256"/>
      <c r="I205" s="256"/>
      <c r="J205" s="256"/>
      <c r="K205" s="256"/>
      <c r="L205" s="256"/>
      <c r="M205" s="256"/>
      <c r="N205" s="256"/>
      <c r="O205" s="256"/>
      <c r="P205" s="256"/>
      <c r="Q205" s="232"/>
      <c r="R205" s="256"/>
      <c r="S205" s="256"/>
      <c r="T205" s="256"/>
      <c r="U205" s="256"/>
      <c r="V205" s="256"/>
      <c r="W205" s="256"/>
      <c r="X205" s="256"/>
      <c r="Y205" s="256"/>
      <c r="Z205" s="256"/>
      <c r="AA205" s="256"/>
      <c r="AB205" s="256"/>
      <c r="AC205" s="256"/>
      <c r="AD205" s="256"/>
      <c r="AF205" s="256"/>
      <c r="AG205" s="516"/>
      <c r="AH205" s="256"/>
      <c r="AI205" s="256"/>
    </row>
    <row r="206" spans="1:35" x14ac:dyDescent="0.25">
      <c r="A206" s="256"/>
      <c r="B206" s="256"/>
      <c r="C206" s="256"/>
      <c r="D206" s="256"/>
      <c r="E206" s="256"/>
      <c r="F206" s="256"/>
      <c r="G206" s="256"/>
      <c r="H206" s="256"/>
      <c r="I206" s="256"/>
      <c r="J206" s="256"/>
      <c r="K206" s="256"/>
      <c r="L206" s="256"/>
      <c r="M206" s="256"/>
      <c r="N206" s="256"/>
      <c r="O206" s="256"/>
      <c r="P206" s="256"/>
      <c r="Q206" s="232"/>
      <c r="R206" s="256"/>
      <c r="S206" s="256"/>
      <c r="T206" s="256"/>
      <c r="U206" s="256"/>
      <c r="V206" s="256"/>
      <c r="W206" s="256"/>
      <c r="X206" s="256"/>
      <c r="Y206" s="256"/>
      <c r="Z206" s="256"/>
      <c r="AA206" s="256"/>
      <c r="AB206" s="256"/>
      <c r="AC206" s="256"/>
      <c r="AD206" s="256"/>
      <c r="AF206" s="256"/>
      <c r="AG206" s="516"/>
      <c r="AH206" s="256"/>
      <c r="AI206" s="256"/>
    </row>
    <row r="207" spans="1:35" x14ac:dyDescent="0.25">
      <c r="A207" s="256"/>
      <c r="B207" s="256"/>
      <c r="C207" s="256"/>
      <c r="D207" s="256"/>
      <c r="E207" s="256"/>
      <c r="F207" s="256"/>
      <c r="G207" s="256"/>
      <c r="H207" s="256"/>
      <c r="I207" s="256"/>
      <c r="J207" s="256"/>
      <c r="K207" s="256"/>
      <c r="L207" s="256"/>
      <c r="M207" s="256"/>
      <c r="N207" s="256"/>
      <c r="O207" s="256"/>
      <c r="P207" s="256"/>
      <c r="Q207" s="232"/>
      <c r="R207" s="256"/>
      <c r="S207" s="256"/>
      <c r="T207" s="256"/>
      <c r="U207" s="256"/>
      <c r="V207" s="256"/>
      <c r="W207" s="256"/>
      <c r="X207" s="256"/>
      <c r="Y207" s="256"/>
      <c r="Z207" s="256"/>
      <c r="AA207" s="256"/>
      <c r="AB207" s="256"/>
      <c r="AC207" s="256"/>
      <c r="AD207" s="256"/>
      <c r="AF207" s="256"/>
      <c r="AG207" s="516"/>
      <c r="AH207" s="256"/>
      <c r="AI207" s="256"/>
    </row>
    <row r="208" spans="1:35" x14ac:dyDescent="0.25">
      <c r="A208" s="256"/>
      <c r="B208" s="256"/>
      <c r="C208" s="256"/>
      <c r="D208" s="256"/>
      <c r="E208" s="256"/>
      <c r="F208" s="256"/>
      <c r="G208" s="256"/>
      <c r="H208" s="256"/>
      <c r="I208" s="256"/>
      <c r="J208" s="256"/>
      <c r="K208" s="256"/>
      <c r="L208" s="256"/>
      <c r="M208" s="256"/>
      <c r="N208" s="256"/>
      <c r="O208" s="256"/>
      <c r="P208" s="256"/>
      <c r="Q208" s="232"/>
      <c r="R208" s="256"/>
      <c r="S208" s="256"/>
      <c r="T208" s="256"/>
      <c r="U208" s="256"/>
      <c r="V208" s="256"/>
      <c r="W208" s="256"/>
      <c r="X208" s="256"/>
      <c r="Y208" s="256"/>
      <c r="Z208" s="256"/>
      <c r="AA208" s="256"/>
      <c r="AB208" s="256"/>
      <c r="AC208" s="256"/>
      <c r="AD208" s="256"/>
      <c r="AF208" s="256"/>
      <c r="AG208" s="516"/>
      <c r="AH208" s="256"/>
      <c r="AI208" s="256"/>
    </row>
    <row r="209" spans="1:35" x14ac:dyDescent="0.25">
      <c r="A209" s="256"/>
      <c r="B209" s="256"/>
      <c r="C209" s="256"/>
      <c r="D209" s="256"/>
      <c r="E209" s="256"/>
      <c r="F209" s="256"/>
      <c r="G209" s="256"/>
      <c r="H209" s="256"/>
      <c r="I209" s="256"/>
      <c r="J209" s="256"/>
      <c r="K209" s="256"/>
      <c r="L209" s="256"/>
      <c r="M209" s="256"/>
      <c r="N209" s="256"/>
      <c r="O209" s="256"/>
      <c r="P209" s="256"/>
      <c r="Q209" s="232"/>
      <c r="R209" s="256"/>
      <c r="S209" s="256"/>
      <c r="T209" s="256"/>
      <c r="U209" s="256"/>
      <c r="V209" s="256"/>
      <c r="W209" s="256"/>
      <c r="X209" s="256"/>
      <c r="Y209" s="256"/>
      <c r="Z209" s="256"/>
      <c r="AA209" s="256"/>
      <c r="AB209" s="256"/>
      <c r="AC209" s="256"/>
      <c r="AD209" s="256"/>
      <c r="AF209" s="256"/>
      <c r="AG209" s="516"/>
      <c r="AH209" s="256"/>
      <c r="AI209" s="256"/>
    </row>
    <row r="210" spans="1:35" x14ac:dyDescent="0.25">
      <c r="A210" s="256"/>
      <c r="B210" s="256"/>
      <c r="C210" s="256"/>
      <c r="D210" s="256"/>
      <c r="E210" s="256"/>
      <c r="F210" s="256"/>
      <c r="G210" s="256"/>
      <c r="H210" s="256"/>
      <c r="I210" s="256"/>
      <c r="J210" s="256"/>
      <c r="K210" s="256"/>
      <c r="L210" s="256"/>
      <c r="M210" s="256"/>
      <c r="N210" s="256"/>
      <c r="O210" s="256"/>
      <c r="P210" s="256"/>
      <c r="Q210" s="232"/>
      <c r="R210" s="256"/>
      <c r="S210" s="256"/>
      <c r="T210" s="256"/>
      <c r="U210" s="256"/>
      <c r="V210" s="256"/>
      <c r="W210" s="256"/>
      <c r="X210" s="256"/>
      <c r="Y210" s="256"/>
      <c r="Z210" s="256"/>
      <c r="AA210" s="256"/>
      <c r="AB210" s="256"/>
      <c r="AC210" s="256"/>
      <c r="AD210" s="256"/>
      <c r="AF210" s="256"/>
      <c r="AG210" s="516"/>
      <c r="AH210" s="256"/>
      <c r="AI210" s="256"/>
    </row>
    <row r="211" spans="1:35" x14ac:dyDescent="0.25">
      <c r="A211" s="256"/>
      <c r="B211" s="256"/>
      <c r="C211" s="256"/>
      <c r="D211" s="256"/>
      <c r="E211" s="256"/>
      <c r="F211" s="256"/>
      <c r="G211" s="256"/>
      <c r="H211" s="256"/>
      <c r="I211" s="256"/>
      <c r="J211" s="256"/>
      <c r="K211" s="256"/>
      <c r="L211" s="256"/>
      <c r="M211" s="256"/>
      <c r="N211" s="256"/>
      <c r="O211" s="256"/>
      <c r="P211" s="256"/>
      <c r="Q211" s="232"/>
      <c r="R211" s="256"/>
      <c r="S211" s="256"/>
      <c r="T211" s="256"/>
      <c r="U211" s="256"/>
      <c r="V211" s="256"/>
      <c r="W211" s="256"/>
      <c r="X211" s="256"/>
      <c r="Y211" s="256"/>
      <c r="Z211" s="256"/>
      <c r="AA211" s="256"/>
      <c r="AB211" s="256"/>
      <c r="AC211" s="256"/>
      <c r="AD211" s="256"/>
      <c r="AF211" s="256"/>
      <c r="AG211" s="516"/>
      <c r="AH211" s="256"/>
      <c r="AI211" s="256"/>
    </row>
    <row r="212" spans="1:35" x14ac:dyDescent="0.25">
      <c r="A212" s="256"/>
      <c r="B212" s="256"/>
      <c r="C212" s="256"/>
      <c r="D212" s="256"/>
      <c r="E212" s="256"/>
      <c r="F212" s="256"/>
      <c r="G212" s="256"/>
      <c r="H212" s="256"/>
      <c r="I212" s="256"/>
      <c r="J212" s="256"/>
      <c r="K212" s="256"/>
      <c r="L212" s="256"/>
      <c r="M212" s="256"/>
      <c r="N212" s="256"/>
      <c r="O212" s="256"/>
      <c r="P212" s="256"/>
      <c r="Q212" s="232"/>
      <c r="R212" s="256"/>
      <c r="S212" s="256"/>
      <c r="T212" s="256"/>
      <c r="U212" s="256"/>
      <c r="V212" s="256"/>
      <c r="W212" s="256"/>
      <c r="X212" s="256"/>
      <c r="Y212" s="256"/>
      <c r="Z212" s="256"/>
      <c r="AA212" s="256"/>
      <c r="AB212" s="256"/>
      <c r="AC212" s="256"/>
      <c r="AD212" s="256"/>
      <c r="AG212" s="256"/>
      <c r="AH212" s="256"/>
      <c r="AI212" s="256"/>
    </row>
    <row r="213" spans="1:35" x14ac:dyDescent="0.25">
      <c r="A213" s="256"/>
      <c r="B213" s="256"/>
      <c r="C213" s="256"/>
      <c r="D213" s="256"/>
      <c r="E213" s="256"/>
      <c r="F213" s="256"/>
      <c r="G213" s="256"/>
      <c r="H213" s="256"/>
      <c r="I213" s="256"/>
      <c r="J213" s="256"/>
      <c r="K213" s="256"/>
      <c r="L213" s="256"/>
      <c r="M213" s="256"/>
      <c r="N213" s="256"/>
      <c r="O213" s="256"/>
      <c r="P213" s="256"/>
      <c r="Q213" s="232"/>
      <c r="R213" s="256"/>
      <c r="S213" s="256"/>
      <c r="T213" s="256"/>
      <c r="AG213" s="256"/>
      <c r="AH213" s="256"/>
      <c r="AI213" s="256"/>
    </row>
    <row r="214" spans="1:35" x14ac:dyDescent="0.25">
      <c r="A214" s="256"/>
      <c r="B214" s="256"/>
      <c r="C214" s="256"/>
      <c r="D214" s="256"/>
      <c r="E214" s="256"/>
      <c r="F214" s="256"/>
      <c r="G214" s="256"/>
      <c r="H214" s="256"/>
      <c r="I214" s="256"/>
      <c r="J214" s="256"/>
      <c r="K214" s="256"/>
      <c r="L214" s="256"/>
      <c r="M214" s="256"/>
      <c r="N214" s="256"/>
      <c r="O214" s="256"/>
      <c r="P214" s="256"/>
      <c r="Q214" s="232"/>
      <c r="R214" s="256"/>
      <c r="S214" s="256"/>
      <c r="T214" s="256"/>
      <c r="AG214" s="256"/>
      <c r="AH214" s="256"/>
      <c r="AI214" s="256"/>
    </row>
    <row r="215" spans="1:35" x14ac:dyDescent="0.25">
      <c r="A215" s="256"/>
      <c r="B215" s="256"/>
      <c r="C215" s="256"/>
      <c r="D215" s="256"/>
      <c r="E215" s="256"/>
      <c r="F215" s="256"/>
      <c r="G215" s="256"/>
      <c r="H215" s="256"/>
      <c r="I215" s="256"/>
      <c r="J215" s="256"/>
      <c r="K215" s="256"/>
      <c r="L215" s="256"/>
      <c r="M215" s="256"/>
      <c r="N215" s="256"/>
      <c r="O215" s="256"/>
      <c r="P215" s="256"/>
      <c r="Q215" s="232"/>
      <c r="R215" s="256"/>
      <c r="S215" s="256"/>
      <c r="T215" s="256"/>
      <c r="AG215" s="256"/>
      <c r="AH215" s="256"/>
      <c r="AI215" s="256"/>
    </row>
    <row r="216" spans="1:35" x14ac:dyDescent="0.25">
      <c r="A216" s="256"/>
      <c r="B216" s="256"/>
      <c r="C216" s="256"/>
      <c r="D216" s="256"/>
      <c r="E216" s="256"/>
      <c r="F216" s="256"/>
      <c r="G216" s="256"/>
      <c r="H216" s="256"/>
      <c r="I216" s="256"/>
      <c r="J216" s="256"/>
      <c r="K216" s="256"/>
      <c r="L216" s="256"/>
      <c r="M216" s="256"/>
      <c r="N216" s="256"/>
      <c r="O216" s="256"/>
      <c r="P216" s="256"/>
      <c r="Q216" s="232"/>
      <c r="R216" s="256"/>
      <c r="S216" s="256"/>
      <c r="T216" s="256"/>
      <c r="AG216" s="256"/>
      <c r="AH216" s="256"/>
      <c r="AI216" s="256"/>
    </row>
    <row r="217" spans="1:35" x14ac:dyDescent="0.25">
      <c r="A217" s="256"/>
      <c r="B217" s="256"/>
      <c r="C217" s="256"/>
      <c r="D217" s="256"/>
      <c r="E217" s="256"/>
      <c r="F217" s="256"/>
      <c r="G217" s="256"/>
      <c r="H217" s="256"/>
      <c r="I217" s="256"/>
      <c r="J217" s="256"/>
      <c r="K217" s="256"/>
      <c r="L217" s="256"/>
      <c r="M217" s="256"/>
      <c r="N217" s="256"/>
      <c r="O217" s="256"/>
      <c r="P217" s="256"/>
      <c r="Q217" s="232"/>
      <c r="R217" s="256"/>
      <c r="S217" s="256"/>
      <c r="T217" s="256"/>
      <c r="AG217" s="256"/>
      <c r="AH217" s="256"/>
      <c r="AI217" s="256"/>
    </row>
    <row r="218" spans="1:35" x14ac:dyDescent="0.25">
      <c r="A218" s="256"/>
      <c r="B218" s="256"/>
      <c r="C218" s="256"/>
      <c r="D218" s="256"/>
      <c r="E218" s="256"/>
      <c r="F218" s="256"/>
      <c r="G218" s="256"/>
      <c r="H218" s="256"/>
      <c r="I218" s="256"/>
      <c r="J218" s="256"/>
      <c r="K218" s="256"/>
      <c r="L218" s="256"/>
      <c r="M218" s="256"/>
      <c r="N218" s="256"/>
      <c r="O218" s="256"/>
      <c r="P218" s="256"/>
      <c r="Q218" s="232"/>
      <c r="R218" s="256"/>
      <c r="S218" s="256"/>
      <c r="T218" s="256"/>
      <c r="AG218" s="256"/>
      <c r="AH218" s="256"/>
      <c r="AI218" s="256"/>
    </row>
    <row r="219" spans="1:35" x14ac:dyDescent="0.25">
      <c r="A219" s="256"/>
      <c r="B219" s="256"/>
      <c r="C219" s="256"/>
      <c r="D219" s="256"/>
      <c r="E219" s="256"/>
      <c r="F219" s="256"/>
      <c r="G219" s="256"/>
      <c r="H219" s="256"/>
      <c r="I219" s="256"/>
      <c r="J219" s="256"/>
      <c r="K219" s="256"/>
      <c r="L219" s="256"/>
      <c r="M219" s="256"/>
      <c r="N219" s="256"/>
      <c r="O219" s="256"/>
      <c r="P219" s="256"/>
      <c r="Q219" s="232"/>
      <c r="R219" s="256"/>
      <c r="S219" s="256"/>
      <c r="T219" s="256"/>
      <c r="AG219" s="256"/>
      <c r="AH219" s="256"/>
      <c r="AI219" s="256"/>
    </row>
    <row r="220" spans="1:35" x14ac:dyDescent="0.25">
      <c r="A220" s="256"/>
      <c r="B220" s="256"/>
      <c r="C220" s="256"/>
      <c r="D220" s="256"/>
      <c r="E220" s="256"/>
      <c r="F220" s="256"/>
      <c r="G220" s="256"/>
      <c r="H220" s="256"/>
      <c r="I220" s="256"/>
      <c r="J220" s="256"/>
      <c r="K220" s="256"/>
      <c r="L220" s="256"/>
      <c r="M220" s="256"/>
      <c r="N220" s="256"/>
      <c r="O220" s="256"/>
      <c r="P220" s="256"/>
      <c r="Q220" s="232"/>
      <c r="R220" s="256"/>
      <c r="S220" s="256"/>
      <c r="T220" s="256"/>
      <c r="AG220" s="256"/>
      <c r="AH220" s="256"/>
      <c r="AI220" s="256"/>
    </row>
    <row r="221" spans="1:35" x14ac:dyDescent="0.25">
      <c r="A221" s="256"/>
      <c r="B221" s="256"/>
      <c r="C221" s="256"/>
      <c r="D221" s="256"/>
      <c r="E221" s="256"/>
      <c r="F221" s="256"/>
      <c r="G221" s="256"/>
      <c r="H221" s="256"/>
      <c r="I221" s="256"/>
      <c r="J221" s="256"/>
      <c r="K221" s="256"/>
      <c r="L221" s="256"/>
      <c r="M221" s="256"/>
      <c r="N221" s="256"/>
      <c r="O221" s="256"/>
      <c r="P221" s="256"/>
      <c r="Q221" s="232"/>
      <c r="R221" s="256"/>
      <c r="S221" s="256"/>
      <c r="T221" s="256"/>
      <c r="AG221" s="256"/>
      <c r="AH221" s="256"/>
      <c r="AI221" s="256"/>
    </row>
    <row r="222" spans="1:35" x14ac:dyDescent="0.25">
      <c r="A222" s="256"/>
      <c r="B222" s="256"/>
      <c r="C222" s="256"/>
      <c r="D222" s="256"/>
      <c r="E222" s="256"/>
      <c r="F222" s="256"/>
      <c r="G222" s="256"/>
      <c r="H222" s="256"/>
      <c r="I222" s="256"/>
      <c r="J222" s="256"/>
      <c r="K222" s="256"/>
      <c r="L222" s="256"/>
      <c r="M222" s="256"/>
      <c r="N222" s="256"/>
      <c r="O222" s="256"/>
      <c r="P222" s="256"/>
      <c r="Q222" s="232"/>
      <c r="R222" s="256"/>
      <c r="S222" s="256"/>
      <c r="T222" s="256"/>
    </row>
  </sheetData>
  <mergeCells count="4">
    <mergeCell ref="A69:P69"/>
    <mergeCell ref="A36:P36"/>
    <mergeCell ref="AW17:BM17"/>
    <mergeCell ref="AF10:AV10"/>
  </mergeCells>
  <phoneticPr fontId="1" type="noConversion"/>
  <conditionalFormatting sqref="AG172">
    <cfRule type="top10" dxfId="16" priority="325" rank="1"/>
  </conditionalFormatting>
  <conditionalFormatting sqref="Q129:AD135 Q69:AD96 R68:AD68 Q112:AD118">
    <cfRule type="top10" dxfId="15" priority="326" rank="1"/>
  </conditionalFormatting>
  <conditionalFormatting sqref="AG83:AG111 AG136:AG138 AG122:AG129">
    <cfRule type="top10" dxfId="14" priority="331" rank="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adjust para2015</vt:lpstr>
      <vt:lpstr>GDP 年增速</vt:lpstr>
      <vt:lpstr>INI</vt:lpstr>
      <vt:lpstr>adjust para</vt:lpstr>
      <vt:lpstr>TFP_SSP</vt:lpstr>
      <vt:lpstr>Damage Plot</vt:lpstr>
      <vt:lpstr>TFP_ADJ</vt:lpstr>
      <vt:lpstr>TFP</vt:lpstr>
      <vt:lpstr>SIG_ADJ</vt:lpstr>
      <vt:lpstr>SIG_GCAM</vt:lpstr>
      <vt:lpstr>SIG_SSP</vt:lpstr>
      <vt:lpstr>SIG</vt:lpstr>
      <vt:lpstr>POP</vt:lpstr>
      <vt:lpstr>LU</vt:lpstr>
      <vt:lpstr>Damage Coefficient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dc:creator>
  <cp:lastModifiedBy>Eleanor</cp:lastModifiedBy>
  <dcterms:created xsi:type="dcterms:W3CDTF">2017-05-26T13:33:33Z</dcterms:created>
  <dcterms:modified xsi:type="dcterms:W3CDTF">2019-01-17T14:28:16Z</dcterms:modified>
</cp:coreProperties>
</file>