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13d7694c278cf/Documentos/"/>
    </mc:Choice>
  </mc:AlternateContent>
  <xr:revisionPtr revIDLastSave="0" documentId="8_{30E39E93-01CF-4450-96A6-2867559A1C58}" xr6:coauthVersionLast="47" xr6:coauthVersionMax="47" xr10:uidLastSave="{00000000-0000-0000-0000-000000000000}"/>
  <bookViews>
    <workbookView xWindow="11352" yWindow="108" windowWidth="10296" windowHeight="12132" xr2:uid="{62A66E23-C856-4897-AEDB-1A4D06CE5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E17" i="1"/>
  <c r="E14" i="1"/>
  <c r="BG11" i="1"/>
  <c r="BG10" i="1"/>
  <c r="BG6" i="1"/>
  <c r="BG5" i="1"/>
  <c r="BG4" i="1"/>
  <c r="BG3" i="1"/>
  <c r="BG2" i="1"/>
  <c r="BB29" i="1"/>
  <c r="BB28" i="1"/>
  <c r="BB27" i="1"/>
  <c r="BB26" i="1"/>
  <c r="BB25" i="1"/>
  <c r="BB24" i="1"/>
  <c r="BB23" i="1"/>
  <c r="AW3" i="1"/>
  <c r="AW4" i="1"/>
  <c r="AW5" i="1"/>
  <c r="AW6" i="1"/>
  <c r="AW7" i="1"/>
  <c r="AW8" i="1"/>
  <c r="AW2" i="1"/>
  <c r="AV4" i="1"/>
  <c r="AV5" i="1"/>
  <c r="AV6" i="1"/>
  <c r="AV7" i="1"/>
  <c r="AV8" i="1"/>
  <c r="AV3" i="1"/>
  <c r="AV2" i="1"/>
  <c r="AU2" i="1" a="1"/>
  <c r="AU2" i="1" s="1"/>
  <c r="AP4" i="1"/>
  <c r="AO4" i="1"/>
  <c r="AP3" i="1"/>
  <c r="AO3" i="1"/>
  <c r="AP2" i="1"/>
  <c r="AO2" i="1"/>
  <c r="E13" i="1"/>
  <c r="E16" i="1"/>
  <c r="E15" i="1"/>
  <c r="B37" i="1"/>
  <c r="B38" i="1"/>
  <c r="B35" i="1"/>
  <c r="B34" i="1"/>
  <c r="B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<sst xmlns="http://schemas.openxmlformats.org/spreadsheetml/2006/main" count="172" uniqueCount="119">
  <si>
    <t>Media</t>
  </si>
  <si>
    <t>Mediana</t>
  </si>
  <si>
    <t>Moda</t>
  </si>
  <si>
    <t>Varianza</t>
  </si>
  <si>
    <t>Desv. est.</t>
  </si>
  <si>
    <t>#</t>
  </si>
  <si>
    <t>Nota</t>
  </si>
  <si>
    <t>Tiempo (min)</t>
  </si>
  <si>
    <t>Rango</t>
  </si>
  <si>
    <t>Percentil</t>
  </si>
  <si>
    <t>Cuartil 1</t>
  </si>
  <si>
    <t>Cuartil 2</t>
  </si>
  <si>
    <t>Cuartil 3</t>
  </si>
  <si>
    <t>Categoría de Producto</t>
  </si>
  <si>
    <t>Frecuencia Absoluta</t>
  </si>
  <si>
    <t>Frecuencia Relativa (%)</t>
  </si>
  <si>
    <t>Frecuencia Acumulada</t>
  </si>
  <si>
    <t>Frecuencia Relativa Acumulada (%)</t>
  </si>
  <si>
    <t>Alimentos</t>
  </si>
  <si>
    <t>Bebidas</t>
  </si>
  <si>
    <t>Productos de Limpieza</t>
  </si>
  <si>
    <t>Higiene Personal</t>
  </si>
  <si>
    <t>Electrónica</t>
  </si>
  <si>
    <t>Ropa</t>
  </si>
  <si>
    <t>Juguetes</t>
  </si>
  <si>
    <t>Trimestre</t>
  </si>
  <si>
    <t>Ventas Totales ($)</t>
  </si>
  <si>
    <t>Promedio Trimestral ($)</t>
  </si>
  <si>
    <t>1er Trimestre</t>
  </si>
  <si>
    <t>2do Trimestre</t>
  </si>
  <si>
    <t>3er Trimestre</t>
  </si>
  <si>
    <t>4to Trimestre</t>
  </si>
  <si>
    <t>Bins</t>
  </si>
  <si>
    <t>Frecuencia</t>
  </si>
  <si>
    <t>Alturas</t>
  </si>
  <si>
    <t>160-165</t>
  </si>
  <si>
    <t>166-170</t>
  </si>
  <si>
    <t>171-175</t>
  </si>
  <si>
    <t>176-180</t>
  </si>
  <si>
    <t>181-185</t>
  </si>
  <si>
    <t>Tipo de Gasto</t>
  </si>
  <si>
    <t>Porcentaje de Participación (%)</t>
  </si>
  <si>
    <t>Alimentación</t>
  </si>
  <si>
    <t>Transporte</t>
  </si>
  <si>
    <t>Educación</t>
  </si>
  <si>
    <t>Ocio</t>
  </si>
  <si>
    <t>Otros</t>
  </si>
  <si>
    <t>Total</t>
  </si>
  <si>
    <t>Estudiante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</si>
  <si>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</si>
  <si>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</si>
  <si>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</si>
  <si>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</si>
  <si>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</si>
  <si>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</si>
  <si>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</si>
  <si>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</si>
  <si>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</si>
  <si>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</si>
  <si>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</si>
  <si>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</si>
  <si>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</si>
  <si>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</si>
  <si>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</si>
  <si>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</si>
  <si>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</si>
  <si>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</si>
  <si>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</si>
  <si>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</si>
  <si>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MEDIA</t>
  </si>
  <si>
    <t>DESVIACION ESTANDAR</t>
  </si>
  <si>
    <t>RANGO</t>
  </si>
  <si>
    <t>GRUPO A</t>
  </si>
  <si>
    <t>GRUPO B</t>
  </si>
  <si>
    <t>Tiempos</t>
  </si>
  <si>
    <t>0-19</t>
  </si>
  <si>
    <t>20-29</t>
  </si>
  <si>
    <t>30-39</t>
  </si>
  <si>
    <t>40-49</t>
  </si>
  <si>
    <t>50-59</t>
  </si>
  <si>
    <t>60-69</t>
  </si>
  <si>
    <t>70-79</t>
  </si>
  <si>
    <t>Intervalo</t>
  </si>
  <si>
    <t>Porcentaje acumulado</t>
  </si>
  <si>
    <t>Empleado</t>
  </si>
  <si>
    <t>Sueldo ($)</t>
  </si>
  <si>
    <t>Área de Trabajo</t>
  </si>
  <si>
    <t>Género</t>
  </si>
  <si>
    <t>E01</t>
  </si>
  <si>
    <t>Administración</t>
  </si>
  <si>
    <t>F</t>
  </si>
  <si>
    <t>E02</t>
  </si>
  <si>
    <t>Logística</t>
  </si>
  <si>
    <t>M</t>
  </si>
  <si>
    <t>E03</t>
  </si>
  <si>
    <t>Finanzas</t>
  </si>
  <si>
    <t>E04</t>
  </si>
  <si>
    <t>Ingeniería</t>
  </si>
  <si>
    <t>E05</t>
  </si>
  <si>
    <t>Recursos Humanos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</si>
  <si>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</si>
  <si>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</si>
  <si>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</si>
  <si>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</si>
  <si>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</si>
  <si>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</si>
  <si>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</si>
  <si>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</si>
  <si>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</si>
  <si>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</si>
  <si>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</si>
  <si>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</si>
  <si>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</si>
  <si>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</si>
  <si>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</si>
  <si>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Desviacion estandar</t>
  </si>
  <si>
    <t>Área</t>
  </si>
  <si>
    <t>Sueldo Promedio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</si>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</sst>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Ventas</a:t>
            </a:r>
          </a:p>
        </c:rich>
      </c:tx>
      <c:layout>
        <c:manualLayout>
          <c:xMode val="edge"/>
          <c:yMode val="edge"/>
          <c:x val="0.356437445319335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Hoja1!$H$1</c:f>
              <c:strCache>
                <c:ptCount val="1"/>
                <c:pt idx="0">
                  <c:v>Frecuencia Absoluta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Hoja1!$G$2:$G$8</c:f>
              <c:strCache>
                <c:ptCount val="7"/>
                <c:pt idx="0">
                  <c:v>Alimentos</c:v>
                </c:pt>
                <c:pt idx="1">
                  <c:v>Bebidas</c:v>
                </c:pt>
                <c:pt idx="2">
                  <c:v>Productos de Limpieza</c:v>
                </c:pt>
                <c:pt idx="3">
                  <c:v>Higiene Personal</c:v>
                </c:pt>
                <c:pt idx="4">
                  <c:v>Electrónica</c:v>
                </c:pt>
                <c:pt idx="5">
                  <c:v>Ropa</c:v>
                </c:pt>
                <c:pt idx="6">
                  <c:v>Juguetes</c:v>
                </c:pt>
              </c:strCache>
            </c:strRef>
          </c:cat>
          <c:val>
            <c:numRef>
              <c:f>Hoja1!$H$2:$H$8</c:f>
              <c:numCache>
                <c:formatCode>General</c:formatCode>
                <c:ptCount val="7"/>
                <c:pt idx="0">
                  <c:v>120</c:v>
                </c:pt>
                <c:pt idx="1">
                  <c:v>80</c:v>
                </c:pt>
                <c:pt idx="2">
                  <c:v>60</c:v>
                </c:pt>
                <c:pt idx="3">
                  <c:v>90</c:v>
                </c:pt>
                <c:pt idx="4">
                  <c:v>50</c:v>
                </c:pt>
                <c:pt idx="5">
                  <c:v>70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8-444C-98E6-BCB0B02CCE2E}"/>
            </c:ext>
          </c:extLst>
        </c:ser>
        <c:ser>
          <c:idx val="1"/>
          <c:order val="1"/>
          <c:tx>
            <c:strRef>
              <c:f>Hoja1!$I$1</c:f>
              <c:strCache>
                <c:ptCount val="1"/>
                <c:pt idx="0">
                  <c:v>Frecuencia Relativa (%)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Hoja1!$G$2:$G$8</c:f>
              <c:strCache>
                <c:ptCount val="7"/>
                <c:pt idx="0">
                  <c:v>Alimentos</c:v>
                </c:pt>
                <c:pt idx="1">
                  <c:v>Bebidas</c:v>
                </c:pt>
                <c:pt idx="2">
                  <c:v>Productos de Limpieza</c:v>
                </c:pt>
                <c:pt idx="3">
                  <c:v>Higiene Personal</c:v>
                </c:pt>
                <c:pt idx="4">
                  <c:v>Electrónica</c:v>
                </c:pt>
                <c:pt idx="5">
                  <c:v>Ropa</c:v>
                </c:pt>
                <c:pt idx="6">
                  <c:v>Juguetes</c:v>
                </c:pt>
              </c:strCache>
            </c:strRef>
          </c:cat>
          <c:val>
            <c:numRef>
              <c:f>Hoja1!$I$2:$I$8</c:f>
              <c:numCache>
                <c:formatCode>General</c:formatCode>
                <c:ptCount val="7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18</c:v>
                </c:pt>
                <c:pt idx="4">
                  <c:v>10</c:v>
                </c:pt>
                <c:pt idx="5">
                  <c:v>14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58-444C-98E6-BCB0B02CCE2E}"/>
            </c:ext>
          </c:extLst>
        </c:ser>
        <c:ser>
          <c:idx val="2"/>
          <c:order val="2"/>
          <c:tx>
            <c:strRef>
              <c:f>Hoja1!$J$1</c:f>
              <c:strCache>
                <c:ptCount val="1"/>
                <c:pt idx="0">
                  <c:v>Frecuencia Acumulada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Hoja1!$G$2:$G$8</c:f>
              <c:strCache>
                <c:ptCount val="7"/>
                <c:pt idx="0">
                  <c:v>Alimentos</c:v>
                </c:pt>
                <c:pt idx="1">
                  <c:v>Bebidas</c:v>
                </c:pt>
                <c:pt idx="2">
                  <c:v>Productos de Limpieza</c:v>
                </c:pt>
                <c:pt idx="3">
                  <c:v>Higiene Personal</c:v>
                </c:pt>
                <c:pt idx="4">
                  <c:v>Electrónica</c:v>
                </c:pt>
                <c:pt idx="5">
                  <c:v>Ropa</c:v>
                </c:pt>
                <c:pt idx="6">
                  <c:v>Juguetes</c:v>
                </c:pt>
              </c:strCache>
            </c:strRef>
          </c:cat>
          <c:val>
            <c:numRef>
              <c:f>Hoja1!$J$2:$J$8</c:f>
              <c:numCache>
                <c:formatCode>General</c:formatCode>
                <c:ptCount val="7"/>
                <c:pt idx="0">
                  <c:v>120</c:v>
                </c:pt>
                <c:pt idx="1">
                  <c:v>200</c:v>
                </c:pt>
                <c:pt idx="2">
                  <c:v>260</c:v>
                </c:pt>
                <c:pt idx="3">
                  <c:v>350</c:v>
                </c:pt>
                <c:pt idx="4">
                  <c:v>400</c:v>
                </c:pt>
                <c:pt idx="5">
                  <c:v>470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58-444C-98E6-BCB0B02CCE2E}"/>
            </c:ext>
          </c:extLst>
        </c:ser>
        <c:ser>
          <c:idx val="3"/>
          <c:order val="3"/>
          <c:tx>
            <c:strRef>
              <c:f>Hoja1!$K$1</c:f>
              <c:strCache>
                <c:ptCount val="1"/>
                <c:pt idx="0">
                  <c:v>Frecuencia Relativa Acumulada (%)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Hoja1!$G$2:$G$8</c:f>
              <c:strCache>
                <c:ptCount val="7"/>
                <c:pt idx="0">
                  <c:v>Alimentos</c:v>
                </c:pt>
                <c:pt idx="1">
                  <c:v>Bebidas</c:v>
                </c:pt>
                <c:pt idx="2">
                  <c:v>Productos de Limpieza</c:v>
                </c:pt>
                <c:pt idx="3">
                  <c:v>Higiene Personal</c:v>
                </c:pt>
                <c:pt idx="4">
                  <c:v>Electrónica</c:v>
                </c:pt>
                <c:pt idx="5">
                  <c:v>Ropa</c:v>
                </c:pt>
                <c:pt idx="6">
                  <c:v>Juguetes</c:v>
                </c:pt>
              </c:strCache>
            </c:strRef>
          </c:cat>
          <c:val>
            <c:numRef>
              <c:f>Hoja1!$K$2:$K$8</c:f>
              <c:numCache>
                <c:formatCode>General</c:formatCode>
                <c:ptCount val="7"/>
                <c:pt idx="0">
                  <c:v>24</c:v>
                </c:pt>
                <c:pt idx="1">
                  <c:v>40</c:v>
                </c:pt>
                <c:pt idx="2">
                  <c:v>52</c:v>
                </c:pt>
                <c:pt idx="3">
                  <c:v>70</c:v>
                </c:pt>
                <c:pt idx="4">
                  <c:v>80</c:v>
                </c:pt>
                <c:pt idx="5">
                  <c:v>94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58-444C-98E6-BCB0B02C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46402703"/>
        <c:axId val="146403119"/>
      </c:barChart>
      <c:catAx>
        <c:axId val="1464027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403119"/>
        <c:crosses val="autoZero"/>
        <c:auto val="1"/>
        <c:lblAlgn val="ctr"/>
        <c:lblOffset val="100"/>
        <c:noMultiLvlLbl val="0"/>
      </c:catAx>
      <c:valAx>
        <c:axId val="14640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40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Hoja1!$O$1</c:f>
              <c:strCache>
                <c:ptCount val="1"/>
                <c:pt idx="0">
                  <c:v>Ventas Totales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Hoja1!$N$2:$N$5</c:f>
              <c:strCache>
                <c:ptCount val="4"/>
                <c:pt idx="0">
                  <c:v>1er Trimestre</c:v>
                </c:pt>
                <c:pt idx="1">
                  <c:v>2do Trimestre</c:v>
                </c:pt>
                <c:pt idx="2">
                  <c:v>3er Trimestre</c:v>
                </c:pt>
                <c:pt idx="3">
                  <c:v>4to Trimestre</c:v>
                </c:pt>
              </c:strCache>
            </c:strRef>
          </c:cat>
          <c:val>
            <c:numRef>
              <c:f>Hoja1!$O$2:$O$5</c:f>
              <c:numCache>
                <c:formatCode>General</c:formatCode>
                <c:ptCount val="4"/>
                <c:pt idx="0">
                  <c:v>150</c:v>
                </c:pt>
                <c:pt idx="1">
                  <c:v>180</c:v>
                </c:pt>
                <c:pt idx="2">
                  <c:v>210</c:v>
                </c:pt>
                <c:pt idx="3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3-4C3C-B6BA-896615326B77}"/>
            </c:ext>
          </c:extLst>
        </c:ser>
        <c:ser>
          <c:idx val="1"/>
          <c:order val="1"/>
          <c:tx>
            <c:strRef>
              <c:f>Hoja1!$P$1</c:f>
              <c:strCache>
                <c:ptCount val="1"/>
                <c:pt idx="0">
                  <c:v>Promedio Trimestral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Hoja1!$N$2:$N$5</c:f>
              <c:strCache>
                <c:ptCount val="4"/>
                <c:pt idx="0">
                  <c:v>1er Trimestre</c:v>
                </c:pt>
                <c:pt idx="1">
                  <c:v>2do Trimestre</c:v>
                </c:pt>
                <c:pt idx="2">
                  <c:v>3er Trimestre</c:v>
                </c:pt>
                <c:pt idx="3">
                  <c:v>4to Trimestre</c:v>
                </c:pt>
              </c:strCache>
            </c:strRef>
          </c:cat>
          <c:val>
            <c:numRef>
              <c:f>Hoja1!$P$2:$P$5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3-4C3C-B6BA-896615326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4282303"/>
        <c:axId val="1454283551"/>
        <c:axId val="0"/>
      </c:bar3DChart>
      <c:catAx>
        <c:axId val="145428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54283551"/>
        <c:crosses val="autoZero"/>
        <c:auto val="1"/>
        <c:lblAlgn val="ctr"/>
        <c:lblOffset val="100"/>
        <c:noMultiLvlLbl val="0"/>
      </c:catAx>
      <c:valAx>
        <c:axId val="145428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542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Alturas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7AC-47BF-A9ED-C35CB17D96DD}"/>
              </c:ext>
            </c:extLst>
          </c:dPt>
          <c:cat>
            <c:strRef>
              <c:f>Hoja1!$X$1:$AB$1</c:f>
              <c:strCache>
                <c:ptCount val="5"/>
                <c:pt idx="0">
                  <c:v>160-165</c:v>
                </c:pt>
                <c:pt idx="1">
                  <c:v>166-170</c:v>
                </c:pt>
                <c:pt idx="2">
                  <c:v>171-175</c:v>
                </c:pt>
                <c:pt idx="3">
                  <c:v>176-180</c:v>
                </c:pt>
                <c:pt idx="4">
                  <c:v>181-185</c:v>
                </c:pt>
              </c:strCache>
            </c:strRef>
          </c:cat>
          <c:val>
            <c:numRef>
              <c:f>Hoja1!$X$2:$AB$2</c:f>
              <c:numCache>
                <c:formatCode>General</c:formatCode>
                <c:ptCount val="5"/>
                <c:pt idx="0">
                  <c:v>6</c:v>
                </c:pt>
                <c:pt idx="1">
                  <c:v>18</c:v>
                </c:pt>
                <c:pt idx="2">
                  <c:v>16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C-47BF-A9ED-C35CB17D9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2"/>
        <c:overlap val="-27"/>
        <c:axId val="681004111"/>
        <c:axId val="681000367"/>
      </c:barChart>
      <c:catAx>
        <c:axId val="68100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81000367"/>
        <c:crosses val="autoZero"/>
        <c:auto val="1"/>
        <c:lblAlgn val="ctr"/>
        <c:lblOffset val="100"/>
        <c:noMultiLvlLbl val="0"/>
      </c:catAx>
      <c:valAx>
        <c:axId val="6810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81004111"/>
        <c:crosses val="autoZero"/>
        <c:crossBetween val="between"/>
      </c:valAx>
      <c:spPr>
        <a:noFill/>
        <a:ln w="76200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76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Hoja1!$AE$1</c:f>
              <c:strCache>
                <c:ptCount val="1"/>
                <c:pt idx="0">
                  <c:v>Porcentaje de Participación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Hoja1!$AD$2:$AD$6</c:f>
              <c:strCache>
                <c:ptCount val="5"/>
                <c:pt idx="0">
                  <c:v>Alimentación</c:v>
                </c:pt>
                <c:pt idx="1">
                  <c:v>Transporte</c:v>
                </c:pt>
                <c:pt idx="2">
                  <c:v>Educación</c:v>
                </c:pt>
                <c:pt idx="3">
                  <c:v>Ocio</c:v>
                </c:pt>
                <c:pt idx="4">
                  <c:v>Otros</c:v>
                </c:pt>
              </c:strCache>
            </c:strRef>
          </c:cat>
          <c:val>
            <c:numRef>
              <c:f>Hoja1!$AE$2:$AE$6</c:f>
              <c:numCache>
                <c:formatCode>General</c:formatCode>
                <c:ptCount val="5"/>
                <c:pt idx="0">
                  <c:v>35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7-4475-8D75-8EB031A79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Grupo A vs Grupo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Hoja1!$AO$1</c:f>
              <c:strCache>
                <c:ptCount val="1"/>
                <c:pt idx="0">
                  <c:v>GRUPO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Hoja1!$AN$2:$AN$4</c:f>
              <c:strCache>
                <c:ptCount val="3"/>
                <c:pt idx="0">
                  <c:v>MEDIA</c:v>
                </c:pt>
                <c:pt idx="1">
                  <c:v>DESVIACION ESTANDAR</c:v>
                </c:pt>
                <c:pt idx="2">
                  <c:v>RANGO</c:v>
                </c:pt>
              </c:strCache>
            </c:strRef>
          </c:cat>
          <c:val>
            <c:numRef>
              <c:f>Hoja1!$AO$2:$AO$4</c:f>
              <c:numCache>
                <c:formatCode>General</c:formatCode>
                <c:ptCount val="3"/>
                <c:pt idx="0">
                  <c:v>82</c:v>
                </c:pt>
                <c:pt idx="1">
                  <c:v>8.7749643873921226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1-4F6D-ACB4-7BF7B4859B19}"/>
            </c:ext>
          </c:extLst>
        </c:ser>
        <c:ser>
          <c:idx val="1"/>
          <c:order val="1"/>
          <c:tx>
            <c:strRef>
              <c:f>Hoja1!$AP$1</c:f>
              <c:strCache>
                <c:ptCount val="1"/>
                <c:pt idx="0">
                  <c:v>GRUPO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Hoja1!$AN$2:$AN$4</c:f>
              <c:strCache>
                <c:ptCount val="3"/>
                <c:pt idx="0">
                  <c:v>MEDIA</c:v>
                </c:pt>
                <c:pt idx="1">
                  <c:v>DESVIACION ESTANDAR</c:v>
                </c:pt>
                <c:pt idx="2">
                  <c:v>RANGO</c:v>
                </c:pt>
              </c:strCache>
            </c:strRef>
          </c:cat>
          <c:val>
            <c:numRef>
              <c:f>Hoja1!$AP$2:$AP$4</c:f>
              <c:numCache>
                <c:formatCode>General</c:formatCode>
                <c:ptCount val="3"/>
                <c:pt idx="0">
                  <c:v>68.7</c:v>
                </c:pt>
                <c:pt idx="1">
                  <c:v>9.0005555384098379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1-4F6D-ACB4-7BF7B4859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1935887"/>
        <c:axId val="1511934223"/>
      </c:barChart>
      <c:catAx>
        <c:axId val="151193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511934223"/>
        <c:crosses val="autoZero"/>
        <c:auto val="1"/>
        <c:lblAlgn val="ctr"/>
        <c:lblOffset val="100"/>
        <c:noMultiLvlLbl val="0"/>
      </c:catAx>
      <c:valAx>
        <c:axId val="151193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5119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Tiempos para Resolver un Ejercicio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Hoja1!$AU$1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Hoja1!$AT$2:$AT$8</c:f>
              <c:strCache>
                <c:ptCount val="7"/>
                <c:pt idx="0">
                  <c:v>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</c:strCache>
            </c:strRef>
          </c:cat>
          <c:val>
            <c:numRef>
              <c:f>Hoja1!$AU$2:$AU$8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4-41C7-B74F-59AB374123AF}"/>
            </c:ext>
          </c:extLst>
        </c:ser>
        <c:ser>
          <c:idx val="1"/>
          <c:order val="1"/>
          <c:tx>
            <c:strRef>
              <c:f>Hoja1!$AV$1</c:f>
              <c:strCache>
                <c:ptCount val="1"/>
                <c:pt idx="0">
                  <c:v>Frecuencia Acumulada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Hoja1!$AT$2:$AT$8</c:f>
              <c:strCache>
                <c:ptCount val="7"/>
                <c:pt idx="0">
                  <c:v>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</c:strCache>
            </c:strRef>
          </c:cat>
          <c:val>
            <c:numRef>
              <c:f>Hoja1!$AV$2:$AV$8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37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4-41C7-B74F-59AB37412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7971055"/>
        <c:axId val="1317973135"/>
      </c:barChart>
      <c:lineChart>
        <c:grouping val="standard"/>
        <c:varyColors val="0"/>
        <c:ser>
          <c:idx val="2"/>
          <c:order val="2"/>
          <c:tx>
            <c:strRef>
              <c:f>Hoja1!$AW$1</c:f>
              <c:strCache>
                <c:ptCount val="1"/>
                <c:pt idx="0">
                  <c:v>Porcentaje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Hoja1!$AT$2:$AT$8</c:f>
              <c:strCache>
                <c:ptCount val="7"/>
                <c:pt idx="0">
                  <c:v>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</c:strCache>
            </c:strRef>
          </c:cat>
          <c:val>
            <c:numRef>
              <c:f>Hoja1!$AW$2:$AW$8</c:f>
              <c:numCache>
                <c:formatCode>General</c:formatCode>
                <c:ptCount val="7"/>
                <c:pt idx="0">
                  <c:v>5</c:v>
                </c:pt>
                <c:pt idx="1">
                  <c:v>12.5</c:v>
                </c:pt>
                <c:pt idx="2">
                  <c:v>27.500000000000004</c:v>
                </c:pt>
                <c:pt idx="3">
                  <c:v>47.5</c:v>
                </c:pt>
                <c:pt idx="4">
                  <c:v>70</c:v>
                </c:pt>
                <c:pt idx="5">
                  <c:v>92.5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54-41C7-B74F-59AB37412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972303"/>
        <c:axId val="1317971887"/>
      </c:lineChart>
      <c:catAx>
        <c:axId val="131797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17973135"/>
        <c:auto val="1"/>
        <c:lblAlgn val="ctr"/>
        <c:lblOffset val="100"/>
        <c:noMultiLvlLbl val="0"/>
      </c:catAx>
      <c:valAx>
        <c:axId val="13179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17971055"/>
        <c:crossBetween val="between"/>
      </c:valAx>
      <c:valAx>
        <c:axId val="131797188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17972303"/>
        <c:crosses val="max"/>
        <c:crossBetween val="between"/>
      </c:valAx>
      <c:catAx>
        <c:axId val="1317972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79718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Hoja1!$BG$1</c:f>
              <c:strCache>
                <c:ptCount val="1"/>
                <c:pt idx="0">
                  <c:v>Sueldo 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Hoja1!$BF$2:$BF$6</c:f>
              <c:strCache>
                <c:ptCount val="5"/>
                <c:pt idx="0">
                  <c:v>Administración</c:v>
                </c:pt>
                <c:pt idx="1">
                  <c:v>Logística</c:v>
                </c:pt>
                <c:pt idx="2">
                  <c:v>Finanzas</c:v>
                </c:pt>
                <c:pt idx="3">
                  <c:v>Ingeniería</c:v>
                </c:pt>
                <c:pt idx="4">
                  <c:v>Recursos Humanos</c:v>
                </c:pt>
              </c:strCache>
            </c:strRef>
          </c:cat>
          <c:val>
            <c:numRef>
              <c:f>Hoja1!$BG$2:$BG$6</c:f>
              <c:numCache>
                <c:formatCode>General</c:formatCode>
                <c:ptCount val="5"/>
                <c:pt idx="0">
                  <c:v>2262.5</c:v>
                </c:pt>
                <c:pt idx="1">
                  <c:v>2030</c:v>
                </c:pt>
                <c:pt idx="2">
                  <c:v>2737.5</c:v>
                </c:pt>
                <c:pt idx="3">
                  <c:v>2887.5</c:v>
                </c:pt>
                <c:pt idx="4">
                  <c:v>2066.6666666666665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6-48B3-AAA2-37A509FCD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5743343"/>
        <c:axId val="595743759"/>
      </c:barChart>
      <c:catAx>
        <c:axId val="59574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95743759"/>
        <c:crosses val="autoZero"/>
        <c:auto val="1"/>
        <c:lblAlgn val="ctr"/>
        <c:lblOffset val="100"/>
        <c:noMultiLvlLbl val="0"/>
      </c:catAx>
      <c:valAx>
        <c:axId val="5957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9574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Hoja1!$BG$9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Hoja1!$BF$10:$BF$11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Hoja1!$BG$10:$BG$11</c:f>
              <c:numCache>
                <c:formatCode>General</c:formatCode>
                <c:ptCount val="2"/>
                <c:pt idx="0">
                  <c:v>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0-41D2-9233-C03F703D9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8</xdr:row>
      <xdr:rowOff>19050</xdr:rowOff>
    </xdr:from>
    <xdr:to>
      <xdr:col>10</xdr:col>
      <xdr:colOff>1203960</xdr:colOff>
      <xdr:row>23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870B2-1AE9-4EDA-852D-42F287D98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381000</xdr:colOff>
      <xdr:row>6</xdr:row>
      <xdr:rowOff>89847</xdr:rowOff>
    </xdr:from>
    <xdr:to>
      <xdr:col>18</xdr:col>
      <xdr:colOff>176284</xdr:colOff>
      <xdr:row>21</xdr:row>
      <xdr:rowOff>103495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EAC2ADB-C89E-4753-9E05-50E35F09C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528854</xdr:colOff>
      <xdr:row>9</xdr:row>
      <xdr:rowOff>101222</xdr:rowOff>
    </xdr:from>
    <xdr:to>
      <xdr:col>27</xdr:col>
      <xdr:colOff>324137</xdr:colOff>
      <xdr:row>24</xdr:row>
      <xdr:rowOff>114870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2106337-A784-414A-8111-B97394712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562971</xdr:colOff>
      <xdr:row>7</xdr:row>
      <xdr:rowOff>180833</xdr:rowOff>
    </xdr:from>
    <xdr:to>
      <xdr:col>33</xdr:col>
      <xdr:colOff>358255</xdr:colOff>
      <xdr:row>23</xdr:row>
      <xdr:rowOff>12511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A351B98-3D3C-4BB6-AE1E-BD8E2D058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108045</xdr:colOff>
      <xdr:row>10</xdr:row>
      <xdr:rowOff>169458</xdr:rowOff>
    </xdr:from>
    <xdr:to>
      <xdr:col>40</xdr:col>
      <xdr:colOff>699448</xdr:colOff>
      <xdr:row>26</xdr:row>
      <xdr:rowOff>1136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47BA7AA-7277-40A3-8EB9-F02F1F98C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2073</xdr:colOff>
      <xdr:row>8</xdr:row>
      <xdr:rowOff>871</xdr:rowOff>
    </xdr:from>
    <xdr:to>
      <xdr:col>49</xdr:col>
      <xdr:colOff>586251</xdr:colOff>
      <xdr:row>23</xdr:row>
      <xdr:rowOff>14518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E9B933AE-EF5A-4961-8AC4-FB83C6BFD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59</xdr:col>
      <xdr:colOff>5683</xdr:colOff>
      <xdr:row>0</xdr:row>
      <xdr:rowOff>0</xdr:rowOff>
    </xdr:from>
    <xdr:to>
      <xdr:col>64</xdr:col>
      <xdr:colOff>597086</xdr:colOff>
      <xdr:row>7</xdr:row>
      <xdr:rowOff>13648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5D99C18F-4885-4E5B-B392-AA42BD021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59</xdr:col>
      <xdr:colOff>5687</xdr:colOff>
      <xdr:row>6</xdr:row>
      <xdr:rowOff>180832</xdr:rowOff>
    </xdr:from>
    <xdr:to>
      <xdr:col>64</xdr:col>
      <xdr:colOff>597090</xdr:colOff>
      <xdr:row>18</xdr:row>
      <xdr:rowOff>12510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2FB83A66-E9C4-4911-8B56-77C8C8572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DA07-EF5D-466D-83BA-F0FFC752D64F}">
  <dimension ref="A1:BG51"/>
  <sheetViews>
    <sheetView tabSelected="1" topLeftCell="S4" zoomScale="85" zoomScaleNormal="85" workbookViewId="0">
      <selection activeCell="V3" sqref="V3"/>
    </sheetView>
  </sheetViews>
  <sheetFormatPr baseColWidth="10" defaultRowHeight="14.4" x14ac:dyDescent="0.3"/>
  <cols>
    <col min="7" max="9" width="11.5546875" customWidth="1"/>
    <col min="10" max="10" width="15.21875" customWidth="1"/>
    <col min="11" max="11" width="17.6640625" customWidth="1"/>
  </cols>
  <sheetData>
    <row r="1" spans="1:59" ht="57.6" x14ac:dyDescent="0.3">
      <c r="A1" t="s">
        <v>5</v>
      </c>
      <c r="B1" t="s">
        <v>6</v>
      </c>
      <c r="D1" t="s">
        <v>5</v>
      </c>
      <c r="E1" t="s">
        <v>7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N1" s="1" t="s">
        <v>25</v>
      </c>
      <c r="O1" s="1" t="s">
        <v>26</v>
      </c>
      <c r="P1" s="1" t="s">
        <v>27</v>
      </c>
      <c r="U1" s="4" t="s">
        <v>34</v>
      </c>
      <c r="V1" s="3" t="s">
        <v>32</v>
      </c>
      <c r="W1" s="3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D1" s="1" t="s">
        <v>40</v>
      </c>
      <c r="AE1" s="1" t="s">
        <v>41</v>
      </c>
      <c r="AI1" s="1" t="s">
        <v>48</v>
      </c>
      <c r="AJ1" s="1" t="s">
        <v>6</v>
      </c>
      <c r="AK1" s="1" t="s">
        <v>48</v>
      </c>
      <c r="AL1" s="1" t="s">
        <v>6</v>
      </c>
      <c r="AN1" s="1"/>
      <c r="AO1" s="1" t="s">
        <v>72</v>
      </c>
      <c r="AP1" s="1" t="s">
        <v>73</v>
      </c>
      <c r="AR1" t="s">
        <v>74</v>
      </c>
      <c r="AT1" t="s">
        <v>82</v>
      </c>
      <c r="AU1" t="s">
        <v>33</v>
      </c>
      <c r="AV1" s="6" t="s">
        <v>16</v>
      </c>
      <c r="AW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F1" s="1" t="s">
        <v>116</v>
      </c>
      <c r="BG1" s="1" t="s">
        <v>117</v>
      </c>
    </row>
    <row r="2" spans="1:59" ht="28.8" x14ac:dyDescent="0.3">
      <c r="A2">
        <v>1</v>
      </c>
      <c r="B2">
        <v>58</v>
      </c>
      <c r="D2">
        <v>1</v>
      </c>
      <c r="E2">
        <v>116</v>
      </c>
      <c r="G2" s="2" t="s">
        <v>18</v>
      </c>
      <c r="H2" s="2">
        <v>120</v>
      </c>
      <c r="I2" s="2">
        <v>24</v>
      </c>
      <c r="J2" s="2">
        <v>120</v>
      </c>
      <c r="K2" s="2">
        <v>24</v>
      </c>
      <c r="N2" s="2" t="s">
        <v>28</v>
      </c>
      <c r="O2" s="2">
        <v>150</v>
      </c>
      <c r="P2" s="2">
        <v>50</v>
      </c>
      <c r="U2">
        <v>167</v>
      </c>
      <c r="V2">
        <v>160</v>
      </c>
      <c r="W2" cm="1">
        <f t="array" ref="W2:W8">FREQUENCY(U2:U51,V2:V7)</f>
        <v>0</v>
      </c>
      <c r="X2">
        <v>6</v>
      </c>
      <c r="Y2">
        <v>18</v>
      </c>
      <c r="Z2">
        <v>16</v>
      </c>
      <c r="AA2">
        <v>9</v>
      </c>
      <c r="AB2">
        <v>1</v>
      </c>
      <c r="AD2" s="2" t="s">
        <v>42</v>
      </c>
      <c r="AE2" s="2">
        <v>35</v>
      </c>
      <c r="AI2" s="2" t="s">
        <v>49</v>
      </c>
      <c r="AJ2" s="2">
        <v>88</v>
      </c>
      <c r="AK2" s="2" t="s">
        <v>59</v>
      </c>
      <c r="AL2" s="2">
        <v>54</v>
      </c>
      <c r="AN2" t="s">
        <v>69</v>
      </c>
      <c r="AO2">
        <f>AVERAGE(AJ2:AJ11)</f>
        <v>82</v>
      </c>
      <c r="AP2">
        <f>AVERAGE(AL2:AL11)</f>
        <v>68.7</v>
      </c>
      <c r="AR2">
        <v>12</v>
      </c>
      <c r="AS2">
        <v>19</v>
      </c>
      <c r="AT2" t="s">
        <v>75</v>
      </c>
      <c r="AU2" cm="1">
        <f t="array" ref="AU2:AU9">FREQUENCY(AR2:AR41,AS2:AS8)</f>
        <v>2</v>
      </c>
      <c r="AV2">
        <f>AU2</f>
        <v>2</v>
      </c>
      <c r="AW2">
        <f>(AV2/40)*100</f>
        <v>5</v>
      </c>
      <c r="BA2" s="2" t="s">
        <v>88</v>
      </c>
      <c r="BB2" s="2">
        <v>2200</v>
      </c>
      <c r="BC2" s="2" t="s">
        <v>89</v>
      </c>
      <c r="BD2" s="2" t="s">
        <v>93</v>
      </c>
      <c r="BF2" s="2" t="s">
        <v>89</v>
      </c>
      <c r="BG2" s="2">
        <f>AVERAGEIF(BC2:BC21, BF2, BB2:BB21)</f>
        <v>2262.5</v>
      </c>
    </row>
    <row r="3" spans="1:59" ht="28.8" x14ac:dyDescent="0.3">
      <c r="A3">
        <v>2</v>
      </c>
      <c r="B3">
        <v>76</v>
      </c>
      <c r="D3">
        <v>2</v>
      </c>
      <c r="E3">
        <v>120</v>
      </c>
      <c r="G3" s="2" t="s">
        <v>19</v>
      </c>
      <c r="H3" s="2">
        <v>80</v>
      </c>
      <c r="I3" s="2">
        <v>16</v>
      </c>
      <c r="J3" s="2">
        <v>200</v>
      </c>
      <c r="K3" s="2">
        <v>40</v>
      </c>
      <c r="N3" s="2" t="s">
        <v>29</v>
      </c>
      <c r="O3" s="2">
        <v>180</v>
      </c>
      <c r="P3" s="2">
        <v>60</v>
      </c>
      <c r="U3">
        <v>172</v>
      </c>
      <c r="V3">
        <v>165</v>
      </c>
      <c r="W3">
        <v>6</v>
      </c>
      <c r="AD3" s="2" t="s">
        <v>43</v>
      </c>
      <c r="AE3" s="2">
        <v>20</v>
      </c>
      <c r="AI3" s="2" t="s">
        <v>50</v>
      </c>
      <c r="AJ3" s="2">
        <v>76</v>
      </c>
      <c r="AK3" s="2" t="s">
        <v>60</v>
      </c>
      <c r="AL3" s="2">
        <v>68</v>
      </c>
      <c r="AN3" t="s">
        <v>70</v>
      </c>
      <c r="AO3">
        <f>_xlfn.STDEV.P(AJ2:AJ11)</f>
        <v>8.7749643873921226</v>
      </c>
      <c r="AP3">
        <f>_xlfn.STDEV.P(AL2:AL11)</f>
        <v>9.0005555384098379</v>
      </c>
      <c r="AR3">
        <v>18</v>
      </c>
      <c r="AS3">
        <v>29</v>
      </c>
      <c r="AT3" t="s">
        <v>76</v>
      </c>
      <c r="AU3">
        <v>3</v>
      </c>
      <c r="AV3">
        <f>AV2+AU3</f>
        <v>5</v>
      </c>
      <c r="AW3">
        <f t="shared" ref="AW3:AW8" si="0">(AV3/40)*100</f>
        <v>12.5</v>
      </c>
      <c r="BA3" s="2" t="s">
        <v>91</v>
      </c>
      <c r="BB3" s="2">
        <v>1850</v>
      </c>
      <c r="BC3" s="2" t="s">
        <v>92</v>
      </c>
      <c r="BD3" s="2" t="s">
        <v>93</v>
      </c>
      <c r="BF3" s="2" t="s">
        <v>92</v>
      </c>
      <c r="BG3" s="2">
        <f>AVERAGEIF(BC2:BC21, BF3, BB2:BB21)</f>
        <v>2030</v>
      </c>
    </row>
    <row r="4" spans="1:59" ht="28.8" x14ac:dyDescent="0.3">
      <c r="A4">
        <v>3</v>
      </c>
      <c r="B4">
        <v>59</v>
      </c>
      <c r="D4">
        <v>3</v>
      </c>
      <c r="E4">
        <v>106</v>
      </c>
      <c r="G4" s="2" t="s">
        <v>20</v>
      </c>
      <c r="H4" s="2">
        <v>60</v>
      </c>
      <c r="I4" s="2">
        <v>12</v>
      </c>
      <c r="J4" s="2">
        <v>260</v>
      </c>
      <c r="K4" s="2">
        <v>52</v>
      </c>
      <c r="N4" s="2" t="s">
        <v>30</v>
      </c>
      <c r="O4" s="2">
        <v>210</v>
      </c>
      <c r="P4" s="2">
        <v>70</v>
      </c>
      <c r="U4">
        <v>165</v>
      </c>
      <c r="V4">
        <v>170</v>
      </c>
      <c r="W4">
        <v>18</v>
      </c>
      <c r="AD4" s="2" t="s">
        <v>44</v>
      </c>
      <c r="AE4" s="2">
        <v>15</v>
      </c>
      <c r="AI4" s="2" t="s">
        <v>51</v>
      </c>
      <c r="AJ4" s="2">
        <v>91</v>
      </c>
      <c r="AK4" s="2" t="s">
        <v>61</v>
      </c>
      <c r="AL4" s="2">
        <v>72</v>
      </c>
      <c r="AN4" t="s">
        <v>71</v>
      </c>
      <c r="AO4">
        <f>MAX(AJ2:AJ11)-MIN(AJ2:AJ11)</f>
        <v>30</v>
      </c>
      <c r="AP4">
        <f>MAX(AL2:AL11)-MIN(AL2:AL11)</f>
        <v>31</v>
      </c>
      <c r="AR4">
        <v>22</v>
      </c>
      <c r="AS4">
        <v>39</v>
      </c>
      <c r="AT4" t="s">
        <v>77</v>
      </c>
      <c r="AU4">
        <v>6</v>
      </c>
      <c r="AV4">
        <f t="shared" ref="AV4:AV8" si="1">AV3+AU4</f>
        <v>11</v>
      </c>
      <c r="AW4">
        <f t="shared" si="0"/>
        <v>27.500000000000004</v>
      </c>
      <c r="BA4" s="2" t="s">
        <v>94</v>
      </c>
      <c r="BB4" s="2">
        <v>2750</v>
      </c>
      <c r="BC4" s="2" t="s">
        <v>95</v>
      </c>
      <c r="BD4" s="2" t="s">
        <v>93</v>
      </c>
      <c r="BF4" s="2" t="s">
        <v>95</v>
      </c>
      <c r="BG4" s="2">
        <f>AVERAGEIF(BC2:BC21, BF4, BB2:BB21)</f>
        <v>2737.5</v>
      </c>
    </row>
    <row r="5" spans="1:59" ht="28.8" x14ac:dyDescent="0.3">
      <c r="A5">
        <v>4</v>
      </c>
      <c r="B5">
        <v>85</v>
      </c>
      <c r="D5">
        <v>4</v>
      </c>
      <c r="E5">
        <v>94</v>
      </c>
      <c r="G5" s="2" t="s">
        <v>21</v>
      </c>
      <c r="H5" s="2">
        <v>90</v>
      </c>
      <c r="I5" s="2">
        <v>18</v>
      </c>
      <c r="J5" s="2">
        <v>350</v>
      </c>
      <c r="K5" s="2">
        <v>70</v>
      </c>
      <c r="N5" s="2" t="s">
        <v>31</v>
      </c>
      <c r="O5" s="2">
        <v>240</v>
      </c>
      <c r="P5" s="2">
        <v>80</v>
      </c>
      <c r="U5">
        <v>178</v>
      </c>
      <c r="V5">
        <v>175</v>
      </c>
      <c r="W5">
        <v>16</v>
      </c>
      <c r="AD5" s="2" t="s">
        <v>45</v>
      </c>
      <c r="AE5" s="2">
        <v>10</v>
      </c>
      <c r="AI5" s="2" t="s">
        <v>52</v>
      </c>
      <c r="AJ5" s="2">
        <v>84</v>
      </c>
      <c r="AK5" s="2" t="s">
        <v>62</v>
      </c>
      <c r="AL5" s="2">
        <v>61</v>
      </c>
      <c r="AR5">
        <v>25</v>
      </c>
      <c r="AS5">
        <v>49</v>
      </c>
      <c r="AT5" t="s">
        <v>78</v>
      </c>
      <c r="AU5">
        <v>8</v>
      </c>
      <c r="AV5">
        <f t="shared" si="1"/>
        <v>19</v>
      </c>
      <c r="AW5">
        <f t="shared" si="0"/>
        <v>47.5</v>
      </c>
      <c r="BA5" s="2" t="s">
        <v>96</v>
      </c>
      <c r="BB5" s="2">
        <v>3000</v>
      </c>
      <c r="BC5" s="2" t="s">
        <v>97</v>
      </c>
      <c r="BD5" s="2" t="s">
        <v>90</v>
      </c>
      <c r="BF5" s="2" t="s">
        <v>97</v>
      </c>
      <c r="BG5" s="2">
        <f>AVERAGEIF(BC2:BC21, BF5, BB2:BB21)</f>
        <v>2887.5</v>
      </c>
    </row>
    <row r="6" spans="1:59" ht="28.8" x14ac:dyDescent="0.3">
      <c r="A6">
        <v>5</v>
      </c>
      <c r="B6">
        <v>83</v>
      </c>
      <c r="D6">
        <v>5</v>
      </c>
      <c r="E6">
        <v>94</v>
      </c>
      <c r="G6" s="2" t="s">
        <v>22</v>
      </c>
      <c r="H6" s="2">
        <v>50</v>
      </c>
      <c r="I6" s="2">
        <v>10</v>
      </c>
      <c r="J6" s="2">
        <v>400</v>
      </c>
      <c r="K6" s="2">
        <v>80</v>
      </c>
      <c r="U6">
        <v>181</v>
      </c>
      <c r="V6">
        <v>180</v>
      </c>
      <c r="W6">
        <v>9</v>
      </c>
      <c r="AD6" s="2" t="s">
        <v>46</v>
      </c>
      <c r="AE6" s="2">
        <v>20</v>
      </c>
      <c r="AI6" s="2" t="s">
        <v>53</v>
      </c>
      <c r="AJ6" s="2">
        <v>65</v>
      </c>
      <c r="AK6" s="2" t="s">
        <v>63</v>
      </c>
      <c r="AL6" s="2">
        <v>79</v>
      </c>
      <c r="AR6">
        <v>28</v>
      </c>
      <c r="AS6">
        <v>59</v>
      </c>
      <c r="AT6" t="s">
        <v>79</v>
      </c>
      <c r="AU6">
        <v>9</v>
      </c>
      <c r="AV6">
        <f t="shared" si="1"/>
        <v>28</v>
      </c>
      <c r="AW6">
        <f t="shared" si="0"/>
        <v>70</v>
      </c>
      <c r="BA6" s="2" t="s">
        <v>98</v>
      </c>
      <c r="BB6" s="2">
        <v>1950</v>
      </c>
      <c r="BC6" s="2" t="s">
        <v>99</v>
      </c>
      <c r="BD6" s="2" t="s">
        <v>93</v>
      </c>
      <c r="BF6" s="2" t="s">
        <v>99</v>
      </c>
      <c r="BG6" s="2">
        <f>AVERAGEIF(BC2:BC21, BF6, BB2:BB21)</f>
        <v>2066.6666666666665</v>
      </c>
    </row>
    <row r="7" spans="1:59" x14ac:dyDescent="0.3">
      <c r="A7">
        <v>6</v>
      </c>
      <c r="B7">
        <v>71</v>
      </c>
      <c r="D7">
        <v>6</v>
      </c>
      <c r="E7">
        <v>90</v>
      </c>
      <c r="G7" s="2" t="s">
        <v>23</v>
      </c>
      <c r="H7" s="2">
        <v>70</v>
      </c>
      <c r="I7" s="2">
        <v>14</v>
      </c>
      <c r="J7" s="2">
        <v>470</v>
      </c>
      <c r="K7" s="2">
        <v>94</v>
      </c>
      <c r="U7">
        <v>169</v>
      </c>
      <c r="V7">
        <v>185</v>
      </c>
      <c r="W7">
        <v>1</v>
      </c>
      <c r="AD7" s="5" t="s">
        <v>47</v>
      </c>
      <c r="AE7" s="5">
        <v>100</v>
      </c>
      <c r="AI7" s="2" t="s">
        <v>54</v>
      </c>
      <c r="AJ7" s="2">
        <v>73</v>
      </c>
      <c r="AK7" s="2" t="s">
        <v>64</v>
      </c>
      <c r="AL7" s="2">
        <v>85</v>
      </c>
      <c r="AR7">
        <v>30</v>
      </c>
      <c r="AS7">
        <v>69</v>
      </c>
      <c r="AT7" t="s">
        <v>80</v>
      </c>
      <c r="AU7">
        <v>9</v>
      </c>
      <c r="AV7">
        <f t="shared" si="1"/>
        <v>37</v>
      </c>
      <c r="AW7">
        <f t="shared" si="0"/>
        <v>92.5</v>
      </c>
      <c r="BA7" s="2" t="s">
        <v>100</v>
      </c>
      <c r="BB7" s="2">
        <v>2450</v>
      </c>
      <c r="BC7" s="2" t="s">
        <v>92</v>
      </c>
      <c r="BD7" s="2" t="s">
        <v>93</v>
      </c>
    </row>
    <row r="8" spans="1:59" ht="28.8" x14ac:dyDescent="0.3">
      <c r="A8">
        <v>7</v>
      </c>
      <c r="B8">
        <v>100</v>
      </c>
      <c r="D8">
        <v>7</v>
      </c>
      <c r="E8">
        <v>97</v>
      </c>
      <c r="G8" s="2" t="s">
        <v>24</v>
      </c>
      <c r="H8" s="2">
        <v>30</v>
      </c>
      <c r="I8" s="2">
        <v>6</v>
      </c>
      <c r="J8" s="2">
        <v>500</v>
      </c>
      <c r="K8" s="2">
        <v>100</v>
      </c>
      <c r="U8">
        <v>174</v>
      </c>
      <c r="W8">
        <v>0</v>
      </c>
      <c r="AI8" s="2" t="s">
        <v>55</v>
      </c>
      <c r="AJ8" s="2">
        <v>95</v>
      </c>
      <c r="AK8" s="2" t="s">
        <v>65</v>
      </c>
      <c r="AL8" s="2">
        <v>66</v>
      </c>
      <c r="AR8">
        <v>32</v>
      </c>
      <c r="AS8">
        <v>79</v>
      </c>
      <c r="AT8" t="s">
        <v>81</v>
      </c>
      <c r="AU8">
        <v>3</v>
      </c>
      <c r="AV8">
        <f t="shared" si="1"/>
        <v>40</v>
      </c>
      <c r="AW8">
        <f t="shared" si="0"/>
        <v>100</v>
      </c>
      <c r="BA8" s="2" t="s">
        <v>101</v>
      </c>
      <c r="BB8" s="2">
        <v>2100</v>
      </c>
      <c r="BC8" s="2" t="s">
        <v>89</v>
      </c>
      <c r="BD8" s="2" t="s">
        <v>93</v>
      </c>
    </row>
    <row r="9" spans="1:59" x14ac:dyDescent="0.3">
      <c r="A9">
        <v>8</v>
      </c>
      <c r="B9">
        <v>64</v>
      </c>
      <c r="D9">
        <v>8</v>
      </c>
      <c r="E9">
        <v>101</v>
      </c>
      <c r="U9">
        <v>166</v>
      </c>
      <c r="AI9" s="2" t="s">
        <v>56</v>
      </c>
      <c r="AJ9" s="2">
        <v>82</v>
      </c>
      <c r="AK9" s="2" t="s">
        <v>66</v>
      </c>
      <c r="AL9" s="2">
        <v>58</v>
      </c>
      <c r="AR9">
        <v>35</v>
      </c>
      <c r="AU9">
        <v>0</v>
      </c>
      <c r="BA9" s="2" t="s">
        <v>102</v>
      </c>
      <c r="BB9" s="2">
        <v>2600</v>
      </c>
      <c r="BC9" s="2" t="s">
        <v>95</v>
      </c>
      <c r="BD9" s="2" t="s">
        <v>90</v>
      </c>
      <c r="BF9" s="1" t="s">
        <v>87</v>
      </c>
      <c r="BG9" s="1" t="s">
        <v>118</v>
      </c>
    </row>
    <row r="10" spans="1:59" ht="28.8" x14ac:dyDescent="0.3">
      <c r="A10">
        <v>9</v>
      </c>
      <c r="B10">
        <v>81</v>
      </c>
      <c r="D10">
        <v>9</v>
      </c>
      <c r="E10">
        <v>113</v>
      </c>
      <c r="U10">
        <v>170</v>
      </c>
      <c r="AI10" s="2" t="s">
        <v>57</v>
      </c>
      <c r="AJ10" s="2">
        <v>77</v>
      </c>
      <c r="AK10" s="2" t="s">
        <v>67</v>
      </c>
      <c r="AL10" s="2">
        <v>74</v>
      </c>
      <c r="AR10">
        <v>36</v>
      </c>
      <c r="BA10" s="2" t="s">
        <v>103</v>
      </c>
      <c r="BB10" s="2">
        <v>2300</v>
      </c>
      <c r="BC10" s="2" t="s">
        <v>99</v>
      </c>
      <c r="BD10" s="2" t="s">
        <v>90</v>
      </c>
      <c r="BF10" s="2" t="s">
        <v>90</v>
      </c>
      <c r="BG10" s="2">
        <f>COUNTIF(BD2:BD21,BF10)</f>
        <v>8</v>
      </c>
    </row>
    <row r="11" spans="1:59" x14ac:dyDescent="0.3">
      <c r="A11">
        <v>10</v>
      </c>
      <c r="B11">
        <v>75</v>
      </c>
      <c r="D11">
        <v>10</v>
      </c>
      <c r="E11">
        <v>113</v>
      </c>
      <c r="U11">
        <v>173</v>
      </c>
      <c r="AI11" s="2" t="s">
        <v>58</v>
      </c>
      <c r="AJ11" s="2">
        <v>89</v>
      </c>
      <c r="AK11" s="2" t="s">
        <v>68</v>
      </c>
      <c r="AL11" s="2">
        <v>70</v>
      </c>
      <c r="AR11">
        <v>38</v>
      </c>
      <c r="BA11" s="2" t="s">
        <v>104</v>
      </c>
      <c r="BB11" s="2">
        <v>3200</v>
      </c>
      <c r="BC11" s="2" t="s">
        <v>97</v>
      </c>
      <c r="BD11" s="2" t="s">
        <v>93</v>
      </c>
      <c r="BF11" s="2" t="s">
        <v>93</v>
      </c>
      <c r="BG11" s="2">
        <f>COUNTIF(BD2:BD21,BF11)</f>
        <v>12</v>
      </c>
    </row>
    <row r="12" spans="1:59" x14ac:dyDescent="0.3">
      <c r="A12">
        <v>11</v>
      </c>
      <c r="B12">
        <v>57</v>
      </c>
      <c r="U12">
        <v>168</v>
      </c>
      <c r="AR12">
        <v>39</v>
      </c>
      <c r="BA12" s="2" t="s">
        <v>105</v>
      </c>
      <c r="BB12" s="2">
        <v>1800</v>
      </c>
      <c r="BC12" s="2" t="s">
        <v>92</v>
      </c>
      <c r="BD12" s="2" t="s">
        <v>93</v>
      </c>
    </row>
    <row r="13" spans="1:59" x14ac:dyDescent="0.3">
      <c r="A13">
        <v>12</v>
      </c>
      <c r="B13">
        <v>98</v>
      </c>
      <c r="D13" t="s">
        <v>8</v>
      </c>
      <c r="E13">
        <f>MAX(E2:E11)-MIN(E2:E11)</f>
        <v>30</v>
      </c>
      <c r="U13">
        <v>175</v>
      </c>
      <c r="AR13">
        <v>40</v>
      </c>
      <c r="BA13" s="2" t="s">
        <v>106</v>
      </c>
      <c r="BB13" s="2">
        <v>2900</v>
      </c>
      <c r="BC13" s="2" t="s">
        <v>95</v>
      </c>
      <c r="BD13" s="2" t="s">
        <v>90</v>
      </c>
    </row>
    <row r="14" spans="1:59" ht="28.8" x14ac:dyDescent="0.3">
      <c r="A14">
        <v>13</v>
      </c>
      <c r="B14">
        <v>50</v>
      </c>
      <c r="D14" t="s">
        <v>10</v>
      </c>
      <c r="E14">
        <f>_xlfn.QUARTILE.EXC(E2:E11,1)</f>
        <v>94</v>
      </c>
      <c r="U14">
        <v>171</v>
      </c>
      <c r="AR14">
        <v>42</v>
      </c>
      <c r="BA14" s="2" t="s">
        <v>107</v>
      </c>
      <c r="BB14" s="2">
        <v>2400</v>
      </c>
      <c r="BC14" s="2" t="s">
        <v>89</v>
      </c>
      <c r="BD14" s="2" t="s">
        <v>93</v>
      </c>
    </row>
    <row r="15" spans="1:59" x14ac:dyDescent="0.3">
      <c r="A15">
        <v>14</v>
      </c>
      <c r="B15">
        <v>72</v>
      </c>
      <c r="D15" t="s">
        <v>11</v>
      </c>
      <c r="E15">
        <f>_xlfn.QUARTILE.EXC(E2:E11,2)</f>
        <v>103.5</v>
      </c>
      <c r="U15">
        <v>169</v>
      </c>
      <c r="AR15">
        <v>43</v>
      </c>
      <c r="BA15" s="2" t="s">
        <v>108</v>
      </c>
      <c r="BB15" s="2">
        <v>2050</v>
      </c>
      <c r="BC15" s="2" t="s">
        <v>92</v>
      </c>
      <c r="BD15" s="2" t="s">
        <v>90</v>
      </c>
    </row>
    <row r="16" spans="1:59" x14ac:dyDescent="0.3">
      <c r="A16">
        <v>15</v>
      </c>
      <c r="B16">
        <v>59</v>
      </c>
      <c r="D16" t="s">
        <v>12</v>
      </c>
      <c r="E16">
        <f>_xlfn.QUARTILE.EXC(E2:E11,3)</f>
        <v>113.75</v>
      </c>
      <c r="U16">
        <v>177</v>
      </c>
      <c r="AR16">
        <v>45</v>
      </c>
      <c r="BA16" s="2" t="s">
        <v>109</v>
      </c>
      <c r="BB16" s="2">
        <v>3100</v>
      </c>
      <c r="BC16" s="2" t="s">
        <v>97</v>
      </c>
      <c r="BD16" s="2" t="s">
        <v>93</v>
      </c>
    </row>
    <row r="17" spans="1:56" ht="28.8" x14ac:dyDescent="0.3">
      <c r="A17">
        <v>16</v>
      </c>
      <c r="B17">
        <v>60</v>
      </c>
      <c r="D17" t="s">
        <v>9</v>
      </c>
      <c r="E17">
        <f>_xlfn.PERCENTILE.EXC(E2:E11,90%)</f>
        <v>119.6</v>
      </c>
      <c r="U17">
        <v>164</v>
      </c>
      <c r="AR17">
        <v>46</v>
      </c>
      <c r="BA17" s="2" t="s">
        <v>110</v>
      </c>
      <c r="BB17" s="2">
        <v>1950</v>
      </c>
      <c r="BC17" s="2" t="s">
        <v>99</v>
      </c>
      <c r="BD17" s="2" t="s">
        <v>90</v>
      </c>
    </row>
    <row r="18" spans="1:56" x14ac:dyDescent="0.3">
      <c r="A18">
        <v>17</v>
      </c>
      <c r="B18">
        <v>59</v>
      </c>
      <c r="U18">
        <v>180</v>
      </c>
      <c r="AR18">
        <v>47</v>
      </c>
      <c r="BA18" s="2" t="s">
        <v>111</v>
      </c>
      <c r="BB18" s="2">
        <v>2700</v>
      </c>
      <c r="BC18" s="2" t="s">
        <v>95</v>
      </c>
      <c r="BD18" s="2" t="s">
        <v>93</v>
      </c>
    </row>
    <row r="19" spans="1:56" x14ac:dyDescent="0.3">
      <c r="A19">
        <v>18</v>
      </c>
      <c r="B19">
        <v>89</v>
      </c>
      <c r="U19">
        <v>176</v>
      </c>
      <c r="AR19">
        <v>48</v>
      </c>
      <c r="BA19" s="2" t="s">
        <v>112</v>
      </c>
      <c r="BB19" s="2">
        <v>2250</v>
      </c>
      <c r="BC19" s="2" t="s">
        <v>97</v>
      </c>
      <c r="BD19" s="2" t="s">
        <v>90</v>
      </c>
    </row>
    <row r="20" spans="1:56" ht="28.8" x14ac:dyDescent="0.3">
      <c r="A20">
        <v>19</v>
      </c>
      <c r="B20">
        <v>89</v>
      </c>
      <c r="U20">
        <v>172</v>
      </c>
      <c r="AR20">
        <v>49</v>
      </c>
      <c r="BA20" s="2" t="s">
        <v>113</v>
      </c>
      <c r="BB20" s="2">
        <v>2350</v>
      </c>
      <c r="BC20" s="2" t="s">
        <v>89</v>
      </c>
      <c r="BD20" s="2" t="s">
        <v>90</v>
      </c>
    </row>
    <row r="21" spans="1:56" x14ac:dyDescent="0.3">
      <c r="A21">
        <v>20</v>
      </c>
      <c r="B21">
        <v>87</v>
      </c>
      <c r="U21">
        <v>168</v>
      </c>
      <c r="AR21">
        <v>50</v>
      </c>
      <c r="BA21" s="2" t="s">
        <v>114</v>
      </c>
      <c r="BB21" s="2">
        <v>2000</v>
      </c>
      <c r="BC21" s="2" t="s">
        <v>92</v>
      </c>
      <c r="BD21" s="2" t="s">
        <v>93</v>
      </c>
    </row>
    <row r="22" spans="1:56" x14ac:dyDescent="0.3">
      <c r="A22">
        <v>21</v>
      </c>
      <c r="B22">
        <v>92</v>
      </c>
      <c r="U22">
        <v>170</v>
      </c>
      <c r="AR22">
        <v>51</v>
      </c>
    </row>
    <row r="23" spans="1:56" x14ac:dyDescent="0.3">
      <c r="A23">
        <v>22</v>
      </c>
      <c r="B23">
        <v>48</v>
      </c>
      <c r="U23">
        <v>165</v>
      </c>
      <c r="AR23">
        <v>52</v>
      </c>
      <c r="BA23" s="2" t="s">
        <v>0</v>
      </c>
      <c r="BB23">
        <f>AVERAGE(BB2:BB21)</f>
        <v>2395</v>
      </c>
    </row>
    <row r="24" spans="1:56" x14ac:dyDescent="0.3">
      <c r="A24">
        <v>23</v>
      </c>
      <c r="B24">
        <v>95</v>
      </c>
      <c r="U24">
        <v>173</v>
      </c>
      <c r="AR24">
        <v>54</v>
      </c>
      <c r="BA24" s="2" t="s">
        <v>1</v>
      </c>
      <c r="BB24">
        <f>MEDIAN(BB2:BB21)</f>
        <v>2325</v>
      </c>
    </row>
    <row r="25" spans="1:56" x14ac:dyDescent="0.3">
      <c r="A25">
        <v>24</v>
      </c>
      <c r="B25">
        <v>79</v>
      </c>
      <c r="U25">
        <v>174</v>
      </c>
      <c r="AR25">
        <v>55</v>
      </c>
      <c r="BA25" s="2" t="s">
        <v>2</v>
      </c>
      <c r="BB25">
        <f>_xlfn.MODE.SNGL(BB2:BB21)</f>
        <v>1950</v>
      </c>
    </row>
    <row r="26" spans="1:56" x14ac:dyDescent="0.3">
      <c r="A26">
        <v>25</v>
      </c>
      <c r="B26">
        <v>98</v>
      </c>
      <c r="U26">
        <v>169</v>
      </c>
      <c r="AR26">
        <v>56</v>
      </c>
      <c r="BA26" s="2" t="s">
        <v>10</v>
      </c>
      <c r="BB26">
        <f>_xlfn.QUARTILE.EXC(BB2:BB21,1)</f>
        <v>2012.5</v>
      </c>
    </row>
    <row r="27" spans="1:56" x14ac:dyDescent="0.3">
      <c r="A27">
        <v>26</v>
      </c>
      <c r="B27">
        <v>57</v>
      </c>
      <c r="U27">
        <v>178</v>
      </c>
      <c r="AR27">
        <v>57</v>
      </c>
      <c r="BA27" s="2" t="s">
        <v>11</v>
      </c>
      <c r="BB27">
        <f>_xlfn.QUARTILE.EXC(BB2:BB21,2)</f>
        <v>2325</v>
      </c>
    </row>
    <row r="28" spans="1:56" x14ac:dyDescent="0.3">
      <c r="A28">
        <v>27</v>
      </c>
      <c r="B28">
        <v>89</v>
      </c>
      <c r="U28">
        <v>166</v>
      </c>
      <c r="AR28">
        <v>58</v>
      </c>
      <c r="BA28" s="2" t="s">
        <v>12</v>
      </c>
      <c r="BB28">
        <f>_xlfn.QUARTILE.EXC(BB2:BB21,3)</f>
        <v>2737.5</v>
      </c>
    </row>
    <row r="29" spans="1:56" ht="28.8" x14ac:dyDescent="0.3">
      <c r="A29">
        <v>28</v>
      </c>
      <c r="B29">
        <v>91</v>
      </c>
      <c r="U29">
        <v>171</v>
      </c>
      <c r="AR29">
        <v>59</v>
      </c>
      <c r="BA29" s="2" t="s">
        <v>115</v>
      </c>
      <c r="BB29">
        <f>_xlfn.STDEV.P(BB2:BB21)</f>
        <v>418.8973621306298</v>
      </c>
    </row>
    <row r="30" spans="1:56" x14ac:dyDescent="0.3">
      <c r="A30">
        <v>29</v>
      </c>
      <c r="B30">
        <v>97</v>
      </c>
      <c r="U30">
        <v>175</v>
      </c>
      <c r="AR30">
        <v>60</v>
      </c>
    </row>
    <row r="31" spans="1:56" x14ac:dyDescent="0.3">
      <c r="A31">
        <v>30</v>
      </c>
      <c r="B31">
        <v>48</v>
      </c>
      <c r="U31">
        <v>167</v>
      </c>
      <c r="AR31">
        <v>61</v>
      </c>
    </row>
    <row r="32" spans="1:56" x14ac:dyDescent="0.3">
      <c r="U32">
        <v>179</v>
      </c>
      <c r="AR32">
        <v>62</v>
      </c>
    </row>
    <row r="33" spans="1:44" x14ac:dyDescent="0.3">
      <c r="A33" t="s">
        <v>0</v>
      </c>
      <c r="B33">
        <f>AVERAGE(B2:B31)</f>
        <v>75.533333333333331</v>
      </c>
      <c r="U33">
        <v>162</v>
      </c>
      <c r="AR33">
        <v>63</v>
      </c>
    </row>
    <row r="34" spans="1:44" x14ac:dyDescent="0.3">
      <c r="A34" t="s">
        <v>1</v>
      </c>
      <c r="B34">
        <f>MEDIAN(B2:B31)</f>
        <v>77.5</v>
      </c>
      <c r="U34">
        <v>172</v>
      </c>
      <c r="AR34">
        <v>64</v>
      </c>
    </row>
    <row r="35" spans="1:44" x14ac:dyDescent="0.3">
      <c r="A35" t="s">
        <v>2</v>
      </c>
      <c r="B35">
        <f>_xlfn.MODE.SNGL(B2:B31)</f>
        <v>59</v>
      </c>
      <c r="U35">
        <v>168</v>
      </c>
      <c r="AR35">
        <v>66</v>
      </c>
    </row>
    <row r="36" spans="1:44" x14ac:dyDescent="0.3">
      <c r="U36">
        <v>170</v>
      </c>
      <c r="AR36">
        <v>67</v>
      </c>
    </row>
    <row r="37" spans="1:44" x14ac:dyDescent="0.3">
      <c r="A37" t="s">
        <v>3</v>
      </c>
      <c r="B37">
        <f>_xlfn.VAR.P(B2:B31)</f>
        <v>273.71555555555557</v>
      </c>
      <c r="U37">
        <v>176</v>
      </c>
      <c r="AR37">
        <v>68</v>
      </c>
    </row>
    <row r="38" spans="1:44" x14ac:dyDescent="0.3">
      <c r="A38" t="s">
        <v>4</v>
      </c>
      <c r="B38">
        <f>_xlfn.STDEV.P(B2:B31)</f>
        <v>16.54435116756035</v>
      </c>
      <c r="U38">
        <v>177</v>
      </c>
      <c r="AR38">
        <v>69</v>
      </c>
    </row>
    <row r="39" spans="1:44" x14ac:dyDescent="0.3">
      <c r="U39">
        <v>174</v>
      </c>
      <c r="AR39">
        <v>70</v>
      </c>
    </row>
    <row r="40" spans="1:44" x14ac:dyDescent="0.3">
      <c r="U40">
        <v>169</v>
      </c>
      <c r="AR40">
        <v>72</v>
      </c>
    </row>
    <row r="41" spans="1:44" x14ac:dyDescent="0.3">
      <c r="U41">
        <v>163</v>
      </c>
      <c r="AR41">
        <v>75</v>
      </c>
    </row>
    <row r="42" spans="1:44" x14ac:dyDescent="0.3">
      <c r="U42">
        <v>171</v>
      </c>
    </row>
    <row r="43" spans="1:44" x14ac:dyDescent="0.3">
      <c r="U43">
        <v>168</v>
      </c>
    </row>
    <row r="44" spans="1:44" x14ac:dyDescent="0.3">
      <c r="U44">
        <v>173</v>
      </c>
    </row>
    <row r="45" spans="1:44" x14ac:dyDescent="0.3">
      <c r="U45">
        <v>175</v>
      </c>
    </row>
    <row r="46" spans="1:44" x14ac:dyDescent="0.3">
      <c r="U46">
        <v>170</v>
      </c>
    </row>
    <row r="47" spans="1:44" x14ac:dyDescent="0.3">
      <c r="U47">
        <v>165</v>
      </c>
    </row>
    <row r="48" spans="1:44" x14ac:dyDescent="0.3">
      <c r="U48">
        <v>179</v>
      </c>
    </row>
    <row r="49" spans="21:21" x14ac:dyDescent="0.3">
      <c r="U49">
        <v>166</v>
      </c>
    </row>
    <row r="50" spans="21:21" x14ac:dyDescent="0.3">
      <c r="U50">
        <v>172</v>
      </c>
    </row>
    <row r="51" spans="21:21" x14ac:dyDescent="0.3">
      <c r="U51">
        <v>167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2025-05-14T01:25:17Z</dcterms:created>
  <dcterms:modified xsi:type="dcterms:W3CDTF">2025-05-14T15:54:06Z</dcterms:modified>
</cp:coreProperties>
</file>