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ec\Documents\SimCompanies\"/>
    </mc:Choice>
  </mc:AlternateContent>
  <xr:revisionPtr revIDLastSave="0" documentId="13_ncr:1_{CA42EAC8-62C3-4A5E-8E75-4EAF86D6CCB4}" xr6:coauthVersionLast="47" xr6:coauthVersionMax="47" xr10:uidLastSave="{00000000-0000-0000-0000-000000000000}"/>
  <bookViews>
    <workbookView xWindow="2325" yWindow="8490" windowWidth="21975" windowHeight="12150" activeTab="1" xr2:uid="{E94B4C99-0827-40EF-A519-0352A8AE3D1E}"/>
  </bookViews>
  <sheets>
    <sheet name="电子产品厂" sheetId="3" r:id="rId1"/>
    <sheet name="汽车厂" sheetId="2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5" i="3" l="1"/>
  <c r="F54" i="3"/>
  <c r="F53" i="3"/>
  <c r="F52" i="3"/>
  <c r="F51" i="3"/>
  <c r="K50" i="3"/>
  <c r="G53" i="3" s="1"/>
  <c r="F50" i="3"/>
  <c r="M56" i="2"/>
  <c r="M48" i="2"/>
  <c r="M40" i="2"/>
  <c r="M32" i="2"/>
  <c r="M24" i="2"/>
  <c r="M32" i="3"/>
  <c r="M24" i="3"/>
  <c r="F47" i="3"/>
  <c r="F46" i="3"/>
  <c r="F45" i="3"/>
  <c r="F44" i="3"/>
  <c r="F43" i="3"/>
  <c r="K42" i="3"/>
  <c r="E45" i="3" s="1"/>
  <c r="F42" i="3"/>
  <c r="F39" i="3"/>
  <c r="F38" i="3"/>
  <c r="F37" i="3"/>
  <c r="F36" i="3"/>
  <c r="F35" i="3"/>
  <c r="K34" i="3"/>
  <c r="E37" i="3" s="1"/>
  <c r="F34" i="3"/>
  <c r="I5" i="1"/>
  <c r="I4" i="1"/>
  <c r="F31" i="3"/>
  <c r="F30" i="3"/>
  <c r="F29" i="3"/>
  <c r="F28" i="3"/>
  <c r="F27" i="3"/>
  <c r="K26" i="3"/>
  <c r="E30" i="3" s="1"/>
  <c r="F26" i="3"/>
  <c r="F23" i="3"/>
  <c r="F22" i="3"/>
  <c r="F21" i="3"/>
  <c r="F20" i="3"/>
  <c r="F19" i="3"/>
  <c r="F18" i="3"/>
  <c r="F15" i="3"/>
  <c r="F14" i="3"/>
  <c r="F13" i="3"/>
  <c r="F12" i="3"/>
  <c r="F11" i="3"/>
  <c r="F10" i="3"/>
  <c r="F7" i="3"/>
  <c r="F6" i="3"/>
  <c r="F5" i="3"/>
  <c r="F4" i="3"/>
  <c r="F3" i="3"/>
  <c r="F2" i="3"/>
  <c r="F55" i="2"/>
  <c r="F54" i="2"/>
  <c r="F53" i="2"/>
  <c r="F52" i="2"/>
  <c r="F51" i="2"/>
  <c r="F50" i="2"/>
  <c r="F47" i="2"/>
  <c r="F46" i="2"/>
  <c r="F45" i="2"/>
  <c r="F44" i="2"/>
  <c r="F43" i="2"/>
  <c r="F42" i="2"/>
  <c r="F39" i="2"/>
  <c r="F38" i="2"/>
  <c r="F37" i="2"/>
  <c r="F36" i="2"/>
  <c r="F35" i="2"/>
  <c r="F34" i="2"/>
  <c r="F31" i="2"/>
  <c r="F30" i="2"/>
  <c r="F29" i="2"/>
  <c r="F28" i="2"/>
  <c r="F27" i="2"/>
  <c r="F26" i="2"/>
  <c r="F23" i="2"/>
  <c r="F22" i="2"/>
  <c r="F21" i="2"/>
  <c r="F20" i="2"/>
  <c r="F19" i="2"/>
  <c r="F18" i="2"/>
  <c r="F15" i="2"/>
  <c r="F14" i="2"/>
  <c r="F13" i="2"/>
  <c r="F12" i="2"/>
  <c r="F11" i="2"/>
  <c r="F10" i="2"/>
  <c r="F3" i="2"/>
  <c r="F4" i="2"/>
  <c r="F5" i="2"/>
  <c r="F6" i="2"/>
  <c r="F7" i="2"/>
  <c r="F2" i="2"/>
  <c r="K10" i="3"/>
  <c r="E13" i="3" s="1"/>
  <c r="K50" i="2"/>
  <c r="E53" i="2" s="1"/>
  <c r="K42" i="2"/>
  <c r="E45" i="2" s="1"/>
  <c r="K34" i="2"/>
  <c r="E37" i="2" s="1"/>
  <c r="K26" i="2"/>
  <c r="E29" i="2" s="1"/>
  <c r="E18" i="2"/>
  <c r="K18" i="2"/>
  <c r="G18" i="2" s="1"/>
  <c r="K18" i="3"/>
  <c r="G21" i="3" s="1"/>
  <c r="K2" i="3"/>
  <c r="E3" i="3" s="1"/>
  <c r="K10" i="2"/>
  <c r="G15" i="2" s="1"/>
  <c r="K2" i="2"/>
  <c r="G7" i="2" s="1"/>
  <c r="E54" i="3" l="1"/>
  <c r="E51" i="3"/>
  <c r="G51" i="3"/>
  <c r="G54" i="3"/>
  <c r="G50" i="3"/>
  <c r="E52" i="3"/>
  <c r="G52" i="3"/>
  <c r="E55" i="3"/>
  <c r="E50" i="3"/>
  <c r="G55" i="3"/>
  <c r="E53" i="3"/>
  <c r="G45" i="3"/>
  <c r="G43" i="3"/>
  <c r="E46" i="3"/>
  <c r="G44" i="3"/>
  <c r="E44" i="3"/>
  <c r="E42" i="3"/>
  <c r="G42" i="3"/>
  <c r="G46" i="3"/>
  <c r="E47" i="3"/>
  <c r="E43" i="3"/>
  <c r="E48" i="3" s="1"/>
  <c r="L42" i="3" s="1"/>
  <c r="G47" i="3"/>
  <c r="E36" i="3"/>
  <c r="G36" i="3"/>
  <c r="G37" i="3"/>
  <c r="E38" i="3"/>
  <c r="G35" i="3"/>
  <c r="E34" i="3"/>
  <c r="G38" i="3"/>
  <c r="E39" i="3"/>
  <c r="E35" i="3"/>
  <c r="G39" i="3"/>
  <c r="G34" i="3"/>
  <c r="E28" i="3"/>
  <c r="E26" i="3"/>
  <c r="G27" i="3"/>
  <c r="E31" i="3"/>
  <c r="G28" i="3"/>
  <c r="G30" i="3"/>
  <c r="G26" i="3"/>
  <c r="G31" i="3"/>
  <c r="G29" i="3"/>
  <c r="E29" i="3"/>
  <c r="E27" i="3"/>
  <c r="E19" i="2"/>
  <c r="E21" i="2"/>
  <c r="E22" i="2"/>
  <c r="G23" i="2"/>
  <c r="E23" i="2"/>
  <c r="G22" i="2"/>
  <c r="G21" i="2"/>
  <c r="G20" i="2"/>
  <c r="K19" i="2"/>
  <c r="E20" i="2"/>
  <c r="G19" i="2"/>
  <c r="G13" i="3"/>
  <c r="E15" i="3"/>
  <c r="E12" i="3"/>
  <c r="G10" i="3"/>
  <c r="E14" i="3"/>
  <c r="G14" i="3"/>
  <c r="E11" i="3"/>
  <c r="G11" i="3"/>
  <c r="G15" i="3"/>
  <c r="G12" i="3"/>
  <c r="E10" i="3"/>
  <c r="G20" i="3"/>
  <c r="G19" i="3"/>
  <c r="G23" i="3"/>
  <c r="G22" i="3"/>
  <c r="G5" i="3"/>
  <c r="G6" i="3"/>
  <c r="G7" i="3"/>
  <c r="E2" i="3"/>
  <c r="E4" i="3"/>
  <c r="E6" i="3"/>
  <c r="G2" i="3"/>
  <c r="G4" i="3"/>
  <c r="G50" i="2"/>
  <c r="E51" i="2"/>
  <c r="G51" i="2"/>
  <c r="E52" i="2"/>
  <c r="G52" i="2"/>
  <c r="G53" i="2"/>
  <c r="E54" i="2"/>
  <c r="G54" i="2"/>
  <c r="E55" i="2"/>
  <c r="G55" i="2"/>
  <c r="E50" i="2"/>
  <c r="G45" i="2"/>
  <c r="G46" i="2"/>
  <c r="G43" i="2"/>
  <c r="G44" i="2"/>
  <c r="G47" i="2"/>
  <c r="G42" i="2"/>
  <c r="E43" i="2"/>
  <c r="E44" i="2"/>
  <c r="E46" i="2"/>
  <c r="E47" i="2"/>
  <c r="E42" i="2"/>
  <c r="G34" i="2"/>
  <c r="E38" i="2"/>
  <c r="G37" i="2"/>
  <c r="G38" i="2"/>
  <c r="E35" i="2"/>
  <c r="E39" i="2"/>
  <c r="G39" i="2"/>
  <c r="G35" i="2"/>
  <c r="E36" i="2"/>
  <c r="G36" i="2"/>
  <c r="E34" i="2"/>
  <c r="E31" i="2"/>
  <c r="G31" i="2"/>
  <c r="G26" i="2"/>
  <c r="G28" i="2"/>
  <c r="E30" i="2"/>
  <c r="E28" i="2"/>
  <c r="G29" i="2"/>
  <c r="E27" i="2"/>
  <c r="G30" i="2"/>
  <c r="G27" i="2"/>
  <c r="E26" i="2"/>
  <c r="E3" i="2"/>
  <c r="E2" i="2"/>
  <c r="E6" i="2"/>
  <c r="E14" i="2"/>
  <c r="E11" i="2"/>
  <c r="E12" i="2"/>
  <c r="E13" i="2"/>
  <c r="E15" i="2"/>
  <c r="E10" i="2"/>
  <c r="E4" i="2"/>
  <c r="E7" i="2"/>
  <c r="E5" i="2"/>
  <c r="E20" i="3"/>
  <c r="E21" i="3"/>
  <c r="E18" i="3"/>
  <c r="E22" i="3"/>
  <c r="E23" i="3"/>
  <c r="E19" i="3"/>
  <c r="G18" i="3"/>
  <c r="E5" i="3"/>
  <c r="E7" i="3"/>
  <c r="G3" i="3"/>
  <c r="G10" i="2"/>
  <c r="G12" i="2"/>
  <c r="G11" i="2"/>
  <c r="G13" i="2"/>
  <c r="G14" i="2"/>
  <c r="G2" i="2"/>
  <c r="G3" i="2"/>
  <c r="G4" i="2"/>
  <c r="G5" i="2"/>
  <c r="G6" i="2"/>
  <c r="E56" i="3" l="1"/>
  <c r="L50" i="3" s="1"/>
  <c r="M44" i="3"/>
  <c r="N44" i="3" s="1"/>
  <c r="L44" i="3"/>
  <c r="J48" i="3" s="1"/>
  <c r="K48" i="3" s="1"/>
  <c r="I46" i="3"/>
  <c r="M42" i="3"/>
  <c r="M48" i="3" s="1"/>
  <c r="J46" i="3"/>
  <c r="E40" i="3"/>
  <c r="L34" i="3" s="1"/>
  <c r="I38" i="3" s="1"/>
  <c r="E32" i="3"/>
  <c r="L26" i="3"/>
  <c r="E24" i="2"/>
  <c r="L18" i="2"/>
  <c r="L20" i="2" s="1"/>
  <c r="J24" i="2" s="1"/>
  <c r="K24" i="2" s="1"/>
  <c r="E16" i="3"/>
  <c r="L10" i="3" s="1"/>
  <c r="E8" i="3"/>
  <c r="L2" i="3" s="1"/>
  <c r="J6" i="3" s="1"/>
  <c r="E24" i="3"/>
  <c r="L18" i="3" s="1"/>
  <c r="J22" i="3" s="1"/>
  <c r="E16" i="2"/>
  <c r="L10" i="2" s="1"/>
  <c r="J14" i="2" s="1"/>
  <c r="E56" i="2"/>
  <c r="E48" i="2"/>
  <c r="E40" i="2"/>
  <c r="E32" i="2"/>
  <c r="I22" i="2"/>
  <c r="E8" i="2"/>
  <c r="L2" i="2" s="1"/>
  <c r="L52" i="3" l="1"/>
  <c r="J56" i="3" s="1"/>
  <c r="K56" i="3" s="1"/>
  <c r="I54" i="3"/>
  <c r="M50" i="3"/>
  <c r="M56" i="3" s="1"/>
  <c r="J54" i="3"/>
  <c r="M52" i="3"/>
  <c r="N52" i="3" s="1"/>
  <c r="L36" i="3"/>
  <c r="J40" i="3" s="1"/>
  <c r="K40" i="3" s="1"/>
  <c r="J38" i="3"/>
  <c r="M36" i="3"/>
  <c r="N36" i="3" s="1"/>
  <c r="M34" i="3"/>
  <c r="M40" i="3" s="1"/>
  <c r="J30" i="3"/>
  <c r="I30" i="3"/>
  <c r="M28" i="3"/>
  <c r="N28" i="3" s="1"/>
  <c r="L28" i="3"/>
  <c r="J32" i="3" s="1"/>
  <c r="K32" i="3" s="1"/>
  <c r="M26" i="3"/>
  <c r="M18" i="3"/>
  <c r="L20" i="3"/>
  <c r="J24" i="3" s="1"/>
  <c r="K24" i="3" s="1"/>
  <c r="M20" i="3"/>
  <c r="N20" i="3" s="1"/>
  <c r="J22" i="2"/>
  <c r="M20" i="2"/>
  <c r="N20" i="2" s="1"/>
  <c r="M18" i="2"/>
  <c r="I14" i="3"/>
  <c r="M10" i="3"/>
  <c r="M16" i="3" s="1"/>
  <c r="J14" i="3"/>
  <c r="L12" i="3"/>
  <c r="J16" i="3" s="1"/>
  <c r="K16" i="3" s="1"/>
  <c r="M12" i="3"/>
  <c r="N12" i="3" s="1"/>
  <c r="L4" i="3"/>
  <c r="J8" i="3" s="1"/>
  <c r="K8" i="3" s="1"/>
  <c r="M4" i="3"/>
  <c r="N4" i="3" s="1"/>
  <c r="M2" i="3"/>
  <c r="M8" i="3" s="1"/>
  <c r="L50" i="2"/>
  <c r="L42" i="2"/>
  <c r="L34" i="2"/>
  <c r="L26" i="2"/>
  <c r="J6" i="2"/>
  <c r="M4" i="2"/>
  <c r="N4" i="2" s="1"/>
  <c r="M2" i="2"/>
  <c r="M8" i="2" s="1"/>
  <c r="L4" i="2"/>
  <c r="J8" i="2" s="1"/>
  <c r="K8" i="2" s="1"/>
  <c r="I6" i="2"/>
  <c r="I6" i="3"/>
  <c r="I22" i="3"/>
  <c r="M10" i="2"/>
  <c r="M16" i="2" s="1"/>
  <c r="I14" i="2"/>
  <c r="M12" i="2"/>
  <c r="N12" i="2" s="1"/>
  <c r="L12" i="2"/>
  <c r="J16" i="2" s="1"/>
  <c r="K16" i="2" s="1"/>
  <c r="I54" i="2" l="1"/>
  <c r="L52" i="2"/>
  <c r="J56" i="2" s="1"/>
  <c r="K56" i="2" s="1"/>
  <c r="M50" i="2"/>
  <c r="J54" i="2"/>
  <c r="M52" i="2"/>
  <c r="N52" i="2" s="1"/>
  <c r="L44" i="2"/>
  <c r="J48" i="2" s="1"/>
  <c r="K48" i="2" s="1"/>
  <c r="I46" i="2"/>
  <c r="J46" i="2"/>
  <c r="M44" i="2"/>
  <c r="N44" i="2" s="1"/>
  <c r="M42" i="2"/>
  <c r="L36" i="2"/>
  <c r="J40" i="2" s="1"/>
  <c r="K40" i="2" s="1"/>
  <c r="I38" i="2"/>
  <c r="J38" i="2"/>
  <c r="M36" i="2"/>
  <c r="N36" i="2" s="1"/>
  <c r="M34" i="2"/>
  <c r="L28" i="2"/>
  <c r="J32" i="2" s="1"/>
  <c r="K32" i="2" s="1"/>
  <c r="I30" i="2"/>
  <c r="J30" i="2"/>
  <c r="M28" i="2"/>
  <c r="N28" i="2" s="1"/>
  <c r="M2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Elec</author>
  </authors>
  <commentList>
    <comment ref="L2" authorId="0" shapeId="0" xr:uid="{583932A5-162F-4C94-AC63-D78A0C8FDA2A}">
      <text>
        <r>
          <rPr>
            <b/>
            <sz val="9"/>
            <color indexed="81"/>
            <rFont val="宋体"/>
            <family val="3"/>
            <charset val="134"/>
          </rPr>
          <t>Elec:</t>
        </r>
        <r>
          <rPr>
            <sz val="9"/>
            <color indexed="81"/>
            <rFont val="宋体"/>
            <family val="3"/>
            <charset val="134"/>
          </rPr>
          <t xml:space="preserve">
本身+工资+管理+运输</t>
        </r>
      </text>
    </comment>
    <comment ref="L10" authorId="0" shapeId="0" xr:uid="{97571A19-B967-4322-9652-8728D6CAAC74}">
      <text>
        <r>
          <rPr>
            <b/>
            <sz val="9"/>
            <color indexed="81"/>
            <rFont val="宋体"/>
            <family val="3"/>
            <charset val="134"/>
          </rPr>
          <t>Elec:</t>
        </r>
        <r>
          <rPr>
            <sz val="9"/>
            <color indexed="81"/>
            <rFont val="宋体"/>
            <family val="3"/>
            <charset val="134"/>
          </rPr>
          <t xml:space="preserve">
本身+工资+管理+运输</t>
        </r>
      </text>
    </comment>
    <comment ref="L18" authorId="0" shapeId="0" xr:uid="{F159E84A-2963-40DC-B2C6-9B883956F7A7}">
      <text>
        <r>
          <rPr>
            <b/>
            <sz val="9"/>
            <color indexed="81"/>
            <rFont val="宋体"/>
            <family val="3"/>
            <charset val="134"/>
          </rPr>
          <t>Elec:</t>
        </r>
        <r>
          <rPr>
            <sz val="9"/>
            <color indexed="81"/>
            <rFont val="宋体"/>
            <family val="3"/>
            <charset val="134"/>
          </rPr>
          <t xml:space="preserve">
本身+工资+管理+运输</t>
        </r>
      </text>
    </comment>
    <comment ref="L26" authorId="0" shapeId="0" xr:uid="{D388B268-12B1-4744-B208-385296A96E14}">
      <text>
        <r>
          <rPr>
            <b/>
            <sz val="9"/>
            <color indexed="81"/>
            <rFont val="宋体"/>
            <family val="3"/>
            <charset val="134"/>
          </rPr>
          <t>Elec:</t>
        </r>
        <r>
          <rPr>
            <sz val="9"/>
            <color indexed="81"/>
            <rFont val="宋体"/>
            <family val="3"/>
            <charset val="134"/>
          </rPr>
          <t xml:space="preserve">
本身+工资+管理+运输</t>
        </r>
      </text>
    </comment>
    <comment ref="L34" authorId="0" shapeId="0" xr:uid="{3CB4E801-2507-4B2A-BEDF-5885F0118188}">
      <text>
        <r>
          <rPr>
            <b/>
            <sz val="9"/>
            <color indexed="81"/>
            <rFont val="宋体"/>
            <family val="3"/>
            <charset val="134"/>
          </rPr>
          <t>Elec:</t>
        </r>
        <r>
          <rPr>
            <sz val="9"/>
            <color indexed="81"/>
            <rFont val="宋体"/>
            <family val="3"/>
            <charset val="134"/>
          </rPr>
          <t xml:space="preserve">
本身+工资+管理+运输</t>
        </r>
      </text>
    </comment>
    <comment ref="L42" authorId="0" shapeId="0" xr:uid="{E9B5CAFA-E2DC-4745-A765-8332FC2CE30D}">
      <text>
        <r>
          <rPr>
            <b/>
            <sz val="9"/>
            <color indexed="81"/>
            <rFont val="宋体"/>
            <family val="3"/>
            <charset val="134"/>
          </rPr>
          <t>Elec:</t>
        </r>
        <r>
          <rPr>
            <sz val="9"/>
            <color indexed="81"/>
            <rFont val="宋体"/>
            <family val="3"/>
            <charset val="134"/>
          </rPr>
          <t xml:space="preserve">
本身+工资+管理+运输</t>
        </r>
      </text>
    </comment>
    <comment ref="L50" authorId="0" shapeId="0" xr:uid="{506F36E4-DDC6-4C70-8A49-2085F1D4BF8D}">
      <text>
        <r>
          <rPr>
            <b/>
            <sz val="9"/>
            <color indexed="81"/>
            <rFont val="宋体"/>
            <family val="3"/>
            <charset val="134"/>
          </rPr>
          <t>Elec:</t>
        </r>
        <r>
          <rPr>
            <sz val="9"/>
            <color indexed="81"/>
            <rFont val="宋体"/>
            <family val="3"/>
            <charset val="134"/>
          </rPr>
          <t xml:space="preserve">
本身+工资+管理+运输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Elec</author>
  </authors>
  <commentList>
    <comment ref="L2" authorId="0" shapeId="0" xr:uid="{0C7EE5A1-09C1-4DC8-9161-4EC3B965B0CF}">
      <text>
        <r>
          <rPr>
            <b/>
            <sz val="9"/>
            <color indexed="81"/>
            <rFont val="宋体"/>
            <family val="3"/>
            <charset val="134"/>
          </rPr>
          <t>Elec:</t>
        </r>
        <r>
          <rPr>
            <sz val="9"/>
            <color indexed="81"/>
            <rFont val="宋体"/>
            <family val="3"/>
            <charset val="134"/>
          </rPr>
          <t xml:space="preserve">
本身+工资+管理+运输</t>
        </r>
      </text>
    </comment>
    <comment ref="L10" authorId="0" shapeId="0" xr:uid="{AED64D82-8586-455A-9E49-8D98B62FDB60}">
      <text>
        <r>
          <rPr>
            <b/>
            <sz val="9"/>
            <color indexed="81"/>
            <rFont val="宋体"/>
            <family val="3"/>
            <charset val="134"/>
          </rPr>
          <t>Elec:</t>
        </r>
        <r>
          <rPr>
            <sz val="9"/>
            <color indexed="81"/>
            <rFont val="宋体"/>
            <family val="3"/>
            <charset val="134"/>
          </rPr>
          <t xml:space="preserve">
本身+工资+管理+运输</t>
        </r>
      </text>
    </comment>
    <comment ref="L18" authorId="0" shapeId="0" xr:uid="{412B8693-41AC-4E9E-8C4C-5EEDC0E964E0}">
      <text>
        <r>
          <rPr>
            <b/>
            <sz val="9"/>
            <color indexed="81"/>
            <rFont val="宋体"/>
            <family val="3"/>
            <charset val="134"/>
          </rPr>
          <t>Elec:</t>
        </r>
        <r>
          <rPr>
            <sz val="9"/>
            <color indexed="81"/>
            <rFont val="宋体"/>
            <family val="3"/>
            <charset val="134"/>
          </rPr>
          <t xml:space="preserve">
本身+工资+管理+运输</t>
        </r>
      </text>
    </comment>
    <comment ref="L26" authorId="0" shapeId="0" xr:uid="{011E53BE-5C0E-402F-A4A8-3A0ED947BCB7}">
      <text>
        <r>
          <rPr>
            <b/>
            <sz val="9"/>
            <color indexed="81"/>
            <rFont val="宋体"/>
            <family val="3"/>
            <charset val="134"/>
          </rPr>
          <t>Elec:</t>
        </r>
        <r>
          <rPr>
            <sz val="9"/>
            <color indexed="81"/>
            <rFont val="宋体"/>
            <family val="3"/>
            <charset val="134"/>
          </rPr>
          <t xml:space="preserve">
本身+工资+管理+运输</t>
        </r>
      </text>
    </comment>
    <comment ref="L34" authorId="0" shapeId="0" xr:uid="{3D7EFE20-3522-4ECA-9FF7-25FE8565346D}">
      <text>
        <r>
          <rPr>
            <b/>
            <sz val="9"/>
            <color indexed="81"/>
            <rFont val="宋体"/>
            <family val="3"/>
            <charset val="134"/>
          </rPr>
          <t>Elec:</t>
        </r>
        <r>
          <rPr>
            <sz val="9"/>
            <color indexed="81"/>
            <rFont val="宋体"/>
            <family val="3"/>
            <charset val="134"/>
          </rPr>
          <t xml:space="preserve">
本身+工资+管理+运输</t>
        </r>
      </text>
    </comment>
    <comment ref="L42" authorId="0" shapeId="0" xr:uid="{0BC5D53A-CD21-41F6-8FA9-4122834365C3}">
      <text>
        <r>
          <rPr>
            <b/>
            <sz val="9"/>
            <color indexed="81"/>
            <rFont val="宋体"/>
            <family val="3"/>
            <charset val="134"/>
          </rPr>
          <t>Elec:</t>
        </r>
        <r>
          <rPr>
            <sz val="9"/>
            <color indexed="81"/>
            <rFont val="宋体"/>
            <family val="3"/>
            <charset val="134"/>
          </rPr>
          <t xml:space="preserve">
本身+工资+管理+运输</t>
        </r>
      </text>
    </comment>
    <comment ref="L50" authorId="0" shapeId="0" xr:uid="{135CE0C0-641F-4059-8B07-99CFCB68353B}">
      <text>
        <r>
          <rPr>
            <b/>
            <sz val="9"/>
            <color indexed="81"/>
            <rFont val="宋体"/>
            <family val="3"/>
            <charset val="134"/>
          </rPr>
          <t>Elec:</t>
        </r>
        <r>
          <rPr>
            <sz val="9"/>
            <color indexed="81"/>
            <rFont val="宋体"/>
            <family val="3"/>
            <charset val="134"/>
          </rPr>
          <t xml:space="preserve">
本身+工资+管理+运输</t>
        </r>
      </text>
    </comment>
  </commentList>
</comments>
</file>

<file path=xl/sharedStrings.xml><?xml version="1.0" encoding="utf-8"?>
<sst xmlns="http://schemas.openxmlformats.org/spreadsheetml/2006/main" count="457" uniqueCount="89">
  <si>
    <t>单价</t>
    <phoneticPr fontId="2" type="noConversion"/>
  </si>
  <si>
    <t>数量</t>
    <phoneticPr fontId="2" type="noConversion"/>
  </si>
  <si>
    <t>总计</t>
    <phoneticPr fontId="2" type="noConversion"/>
  </si>
  <si>
    <t>生产速度</t>
    <phoneticPr fontId="2" type="noConversion"/>
  </si>
  <si>
    <t>生产时长</t>
    <phoneticPr fontId="2" type="noConversion"/>
  </si>
  <si>
    <t>总数</t>
    <phoneticPr fontId="2" type="noConversion"/>
  </si>
  <si>
    <t>总利润</t>
    <phoneticPr fontId="2" type="noConversion"/>
  </si>
  <si>
    <t>总成本</t>
    <phoneticPr fontId="2" type="noConversion"/>
  </si>
  <si>
    <t>利润百分比</t>
    <phoneticPr fontId="2" type="noConversion"/>
  </si>
  <si>
    <t>工资</t>
    <phoneticPr fontId="2" type="noConversion"/>
  </si>
  <si>
    <t>售价</t>
    <phoneticPr fontId="2" type="noConversion"/>
  </si>
  <si>
    <t>工资占比</t>
    <phoneticPr fontId="2" type="noConversion"/>
  </si>
  <si>
    <t>合并成本/单位</t>
    <phoneticPr fontId="2" type="noConversion"/>
  </si>
  <si>
    <t>交易所交易利润</t>
    <phoneticPr fontId="2" type="noConversion"/>
  </si>
  <si>
    <t>合同交易利润</t>
    <phoneticPr fontId="2" type="noConversion"/>
  </si>
  <si>
    <t>运输需求/单位</t>
    <phoneticPr fontId="2" type="noConversion"/>
  </si>
  <si>
    <t>运输成本/单位</t>
    <phoneticPr fontId="2" type="noConversion"/>
  </si>
  <si>
    <t>经济电动车</t>
  </si>
  <si>
    <t>豪华电动车</t>
  </si>
  <si>
    <t>电池</t>
    <phoneticPr fontId="2" type="noConversion"/>
  </si>
  <si>
    <t>名称</t>
    <phoneticPr fontId="2" type="noConversion"/>
  </si>
  <si>
    <t>化合物</t>
    <phoneticPr fontId="2" type="noConversion"/>
  </si>
  <si>
    <t>名称</t>
    <phoneticPr fontId="2" type="noConversion"/>
  </si>
  <si>
    <t>电池</t>
    <phoneticPr fontId="2" type="noConversion"/>
  </si>
  <si>
    <t>车载电脑</t>
    <phoneticPr fontId="2" type="noConversion"/>
  </si>
  <si>
    <t>处理器</t>
    <phoneticPr fontId="2" type="noConversion"/>
  </si>
  <si>
    <t>电子元件</t>
    <phoneticPr fontId="2" type="noConversion"/>
  </si>
  <si>
    <t>单位管理</t>
    <phoneticPr fontId="2" type="noConversion"/>
  </si>
  <si>
    <t>管理占比</t>
    <phoneticPr fontId="2" type="noConversion"/>
  </si>
  <si>
    <t>净利</t>
    <phoneticPr fontId="2" type="noConversion"/>
  </si>
  <si>
    <t>净利百分比</t>
    <phoneticPr fontId="2" type="noConversion"/>
  </si>
  <si>
    <t>总计数量</t>
    <phoneticPr fontId="2" type="noConversion"/>
  </si>
  <si>
    <t>电动马达</t>
    <phoneticPr fontId="2" type="noConversion"/>
  </si>
  <si>
    <t>豪华车内饰</t>
    <phoneticPr fontId="2" type="noConversion"/>
  </si>
  <si>
    <t>车身</t>
    <phoneticPr fontId="2" type="noConversion"/>
  </si>
  <si>
    <t>基本内饰</t>
    <phoneticPr fontId="2" type="noConversion"/>
  </si>
  <si>
    <t>铝材</t>
  </si>
  <si>
    <t>显示屏</t>
  </si>
  <si>
    <t>皮革</t>
  </si>
  <si>
    <t>塑料</t>
  </si>
  <si>
    <t>棉布</t>
  </si>
  <si>
    <t>钢材</t>
  </si>
  <si>
    <t>玻璃</t>
  </si>
  <si>
    <t>推土机</t>
    <phoneticPr fontId="2" type="noConversion"/>
  </si>
  <si>
    <t>内燃机</t>
    <phoneticPr fontId="2" type="noConversion"/>
  </si>
  <si>
    <t>卡车</t>
    <phoneticPr fontId="2" type="noConversion"/>
  </si>
  <si>
    <t>单位价格</t>
    <phoneticPr fontId="2" type="noConversion"/>
  </si>
  <si>
    <t>豪华电动车收购商</t>
    <phoneticPr fontId="2" type="noConversion"/>
  </si>
  <si>
    <t>Looted Money Regime</t>
  </si>
  <si>
    <t>CENTERCOPY</t>
  </si>
  <si>
    <t>品质</t>
    <phoneticPr fontId="2" type="noConversion"/>
  </si>
  <si>
    <t>Amazing Lamprey Foundation</t>
  </si>
  <si>
    <t>dilefe</t>
  </si>
  <si>
    <t>每日可提供50k</t>
    <phoneticPr fontId="2" type="noConversion"/>
  </si>
  <si>
    <t>备注</t>
    <phoneticPr fontId="2" type="noConversion"/>
  </si>
  <si>
    <t>DHG Trading</t>
  </si>
  <si>
    <t>日电池</t>
    <phoneticPr fontId="2" type="noConversion"/>
  </si>
  <si>
    <t>日化合物供应商</t>
    <phoneticPr fontId="2" type="noConversion"/>
  </si>
  <si>
    <t>电池收购商</t>
    <phoneticPr fontId="2" type="noConversion"/>
  </si>
  <si>
    <t>时区</t>
    <phoneticPr fontId="2" type="noConversion"/>
  </si>
  <si>
    <t>语言</t>
    <phoneticPr fontId="2" type="noConversion"/>
  </si>
  <si>
    <t>EN</t>
    <phoneticPr fontId="2" type="noConversion"/>
  </si>
  <si>
    <t>CH</t>
    <phoneticPr fontId="2" type="noConversion"/>
  </si>
  <si>
    <t>10k</t>
    <phoneticPr fontId="2" type="noConversion"/>
  </si>
  <si>
    <t>5k</t>
    <phoneticPr fontId="2" type="noConversion"/>
  </si>
  <si>
    <t>?</t>
    <phoneticPr fontId="2" type="noConversion"/>
  </si>
  <si>
    <t>需求/提供</t>
    <phoneticPr fontId="2" type="noConversion"/>
  </si>
  <si>
    <t>50k</t>
    <phoneticPr fontId="2" type="noConversion"/>
  </si>
  <si>
    <t>日豪华电动车收购商</t>
    <phoneticPr fontId="2" type="noConversion"/>
  </si>
  <si>
    <t>MURDRUM.eu</t>
  </si>
  <si>
    <t>EYER EYER</t>
  </si>
  <si>
    <t>8k</t>
    <phoneticPr fontId="2" type="noConversion"/>
  </si>
  <si>
    <t>TheCat Corp</t>
  </si>
  <si>
    <t>1k</t>
    <phoneticPr fontId="2" type="noConversion"/>
  </si>
  <si>
    <t>我每天需要1000电池</t>
  </si>
  <si>
    <t>可以的 更多也可以的</t>
  </si>
  <si>
    <t>I use about 5k on average,</t>
  </si>
  <si>
    <t>0/1</t>
    <phoneticPr fontId="2" type="noConversion"/>
  </si>
  <si>
    <t>BATERIA - 8K :re-22:</t>
  </si>
  <si>
    <t>Send me all from tomorrow please</t>
  </si>
  <si>
    <t>If you have :re-54: to sell you can Always send to me</t>
  </si>
  <si>
    <t>SValerio</t>
    <phoneticPr fontId="2" type="noConversion"/>
  </si>
  <si>
    <t>EN Italy</t>
    <phoneticPr fontId="2" type="noConversion"/>
  </si>
  <si>
    <t>2025年1月13日</t>
    <phoneticPr fontId="2" type="noConversion"/>
  </si>
  <si>
    <t>总价</t>
    <phoneticPr fontId="2" type="noConversion"/>
  </si>
  <si>
    <t>GreenElec</t>
  </si>
  <si>
    <t>1</t>
    <phoneticPr fontId="2" type="noConversion"/>
  </si>
  <si>
    <t>硅材</t>
    <phoneticPr fontId="2" type="noConversion"/>
  </si>
  <si>
    <t>小时利润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</si>
</sst>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;[Red]\-0.000\ "/>
  </numFmts>
  <fonts count="16">
    <font>
      <sz val="11"/>
      <color theme="1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name val="Arial Narrow"/>
      <family val="2"/>
    </font>
    <font>
      <b/>
      <sz val="13"/>
      <name val="Arial Narrow"/>
      <family val="2"/>
    </font>
    <font>
      <u/>
      <sz val="11"/>
      <name val="等线"/>
      <family val="2"/>
      <charset val="134"/>
      <scheme val="minor"/>
    </font>
    <font>
      <b/>
      <sz val="11"/>
      <name val="Arial Narrow"/>
      <family val="2"/>
    </font>
    <font>
      <b/>
      <sz val="11"/>
      <name val="Inherit"/>
      <family val="2"/>
    </font>
    <font>
      <b/>
      <sz val="12"/>
      <name val="Font Awesome 5 Free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 style="thin">
        <color indexed="64"/>
      </bottom>
      <diagonal/>
    </border>
    <border>
      <left/>
      <right style="thin">
        <color rgb="FF3F3F3F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3" fillId="3" borderId="1" xfId="2" applyNumberFormat="1">
      <alignment vertical="center"/>
    </xf>
    <xf numFmtId="176" fontId="5" fillId="0" borderId="0" xfId="0" applyNumberFormat="1" applyFont="1">
      <alignment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>
      <alignment vertical="center"/>
    </xf>
    <xf numFmtId="0" fontId="7" fillId="0" borderId="0" xfId="0" applyFont="1" applyAlignment="1">
      <alignment horizontal="center" vertical="center" wrapText="1"/>
    </xf>
    <xf numFmtId="0" fontId="8" fillId="0" borderId="0" xfId="3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8" fillId="0" borderId="0" xfId="3" applyFont="1" applyAlignment="1">
      <alignment horizontal="right" vertical="center" wrapText="1" indent="1"/>
    </xf>
    <xf numFmtId="0" fontId="10" fillId="0" borderId="0" xfId="0" applyFont="1" applyAlignment="1">
      <alignment horizontal="right" vertical="center" wrapText="1"/>
    </xf>
    <xf numFmtId="0" fontId="6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9" fontId="6" fillId="0" borderId="0" xfId="0" applyNumberFormat="1" applyFont="1" applyAlignment="1">
      <alignment vertical="center" wrapText="1"/>
    </xf>
    <xf numFmtId="10" fontId="6" fillId="0" borderId="0" xfId="0" applyNumberFormat="1" applyFont="1" applyAlignment="1">
      <alignment vertical="center" wrapText="1"/>
    </xf>
    <xf numFmtId="0" fontId="10" fillId="0" borderId="0" xfId="0" applyFont="1" applyAlignment="1">
      <alignment horizontal="left" vertical="center" wrapText="1" indent="1"/>
    </xf>
    <xf numFmtId="0" fontId="6" fillId="0" borderId="0" xfId="0" applyFont="1" applyAlignment="1">
      <alignment horizontal="left" vertical="center" wrapText="1" indent="1"/>
    </xf>
    <xf numFmtId="0" fontId="6" fillId="0" borderId="0" xfId="0" applyFont="1" applyAlignment="1">
      <alignment horizontal="right" vertical="center" wrapText="1"/>
    </xf>
    <xf numFmtId="9" fontId="5" fillId="0" borderId="0" xfId="0" applyNumberFormat="1" applyFont="1">
      <alignment vertical="center"/>
    </xf>
    <xf numFmtId="10" fontId="5" fillId="0" borderId="0" xfId="0" applyNumberFormat="1" applyFont="1">
      <alignment vertical="center"/>
    </xf>
    <xf numFmtId="176" fontId="0" fillId="0" borderId="3" xfId="0" applyNumberFormat="1" applyBorder="1">
      <alignment vertical="center"/>
    </xf>
    <xf numFmtId="176" fontId="0" fillId="0" borderId="4" xfId="0" applyNumberFormat="1" applyBorder="1">
      <alignment vertical="center"/>
    </xf>
    <xf numFmtId="176" fontId="1" fillId="2" borderId="0" xfId="1" applyNumberFormat="1" applyBorder="1">
      <alignment vertical="center"/>
    </xf>
    <xf numFmtId="176" fontId="0" fillId="0" borderId="0" xfId="0" applyNumberFormat="1" applyBorder="1">
      <alignment vertical="center"/>
    </xf>
    <xf numFmtId="176" fontId="3" fillId="3" borderId="1" xfId="2" applyNumberFormat="1" applyBorder="1">
      <alignment vertical="center"/>
    </xf>
    <xf numFmtId="176" fontId="0" fillId="0" borderId="6" xfId="0" applyNumberFormat="1" applyBorder="1">
      <alignment vertical="center"/>
    </xf>
    <xf numFmtId="176" fontId="1" fillId="2" borderId="8" xfId="1" applyNumberFormat="1" applyBorder="1">
      <alignment vertical="center"/>
    </xf>
    <xf numFmtId="176" fontId="0" fillId="0" borderId="8" xfId="0" applyNumberFormat="1" applyBorder="1">
      <alignment vertical="center"/>
    </xf>
    <xf numFmtId="176" fontId="0" fillId="0" borderId="9" xfId="0" applyNumberFormat="1" applyBorder="1">
      <alignment vertical="center"/>
    </xf>
    <xf numFmtId="176" fontId="3" fillId="3" borderId="10" xfId="2" applyNumberFormat="1" applyBorder="1">
      <alignment vertical="center"/>
    </xf>
    <xf numFmtId="176" fontId="3" fillId="3" borderId="11" xfId="2" applyNumberFormat="1" applyBorder="1">
      <alignment vertical="center"/>
    </xf>
    <xf numFmtId="176" fontId="0" fillId="0" borderId="12" xfId="0" applyNumberFormat="1" applyBorder="1">
      <alignment vertical="center"/>
    </xf>
    <xf numFmtId="176" fontId="0" fillId="0" borderId="3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76" fontId="3" fillId="3" borderId="13" xfId="2" applyNumberFormat="1" applyBorder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4" xfId="0" applyBorder="1">
      <alignment vertical="center"/>
    </xf>
    <xf numFmtId="176" fontId="0" fillId="0" borderId="14" xfId="0" applyNumberFormat="1" applyBorder="1">
      <alignment vertical="center"/>
    </xf>
    <xf numFmtId="0" fontId="14" fillId="4" borderId="14" xfId="4" applyBorder="1">
      <alignment vertical="center"/>
    </xf>
    <xf numFmtId="0" fontId="1" fillId="2" borderId="14" xfId="1" applyBorder="1">
      <alignment vertical="center"/>
    </xf>
    <xf numFmtId="49" fontId="0" fillId="0" borderId="14" xfId="0" applyNumberFormat="1" applyBorder="1" applyAlignment="1">
      <alignment horizontal="center" vertical="center"/>
    </xf>
    <xf numFmtId="49" fontId="0" fillId="0" borderId="14" xfId="0" applyNumberFormat="1" applyBorder="1">
      <alignment vertical="center"/>
    </xf>
    <xf numFmtId="0" fontId="15" fillId="5" borderId="15" xfId="5" applyBorder="1">
      <alignment vertical="center"/>
    </xf>
    <xf numFmtId="31" fontId="0" fillId="0" borderId="5" xfId="0" applyNumberFormat="1" applyBorder="1" applyAlignment="1">
      <alignment vertical="center"/>
    </xf>
    <xf numFmtId="3" fontId="15" fillId="5" borderId="0" xfId="5" applyNumberFormat="1">
      <alignment vertical="center"/>
    </xf>
    <xf numFmtId="176" fontId="0" fillId="0" borderId="2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6">
    <cellStyle name="差" xfId="5" builtinId="27"/>
    <cellStyle name="常规" xfId="0" builtinId="0"/>
    <cellStyle name="超链接" xfId="3" builtinId="8"/>
    <cellStyle name="好" xfId="4" builtinId="26"/>
    <cellStyle name="适中" xfId="1" builtinId="28"/>
    <cellStyle name="输出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35CE5-5322-4016-90CC-CEA57922EAA9}">
  <dimension ref="A1:N56"/>
  <sheetViews>
    <sheetView workbookViewId="0">
      <selection activeCell="C3" sqref="C3"/>
    </sheetView>
  </sheetViews>
  <sheetFormatPr defaultRowHeight="14.25"/>
  <cols>
    <col min="1" max="2" width="9" bestFit="1" customWidth="1"/>
    <col min="3" max="3" width="8.375" bestFit="1" customWidth="1"/>
    <col min="4" max="4" width="6.375" bestFit="1" customWidth="1"/>
    <col min="5" max="6" width="10.125" customWidth="1"/>
    <col min="7" max="7" width="8.5" customWidth="1"/>
    <col min="8" max="8" width="12" customWidth="1"/>
    <col min="9" max="9" width="13" bestFit="1" customWidth="1"/>
    <col min="11" max="11" width="11" bestFit="1" customWidth="1"/>
    <col min="12" max="12" width="13.875" bestFit="1" customWidth="1"/>
    <col min="13" max="13" width="15.125" bestFit="1" customWidth="1"/>
    <col min="14" max="14" width="11" bestFit="1" customWidth="1"/>
  </cols>
  <sheetData>
    <row r="1" spans="1:14">
      <c r="A1" s="49" t="s">
        <v>19</v>
      </c>
      <c r="B1" s="32" t="s">
        <v>20</v>
      </c>
      <c r="C1" s="20" t="s">
        <v>0</v>
      </c>
      <c r="D1" s="20" t="s">
        <v>1</v>
      </c>
      <c r="E1" s="20" t="s">
        <v>2</v>
      </c>
      <c r="F1" s="20" t="s">
        <v>46</v>
      </c>
      <c r="G1" s="20" t="s">
        <v>31</v>
      </c>
      <c r="H1" s="20"/>
      <c r="I1" s="20" t="s">
        <v>3</v>
      </c>
      <c r="J1" s="20" t="s">
        <v>4</v>
      </c>
      <c r="K1" s="20" t="s">
        <v>5</v>
      </c>
      <c r="L1" s="20" t="s">
        <v>7</v>
      </c>
      <c r="M1" s="20" t="s">
        <v>6</v>
      </c>
      <c r="N1" s="21"/>
    </row>
    <row r="2" spans="1:14">
      <c r="A2" s="50"/>
      <c r="B2" s="33" t="s">
        <v>21</v>
      </c>
      <c r="C2" s="22">
        <v>14.5</v>
      </c>
      <c r="D2" s="22">
        <v>4</v>
      </c>
      <c r="E2" s="23">
        <f>C2*D2*K2</f>
        <v>15103.199999999999</v>
      </c>
      <c r="F2" s="23">
        <f>C2*D2</f>
        <v>58</v>
      </c>
      <c r="G2" s="23">
        <f>D2*K2</f>
        <v>1041.5999999999999</v>
      </c>
      <c r="H2" s="23"/>
      <c r="I2" s="22">
        <v>26.04</v>
      </c>
      <c r="J2" s="22">
        <v>10</v>
      </c>
      <c r="K2" s="24">
        <f>I2*J2</f>
        <v>260.39999999999998</v>
      </c>
      <c r="L2" s="24">
        <f>E8+I4*J2+J4*K2+L6*L8</f>
        <v>19431.791999999998</v>
      </c>
      <c r="M2" s="24">
        <f>H6*K2-L2</f>
        <v>3743.8080000000009</v>
      </c>
      <c r="N2" s="25"/>
    </row>
    <row r="3" spans="1:14">
      <c r="A3" s="50"/>
      <c r="B3" s="33"/>
      <c r="C3" s="22"/>
      <c r="D3" s="22"/>
      <c r="E3" s="23">
        <f>C3*D3*K2</f>
        <v>0</v>
      </c>
      <c r="F3" s="23">
        <f t="shared" ref="F3:F7" si="0">C3*D3</f>
        <v>0</v>
      </c>
      <c r="G3" s="23">
        <f>D3*K2</f>
        <v>0</v>
      </c>
      <c r="H3" s="23"/>
      <c r="I3" s="23" t="s">
        <v>9</v>
      </c>
      <c r="J3" s="23" t="s">
        <v>27</v>
      </c>
      <c r="K3" s="23"/>
      <c r="L3" s="23" t="s">
        <v>12</v>
      </c>
      <c r="M3" s="23" t="s">
        <v>13</v>
      </c>
      <c r="N3" s="25" t="s">
        <v>8</v>
      </c>
    </row>
    <row r="4" spans="1:14">
      <c r="A4" s="50"/>
      <c r="B4" s="33"/>
      <c r="C4" s="22"/>
      <c r="D4" s="22"/>
      <c r="E4" s="23">
        <f>C4*D4*K2</f>
        <v>0</v>
      </c>
      <c r="F4" s="23">
        <f t="shared" si="0"/>
        <v>0</v>
      </c>
      <c r="G4" s="23">
        <f>D4*K2</f>
        <v>0</v>
      </c>
      <c r="H4" s="23"/>
      <c r="I4" s="22">
        <v>406</v>
      </c>
      <c r="J4" s="22">
        <v>1.03</v>
      </c>
      <c r="K4" s="23"/>
      <c r="L4" s="24">
        <f>L2/K2</f>
        <v>74.622857142857143</v>
      </c>
      <c r="M4" s="24">
        <f>H6*K2*0.97-L6*L8*K2-L2</f>
        <v>2949.5879999999997</v>
      </c>
      <c r="N4" s="25">
        <f>M4/L2*100</f>
        <v>15.179186767746383</v>
      </c>
    </row>
    <row r="5" spans="1:14">
      <c r="A5" s="50"/>
      <c r="B5" s="33"/>
      <c r="C5" s="22"/>
      <c r="D5" s="22"/>
      <c r="E5" s="23">
        <f>C5*D5*K2</f>
        <v>0</v>
      </c>
      <c r="F5" s="23">
        <f t="shared" si="0"/>
        <v>0</v>
      </c>
      <c r="G5" s="23">
        <f>D5*K2</f>
        <v>0</v>
      </c>
      <c r="H5" s="23" t="s">
        <v>10</v>
      </c>
      <c r="I5" s="23" t="s">
        <v>11</v>
      </c>
      <c r="J5" s="23" t="s">
        <v>28</v>
      </c>
      <c r="K5" s="23"/>
      <c r="L5" s="23" t="s">
        <v>15</v>
      </c>
      <c r="M5" s="23" t="s">
        <v>14</v>
      </c>
      <c r="N5" s="25"/>
    </row>
    <row r="6" spans="1:14">
      <c r="A6" s="50"/>
      <c r="B6" s="33"/>
      <c r="C6" s="22"/>
      <c r="D6" s="22"/>
      <c r="E6" s="23">
        <f>C6*D6*K2</f>
        <v>0</v>
      </c>
      <c r="F6" s="23">
        <f t="shared" si="0"/>
        <v>0</v>
      </c>
      <c r="G6" s="23">
        <f>D6*K2</f>
        <v>0</v>
      </c>
      <c r="H6" s="22">
        <v>89</v>
      </c>
      <c r="I6" s="24">
        <f>I4*J2/L2*100</f>
        <v>20.893595402832638</v>
      </c>
      <c r="J6" s="2">
        <f>J4*K2/L2*100</f>
        <v>1.3802741404395438</v>
      </c>
      <c r="K6" s="23"/>
      <c r="L6" s="22">
        <v>1</v>
      </c>
      <c r="M6" s="23"/>
      <c r="N6" s="25"/>
    </row>
    <row r="7" spans="1:14">
      <c r="A7" s="50"/>
      <c r="B7" s="33"/>
      <c r="C7" s="22"/>
      <c r="D7" s="22"/>
      <c r="E7" s="23">
        <f>C7*D7*K2</f>
        <v>0</v>
      </c>
      <c r="F7" s="23">
        <f t="shared" si="0"/>
        <v>0</v>
      </c>
      <c r="G7" s="23">
        <f>D7*K2</f>
        <v>0</v>
      </c>
      <c r="H7" s="27"/>
      <c r="I7" s="27"/>
      <c r="J7" s="23" t="s">
        <v>29</v>
      </c>
      <c r="K7" s="23" t="s">
        <v>30</v>
      </c>
      <c r="L7" s="23" t="s">
        <v>16</v>
      </c>
      <c r="M7" s="23" t="s">
        <v>88</v>
      </c>
      <c r="N7" s="25"/>
    </row>
    <row r="8" spans="1:14">
      <c r="A8" s="51"/>
      <c r="B8" s="34"/>
      <c r="C8" s="27"/>
      <c r="D8" s="31"/>
      <c r="E8" s="30">
        <f>SUM(E2:E7)</f>
        <v>15103.199999999999</v>
      </c>
      <c r="F8" s="30"/>
      <c r="G8" s="30"/>
      <c r="H8" s="30"/>
      <c r="I8" s="30"/>
      <c r="J8" s="2">
        <f>H6-L4</f>
        <v>14.377142857142857</v>
      </c>
      <c r="K8" s="2">
        <f>J8/H6*100</f>
        <v>16.154093097913321</v>
      </c>
      <c r="L8" s="26">
        <v>0.38</v>
      </c>
      <c r="M8" s="41">
        <f>M2/K2</f>
        <v>14.377142857142863</v>
      </c>
      <c r="N8" s="28"/>
    </row>
    <row r="9" spans="1:14">
      <c r="A9" s="49" t="s">
        <v>19</v>
      </c>
      <c r="B9" s="32" t="s">
        <v>20</v>
      </c>
      <c r="C9" s="20" t="s">
        <v>0</v>
      </c>
      <c r="D9" s="20" t="s">
        <v>1</v>
      </c>
      <c r="E9" s="20" t="s">
        <v>2</v>
      </c>
      <c r="F9" s="20" t="s">
        <v>46</v>
      </c>
      <c r="G9" s="20" t="s">
        <v>31</v>
      </c>
      <c r="H9" s="20"/>
      <c r="I9" s="20" t="s">
        <v>3</v>
      </c>
      <c r="J9" s="20" t="s">
        <v>4</v>
      </c>
      <c r="K9" s="20" t="s">
        <v>5</v>
      </c>
      <c r="L9" s="20" t="s">
        <v>7</v>
      </c>
      <c r="M9" s="20" t="s">
        <v>6</v>
      </c>
      <c r="N9" s="21"/>
    </row>
    <row r="10" spans="1:14">
      <c r="A10" s="50"/>
      <c r="B10" s="33" t="s">
        <v>21</v>
      </c>
      <c r="C10" s="22">
        <v>15.1</v>
      </c>
      <c r="D10" s="22">
        <v>4</v>
      </c>
      <c r="E10" s="23">
        <f>C10*D10*K10</f>
        <v>31450.280000000002</v>
      </c>
      <c r="F10" s="23">
        <f>C10*D10</f>
        <v>60.4</v>
      </c>
      <c r="G10" s="23">
        <f>D10*K10</f>
        <v>2082.8000000000002</v>
      </c>
      <c r="H10" s="23"/>
      <c r="I10" s="22">
        <v>52.07</v>
      </c>
      <c r="J10" s="22">
        <v>10</v>
      </c>
      <c r="K10" s="24">
        <f>I10*J10</f>
        <v>520.70000000000005</v>
      </c>
      <c r="L10" s="24">
        <f>E16+I12*J10+J12*K10+L14*L16</f>
        <v>40116.981</v>
      </c>
      <c r="M10" s="24">
        <f>H14*K10-L10</f>
        <v>6225.3190000000031</v>
      </c>
      <c r="N10" s="25"/>
    </row>
    <row r="11" spans="1:14">
      <c r="A11" s="50"/>
      <c r="B11" s="33"/>
      <c r="C11" s="22"/>
      <c r="D11" s="22"/>
      <c r="E11" s="23">
        <f>C11*D11*K10</f>
        <v>0</v>
      </c>
      <c r="F11" s="23">
        <f t="shared" ref="F11:F15" si="1">C11*D11</f>
        <v>0</v>
      </c>
      <c r="G11" s="23">
        <f>D11*K10</f>
        <v>0</v>
      </c>
      <c r="H11" s="23"/>
      <c r="I11" s="23" t="s">
        <v>9</v>
      </c>
      <c r="J11" s="23" t="s">
        <v>27</v>
      </c>
      <c r="K11" s="23"/>
      <c r="L11" s="23" t="s">
        <v>12</v>
      </c>
      <c r="M11" s="23" t="s">
        <v>13</v>
      </c>
      <c r="N11" s="25" t="s">
        <v>8</v>
      </c>
    </row>
    <row r="12" spans="1:14">
      <c r="A12" s="50"/>
      <c r="B12" s="33"/>
      <c r="C12" s="22"/>
      <c r="D12" s="22"/>
      <c r="E12" s="23">
        <f>C12*D12*K10</f>
        <v>0</v>
      </c>
      <c r="F12" s="23">
        <f t="shared" si="1"/>
        <v>0</v>
      </c>
      <c r="G12" s="23">
        <f>D12*K10</f>
        <v>0</v>
      </c>
      <c r="H12" s="23"/>
      <c r="I12" s="22">
        <v>813</v>
      </c>
      <c r="J12" s="22">
        <v>1.03</v>
      </c>
      <c r="K12" s="23"/>
      <c r="L12" s="24">
        <f>L10/K10</f>
        <v>77.044326867678123</v>
      </c>
      <c r="M12" s="24">
        <f>H14*K10*0.97-L14*L16*K10-L10</f>
        <v>4637.1840000000011</v>
      </c>
      <c r="N12" s="25">
        <f>M12/L10*100</f>
        <v>11.559154962333784</v>
      </c>
    </row>
    <row r="13" spans="1:14">
      <c r="A13" s="50"/>
      <c r="B13" s="33"/>
      <c r="C13" s="22"/>
      <c r="D13" s="22"/>
      <c r="E13" s="23">
        <f>C13*D13*K10</f>
        <v>0</v>
      </c>
      <c r="F13" s="23">
        <f t="shared" si="1"/>
        <v>0</v>
      </c>
      <c r="G13" s="23">
        <f>D13*K10</f>
        <v>0</v>
      </c>
      <c r="H13" s="23" t="s">
        <v>10</v>
      </c>
      <c r="I13" s="23" t="s">
        <v>11</v>
      </c>
      <c r="J13" s="23" t="s">
        <v>28</v>
      </c>
      <c r="K13" s="23"/>
      <c r="L13" s="23" t="s">
        <v>15</v>
      </c>
      <c r="M13" s="23" t="s">
        <v>14</v>
      </c>
      <c r="N13" s="25"/>
    </row>
    <row r="14" spans="1:14">
      <c r="A14" s="50"/>
      <c r="B14" s="33"/>
      <c r="C14" s="22"/>
      <c r="D14" s="22"/>
      <c r="E14" s="23">
        <f>C14*D14*K10</f>
        <v>0</v>
      </c>
      <c r="F14" s="23">
        <f t="shared" si="1"/>
        <v>0</v>
      </c>
      <c r="G14" s="23">
        <f>D14*K10</f>
        <v>0</v>
      </c>
      <c r="H14" s="22">
        <v>89</v>
      </c>
      <c r="I14" s="24">
        <f>I12*J10/L10*100</f>
        <v>20.265732359072583</v>
      </c>
      <c r="J14" s="2">
        <f>J12*K10/L10*100</f>
        <v>1.3368927238069086</v>
      </c>
      <c r="K14" s="23"/>
      <c r="L14" s="22">
        <v>1</v>
      </c>
      <c r="M14" s="23"/>
      <c r="N14" s="25"/>
    </row>
    <row r="15" spans="1:14">
      <c r="A15" s="50"/>
      <c r="B15" s="33"/>
      <c r="C15" s="22"/>
      <c r="D15" s="22"/>
      <c r="E15" s="23">
        <f>C15*D15*K10</f>
        <v>0</v>
      </c>
      <c r="F15" s="23">
        <f t="shared" si="1"/>
        <v>0</v>
      </c>
      <c r="G15" s="23">
        <f>D15*K10</f>
        <v>0</v>
      </c>
      <c r="H15" s="27"/>
      <c r="I15" s="27"/>
      <c r="J15" s="23" t="s">
        <v>29</v>
      </c>
      <c r="K15" s="23" t="s">
        <v>30</v>
      </c>
      <c r="L15" s="23" t="s">
        <v>16</v>
      </c>
      <c r="M15" s="23" t="s">
        <v>88</v>
      </c>
      <c r="N15" s="25"/>
    </row>
    <row r="16" spans="1:14">
      <c r="A16" s="51"/>
      <c r="B16" s="34"/>
      <c r="C16" s="27"/>
      <c r="D16" s="31"/>
      <c r="E16" s="30">
        <f>SUM(E10:E15)</f>
        <v>31450.280000000002</v>
      </c>
      <c r="F16" s="30"/>
      <c r="G16" s="30"/>
      <c r="H16" s="30"/>
      <c r="I16" s="30"/>
      <c r="J16" s="2">
        <f>H14-L12</f>
        <v>11.955673132321877</v>
      </c>
      <c r="K16" s="2">
        <f>J16/H14*100</f>
        <v>13.433340598114468</v>
      </c>
      <c r="L16" s="26">
        <v>0.38</v>
      </c>
      <c r="M16" s="41">
        <f>M10/K10</f>
        <v>11.955673132321879</v>
      </c>
      <c r="N16" s="28"/>
    </row>
    <row r="17" spans="1:14">
      <c r="A17" s="49" t="s">
        <v>24</v>
      </c>
      <c r="B17" s="32" t="s">
        <v>20</v>
      </c>
      <c r="C17" s="20" t="s">
        <v>0</v>
      </c>
      <c r="D17" s="20" t="s">
        <v>1</v>
      </c>
      <c r="E17" s="20" t="s">
        <v>2</v>
      </c>
      <c r="F17" s="20" t="s">
        <v>46</v>
      </c>
      <c r="G17" s="20" t="s">
        <v>31</v>
      </c>
      <c r="H17" s="20"/>
      <c r="I17" s="20" t="s">
        <v>3</v>
      </c>
      <c r="J17" s="20" t="s">
        <v>4</v>
      </c>
      <c r="K17" s="20" t="s">
        <v>5</v>
      </c>
      <c r="L17" s="20" t="s">
        <v>7</v>
      </c>
      <c r="M17" s="20" t="s">
        <v>6</v>
      </c>
      <c r="N17" s="21"/>
    </row>
    <row r="18" spans="1:14">
      <c r="A18" s="50"/>
      <c r="B18" s="33" t="s">
        <v>25</v>
      </c>
      <c r="C18" s="22">
        <v>85.67</v>
      </c>
      <c r="D18" s="22">
        <v>2</v>
      </c>
      <c r="E18" s="23">
        <f>C18*D18*K18</f>
        <v>1302.184</v>
      </c>
      <c r="F18" s="23">
        <f>C18*D18</f>
        <v>171.34</v>
      </c>
      <c r="G18" s="23">
        <f>D18*K18</f>
        <v>15.2</v>
      </c>
      <c r="H18" s="23"/>
      <c r="I18" s="22">
        <v>15.2</v>
      </c>
      <c r="J18" s="22">
        <v>0.5</v>
      </c>
      <c r="K18" s="24">
        <f>I18*J18</f>
        <v>7.6</v>
      </c>
      <c r="L18" s="24">
        <f>E24+I20*J18+J20*K18+L22*L24</f>
        <v>2784.34</v>
      </c>
      <c r="M18" s="24">
        <f>H22*K18-L18</f>
        <v>787.65999999999985</v>
      </c>
      <c r="N18" s="25"/>
    </row>
    <row r="19" spans="1:14">
      <c r="A19" s="50"/>
      <c r="B19" s="33" t="s">
        <v>26</v>
      </c>
      <c r="C19" s="22">
        <v>55.5</v>
      </c>
      <c r="D19" s="22">
        <v>3</v>
      </c>
      <c r="E19" s="23">
        <f>C19*D19*K18</f>
        <v>1265.3999999999999</v>
      </c>
      <c r="F19" s="23">
        <f t="shared" ref="F19:F23" si="2">C19*D19</f>
        <v>166.5</v>
      </c>
      <c r="G19" s="23">
        <f>D19*K18</f>
        <v>22.799999999999997</v>
      </c>
      <c r="H19" s="23"/>
      <c r="I19" s="23" t="s">
        <v>9</v>
      </c>
      <c r="J19" s="23" t="s">
        <v>27</v>
      </c>
      <c r="K19" s="23"/>
      <c r="L19" s="23" t="s">
        <v>12</v>
      </c>
      <c r="M19" s="23" t="s">
        <v>13</v>
      </c>
      <c r="N19" s="25" t="s">
        <v>8</v>
      </c>
    </row>
    <row r="20" spans="1:14">
      <c r="A20" s="50"/>
      <c r="B20" s="33"/>
      <c r="C20" s="22"/>
      <c r="D20" s="22"/>
      <c r="E20" s="23">
        <f>C20*D20*K18</f>
        <v>0</v>
      </c>
      <c r="F20" s="23">
        <f t="shared" si="2"/>
        <v>0</v>
      </c>
      <c r="G20" s="23">
        <f>D20*K18</f>
        <v>0</v>
      </c>
      <c r="H20" s="23"/>
      <c r="I20" s="22">
        <v>406</v>
      </c>
      <c r="J20" s="22">
        <v>1.76</v>
      </c>
      <c r="K20" s="23"/>
      <c r="L20" s="24">
        <f>L18/K18</f>
        <v>366.36052631578951</v>
      </c>
      <c r="M20" s="24">
        <f>H22*K18*0.97-L22*L24*K18-L18</f>
        <v>677.61199999999963</v>
      </c>
      <c r="N20" s="25">
        <f>M20/L18*100</f>
        <v>24.336539359417298</v>
      </c>
    </row>
    <row r="21" spans="1:14">
      <c r="A21" s="50"/>
      <c r="B21" s="33"/>
      <c r="C21" s="22"/>
      <c r="D21" s="22"/>
      <c r="E21" s="23">
        <f>C21*D21*K18</f>
        <v>0</v>
      </c>
      <c r="F21" s="23">
        <f t="shared" si="2"/>
        <v>0</v>
      </c>
      <c r="G21" s="23">
        <f>D21*K18</f>
        <v>0</v>
      </c>
      <c r="H21" s="23" t="s">
        <v>10</v>
      </c>
      <c r="I21" s="23" t="s">
        <v>11</v>
      </c>
      <c r="J21" s="23" t="s">
        <v>28</v>
      </c>
      <c r="K21" s="23"/>
      <c r="L21" s="23" t="s">
        <v>15</v>
      </c>
      <c r="M21" s="23" t="s">
        <v>14</v>
      </c>
      <c r="N21" s="25"/>
    </row>
    <row r="22" spans="1:14">
      <c r="A22" s="50"/>
      <c r="B22" s="33"/>
      <c r="C22" s="22"/>
      <c r="D22" s="22"/>
      <c r="E22" s="23">
        <f>C22*D22*K18</f>
        <v>0</v>
      </c>
      <c r="F22" s="23">
        <f t="shared" si="2"/>
        <v>0</v>
      </c>
      <c r="G22" s="23">
        <f>D22*K18</f>
        <v>0</v>
      </c>
      <c r="H22" s="22">
        <v>470</v>
      </c>
      <c r="I22" s="24">
        <f>I20*J18/L18*100</f>
        <v>7.2907762701394221</v>
      </c>
      <c r="J22" s="2">
        <f>J20*K18/L18*100</f>
        <v>0.48040110044031981</v>
      </c>
      <c r="K22" s="23"/>
      <c r="L22" s="22">
        <v>1</v>
      </c>
      <c r="M22" s="23"/>
      <c r="N22" s="25"/>
    </row>
    <row r="23" spans="1:14">
      <c r="A23" s="50"/>
      <c r="B23" s="33"/>
      <c r="C23" s="22"/>
      <c r="D23" s="22"/>
      <c r="E23" s="23">
        <f>C23*D23*K18</f>
        <v>0</v>
      </c>
      <c r="F23" s="23">
        <f t="shared" si="2"/>
        <v>0</v>
      </c>
      <c r="G23" s="23">
        <f>D23*K18</f>
        <v>0</v>
      </c>
      <c r="H23" s="27"/>
      <c r="I23" s="27"/>
      <c r="J23" s="23" t="s">
        <v>29</v>
      </c>
      <c r="K23" s="23" t="s">
        <v>30</v>
      </c>
      <c r="L23" s="23" t="s">
        <v>16</v>
      </c>
      <c r="M23" s="23" t="s">
        <v>88</v>
      </c>
      <c r="N23" s="25"/>
    </row>
    <row r="24" spans="1:14">
      <c r="A24" s="51"/>
      <c r="B24" s="34"/>
      <c r="C24" s="27"/>
      <c r="D24" s="31"/>
      <c r="E24" s="30">
        <f>SUM(E18:E23)</f>
        <v>2567.5839999999998</v>
      </c>
      <c r="F24" s="30"/>
      <c r="G24" s="30"/>
      <c r="H24" s="30"/>
      <c r="I24" s="30"/>
      <c r="J24" s="2">
        <f>H22-L20</f>
        <v>103.63947368421049</v>
      </c>
      <c r="K24" s="2">
        <f>J24/H22*100</f>
        <v>22.050951847704358</v>
      </c>
      <c r="L24" s="26">
        <v>0.38</v>
      </c>
      <c r="M24" s="41">
        <f>M18/K18</f>
        <v>103.63947368421051</v>
      </c>
      <c r="N24" s="28"/>
    </row>
    <row r="25" spans="1:14">
      <c r="A25" s="49" t="s">
        <v>24</v>
      </c>
      <c r="B25" s="32" t="s">
        <v>20</v>
      </c>
      <c r="C25" s="20" t="s">
        <v>0</v>
      </c>
      <c r="D25" s="20" t="s">
        <v>1</v>
      </c>
      <c r="E25" s="20" t="s">
        <v>2</v>
      </c>
      <c r="F25" s="20" t="s">
        <v>46</v>
      </c>
      <c r="G25" s="20" t="s">
        <v>31</v>
      </c>
      <c r="H25" s="20"/>
      <c r="I25" s="20" t="s">
        <v>3</v>
      </c>
      <c r="J25" s="20" t="s">
        <v>4</v>
      </c>
      <c r="K25" s="20" t="s">
        <v>5</v>
      </c>
      <c r="L25" s="20" t="s">
        <v>7</v>
      </c>
      <c r="M25" s="20" t="s">
        <v>6</v>
      </c>
      <c r="N25" s="21"/>
    </row>
    <row r="26" spans="1:14">
      <c r="A26" s="50"/>
      <c r="B26" s="33" t="s">
        <v>25</v>
      </c>
      <c r="C26" s="22">
        <v>85.67</v>
      </c>
      <c r="D26" s="22">
        <v>2</v>
      </c>
      <c r="E26" s="23">
        <f>C26*D26*K26</f>
        <v>2603.5113000000001</v>
      </c>
      <c r="F26" s="23">
        <f>C26*D26</f>
        <v>171.34</v>
      </c>
      <c r="G26" s="23">
        <f>D26*K26</f>
        <v>30.39</v>
      </c>
      <c r="H26" s="23"/>
      <c r="I26" s="22">
        <v>30.39</v>
      </c>
      <c r="J26" s="22">
        <v>0.5</v>
      </c>
      <c r="K26" s="24">
        <f>I26*J26</f>
        <v>15.195</v>
      </c>
      <c r="L26" s="24">
        <f>E32+I28*J26+J28*K26+L30*L32</f>
        <v>5567.1020000000008</v>
      </c>
      <c r="M26" s="24">
        <f>H30*K26-L26</f>
        <v>1574.5479999999998</v>
      </c>
      <c r="N26" s="25"/>
    </row>
    <row r="27" spans="1:14">
      <c r="A27" s="50"/>
      <c r="B27" s="33" t="s">
        <v>26</v>
      </c>
      <c r="C27" s="22">
        <v>55.5</v>
      </c>
      <c r="D27" s="22">
        <v>3</v>
      </c>
      <c r="E27" s="23">
        <f>C27*D27*K26</f>
        <v>2529.9675000000002</v>
      </c>
      <c r="F27" s="23">
        <f t="shared" ref="F27:F31" si="3">C27*D27</f>
        <v>166.5</v>
      </c>
      <c r="G27" s="23">
        <f>D27*K26</f>
        <v>45.585000000000001</v>
      </c>
      <c r="H27" s="23"/>
      <c r="I27" s="23" t="s">
        <v>9</v>
      </c>
      <c r="J27" s="23" t="s">
        <v>27</v>
      </c>
      <c r="K27" s="23"/>
      <c r="L27" s="23" t="s">
        <v>12</v>
      </c>
      <c r="M27" s="23" t="s">
        <v>13</v>
      </c>
      <c r="N27" s="25" t="s">
        <v>8</v>
      </c>
    </row>
    <row r="28" spans="1:14">
      <c r="A28" s="50"/>
      <c r="B28" s="33"/>
      <c r="C28" s="22"/>
      <c r="D28" s="22"/>
      <c r="E28" s="23">
        <f>C28*D28*K26</f>
        <v>0</v>
      </c>
      <c r="F28" s="23">
        <f t="shared" si="3"/>
        <v>0</v>
      </c>
      <c r="G28" s="23">
        <f>D28*K26</f>
        <v>0</v>
      </c>
      <c r="H28" s="23"/>
      <c r="I28" s="22">
        <v>813</v>
      </c>
      <c r="J28" s="22">
        <v>1.76</v>
      </c>
      <c r="K28" s="23"/>
      <c r="L28" s="24">
        <f>L26/K26</f>
        <v>366.37722935176049</v>
      </c>
      <c r="M28" s="24">
        <f>H30*K26*0.97-L30*L32*K26-L26</f>
        <v>1354.5244000000002</v>
      </c>
      <c r="N28" s="25">
        <f>M28/L26*100</f>
        <v>24.330870891174619</v>
      </c>
    </row>
    <row r="29" spans="1:14">
      <c r="A29" s="50"/>
      <c r="B29" s="33"/>
      <c r="C29" s="22"/>
      <c r="D29" s="22"/>
      <c r="E29" s="23">
        <f>C29*D29*K26</f>
        <v>0</v>
      </c>
      <c r="F29" s="23">
        <f t="shared" si="3"/>
        <v>0</v>
      </c>
      <c r="G29" s="23">
        <f>D29*K26</f>
        <v>0</v>
      </c>
      <c r="H29" s="23" t="s">
        <v>10</v>
      </c>
      <c r="I29" s="23" t="s">
        <v>11</v>
      </c>
      <c r="J29" s="23" t="s">
        <v>28</v>
      </c>
      <c r="K29" s="23"/>
      <c r="L29" s="23" t="s">
        <v>15</v>
      </c>
      <c r="M29" s="23" t="s">
        <v>14</v>
      </c>
      <c r="N29" s="25"/>
    </row>
    <row r="30" spans="1:14">
      <c r="A30" s="50"/>
      <c r="B30" s="33"/>
      <c r="C30" s="22"/>
      <c r="D30" s="22"/>
      <c r="E30" s="23">
        <f>C30*D30*K26</f>
        <v>0</v>
      </c>
      <c r="F30" s="23">
        <f t="shared" si="3"/>
        <v>0</v>
      </c>
      <c r="G30" s="23">
        <f>D30*K26</f>
        <v>0</v>
      </c>
      <c r="H30" s="22">
        <v>470</v>
      </c>
      <c r="I30" s="24">
        <f>I28*J26/L26*100</f>
        <v>7.3018241806958084</v>
      </c>
      <c r="J30" s="2">
        <f>J28*K26/L26*100</f>
        <v>0.48037919908778387</v>
      </c>
      <c r="K30" s="23"/>
      <c r="L30" s="22">
        <v>1</v>
      </c>
      <c r="M30" s="23"/>
      <c r="N30" s="25"/>
    </row>
    <row r="31" spans="1:14">
      <c r="A31" s="50"/>
      <c r="B31" s="33"/>
      <c r="C31" s="22"/>
      <c r="D31" s="22"/>
      <c r="E31" s="23">
        <f>C31*D31*K26</f>
        <v>0</v>
      </c>
      <c r="F31" s="23">
        <f t="shared" si="3"/>
        <v>0</v>
      </c>
      <c r="G31" s="23">
        <f>D31*K26</f>
        <v>0</v>
      </c>
      <c r="H31" s="27"/>
      <c r="I31" s="27"/>
      <c r="J31" s="23" t="s">
        <v>29</v>
      </c>
      <c r="K31" s="23" t="s">
        <v>30</v>
      </c>
      <c r="L31" s="23" t="s">
        <v>16</v>
      </c>
      <c r="M31" s="23" t="s">
        <v>88</v>
      </c>
      <c r="N31" s="25"/>
    </row>
    <row r="32" spans="1:14">
      <c r="A32" s="51"/>
      <c r="B32" s="34"/>
      <c r="C32" s="27"/>
      <c r="D32" s="31"/>
      <c r="E32" s="30">
        <f>SUM(E26:E31)</f>
        <v>5133.4788000000008</v>
      </c>
      <c r="F32" s="30"/>
      <c r="G32" s="30"/>
      <c r="H32" s="30"/>
      <c r="I32" s="30"/>
      <c r="J32" s="2">
        <f>H30-L28</f>
        <v>103.62277064823951</v>
      </c>
      <c r="K32" s="2">
        <f>J32/H30*100</f>
        <v>22.047398010263723</v>
      </c>
      <c r="L32" s="26">
        <v>0.38</v>
      </c>
      <c r="M32" s="41">
        <f>M26/K26</f>
        <v>103.62277064823954</v>
      </c>
      <c r="N32" s="28"/>
    </row>
    <row r="33" spans="1:14">
      <c r="A33" s="49" t="s">
        <v>25</v>
      </c>
      <c r="B33" s="32" t="s">
        <v>20</v>
      </c>
      <c r="C33" s="20" t="s">
        <v>0</v>
      </c>
      <c r="D33" s="20" t="s">
        <v>1</v>
      </c>
      <c r="E33" s="20" t="s">
        <v>2</v>
      </c>
      <c r="F33" s="20" t="s">
        <v>46</v>
      </c>
      <c r="G33" s="20" t="s">
        <v>31</v>
      </c>
      <c r="H33" s="20"/>
      <c r="I33" s="20" t="s">
        <v>3</v>
      </c>
      <c r="J33" s="20" t="s">
        <v>4</v>
      </c>
      <c r="K33" s="20" t="s">
        <v>5</v>
      </c>
      <c r="L33" s="20" t="s">
        <v>7</v>
      </c>
      <c r="M33" s="20" t="s">
        <v>6</v>
      </c>
      <c r="N33" s="21"/>
    </row>
    <row r="34" spans="1:14">
      <c r="A34" s="50"/>
      <c r="B34" s="33" t="s">
        <v>87</v>
      </c>
      <c r="C34" s="22">
        <v>8</v>
      </c>
      <c r="D34" s="22">
        <v>4</v>
      </c>
      <c r="E34" s="23">
        <f>C34*D34*K34</f>
        <v>151.52000000000001</v>
      </c>
      <c r="F34" s="23">
        <f>C34*D34</f>
        <v>32</v>
      </c>
      <c r="G34" s="23">
        <f>D34*K34</f>
        <v>18.940000000000001</v>
      </c>
      <c r="H34" s="23"/>
      <c r="I34" s="22">
        <v>9.4700000000000006</v>
      </c>
      <c r="J34" s="22">
        <v>0.5</v>
      </c>
      <c r="K34" s="24">
        <f>I34*J34</f>
        <v>4.7350000000000003</v>
      </c>
      <c r="L34" s="24">
        <f>E40+I36*J34+J36*K34+L38*L40</f>
        <v>437.90455000000003</v>
      </c>
      <c r="M34" s="24">
        <f>H38*K34-L34</f>
        <v>153.97044999999997</v>
      </c>
      <c r="N34" s="25"/>
    </row>
    <row r="35" spans="1:14">
      <c r="A35" s="50"/>
      <c r="B35" s="33" t="s">
        <v>21</v>
      </c>
      <c r="C35" s="22">
        <v>14.7</v>
      </c>
      <c r="D35" s="22">
        <v>1</v>
      </c>
      <c r="E35" s="23">
        <f>C35*D35*K34</f>
        <v>69.604500000000002</v>
      </c>
      <c r="F35" s="23">
        <f t="shared" ref="F35:F39" si="4">C35*D35</f>
        <v>14.7</v>
      </c>
      <c r="G35" s="23">
        <f>D35*K34</f>
        <v>4.7350000000000003</v>
      </c>
      <c r="H35" s="23"/>
      <c r="I35" s="23" t="s">
        <v>9</v>
      </c>
      <c r="J35" s="23" t="s">
        <v>27</v>
      </c>
      <c r="K35" s="23"/>
      <c r="L35" s="23" t="s">
        <v>12</v>
      </c>
      <c r="M35" s="23" t="s">
        <v>13</v>
      </c>
      <c r="N35" s="25" t="s">
        <v>8</v>
      </c>
    </row>
    <row r="36" spans="1:14">
      <c r="A36" s="50"/>
      <c r="B36" s="33"/>
      <c r="C36" s="22"/>
      <c r="D36" s="22"/>
      <c r="E36" s="23">
        <f>C36*D36*K34</f>
        <v>0</v>
      </c>
      <c r="F36" s="23">
        <f t="shared" si="4"/>
        <v>0</v>
      </c>
      <c r="G36" s="23">
        <f>D36*K34</f>
        <v>0</v>
      </c>
      <c r="H36" s="23"/>
      <c r="I36" s="22">
        <v>406</v>
      </c>
      <c r="J36" s="22">
        <v>2.83</v>
      </c>
      <c r="K36" s="23"/>
      <c r="L36" s="24">
        <f>L34/K34</f>
        <v>92.482481520591335</v>
      </c>
      <c r="M36" s="24">
        <f>H38*K34*0.97-L38*L40*K34-L34</f>
        <v>134.41489999999993</v>
      </c>
      <c r="N36" s="25">
        <f>M36/L34*100</f>
        <v>30.695022465512157</v>
      </c>
    </row>
    <row r="37" spans="1:14">
      <c r="A37" s="50"/>
      <c r="B37" s="33"/>
      <c r="C37" s="22"/>
      <c r="D37" s="22"/>
      <c r="E37" s="23">
        <f>C37*D37*K34</f>
        <v>0</v>
      </c>
      <c r="F37" s="23">
        <f t="shared" si="4"/>
        <v>0</v>
      </c>
      <c r="G37" s="23">
        <f>D37*K34</f>
        <v>0</v>
      </c>
      <c r="H37" s="23" t="s">
        <v>10</v>
      </c>
      <c r="I37" s="23" t="s">
        <v>11</v>
      </c>
      <c r="J37" s="23" t="s">
        <v>28</v>
      </c>
      <c r="K37" s="23"/>
      <c r="L37" s="23" t="s">
        <v>15</v>
      </c>
      <c r="M37" s="23" t="s">
        <v>14</v>
      </c>
      <c r="N37" s="25"/>
    </row>
    <row r="38" spans="1:14">
      <c r="A38" s="50"/>
      <c r="B38" s="33"/>
      <c r="C38" s="22"/>
      <c r="D38" s="22"/>
      <c r="E38" s="23">
        <f>C38*D38*K34</f>
        <v>0</v>
      </c>
      <c r="F38" s="23">
        <f t="shared" si="4"/>
        <v>0</v>
      </c>
      <c r="G38" s="23">
        <f>D38*K34</f>
        <v>0</v>
      </c>
      <c r="H38" s="22">
        <v>125</v>
      </c>
      <c r="I38" s="24">
        <f>I36*J34/L34*100</f>
        <v>46.357134220231323</v>
      </c>
      <c r="J38" s="2">
        <f>J36*K34/L34*100</f>
        <v>3.0600389970828124</v>
      </c>
      <c r="K38" s="23"/>
      <c r="L38" s="22">
        <v>1</v>
      </c>
      <c r="M38" s="23"/>
      <c r="N38" s="25"/>
    </row>
    <row r="39" spans="1:14">
      <c r="A39" s="50"/>
      <c r="B39" s="33"/>
      <c r="C39" s="22"/>
      <c r="D39" s="22"/>
      <c r="E39" s="23">
        <f>C39*D39*K34</f>
        <v>0</v>
      </c>
      <c r="F39" s="23">
        <f t="shared" si="4"/>
        <v>0</v>
      </c>
      <c r="G39" s="23">
        <f>D39*K34</f>
        <v>0</v>
      </c>
      <c r="H39" s="27"/>
      <c r="I39" s="27"/>
      <c r="J39" s="23" t="s">
        <v>29</v>
      </c>
      <c r="K39" s="23" t="s">
        <v>30</v>
      </c>
      <c r="L39" s="23" t="s">
        <v>16</v>
      </c>
      <c r="M39" s="23" t="s">
        <v>88</v>
      </c>
      <c r="N39" s="25"/>
    </row>
    <row r="40" spans="1:14">
      <c r="A40" s="51"/>
      <c r="B40" s="34"/>
      <c r="C40" s="27"/>
      <c r="D40" s="31"/>
      <c r="E40" s="30">
        <f>SUM(E34:E39)</f>
        <v>221.12450000000001</v>
      </c>
      <c r="F40" s="30"/>
      <c r="G40" s="30"/>
      <c r="H40" s="30"/>
      <c r="I40" s="30"/>
      <c r="J40" s="2">
        <f>H38-L36</f>
        <v>32.517518479408665</v>
      </c>
      <c r="K40" s="2">
        <f>J40/H38*100</f>
        <v>26.014014783526935</v>
      </c>
      <c r="L40" s="26">
        <v>0.38</v>
      </c>
      <c r="M40" s="41">
        <f>M34/K34</f>
        <v>32.51751847940865</v>
      </c>
      <c r="N40" s="28"/>
    </row>
    <row r="41" spans="1:14">
      <c r="A41" s="49" t="s">
        <v>25</v>
      </c>
      <c r="B41" s="32" t="s">
        <v>20</v>
      </c>
      <c r="C41" s="20" t="s">
        <v>0</v>
      </c>
      <c r="D41" s="20" t="s">
        <v>1</v>
      </c>
      <c r="E41" s="20" t="s">
        <v>2</v>
      </c>
      <c r="F41" s="20" t="s">
        <v>46</v>
      </c>
      <c r="G41" s="20" t="s">
        <v>31</v>
      </c>
      <c r="H41" s="20"/>
      <c r="I41" s="20" t="s">
        <v>3</v>
      </c>
      <c r="J41" s="20" t="s">
        <v>4</v>
      </c>
      <c r="K41" s="20" t="s">
        <v>5</v>
      </c>
      <c r="L41" s="20" t="s">
        <v>7</v>
      </c>
      <c r="M41" s="20" t="s">
        <v>6</v>
      </c>
      <c r="N41" s="21"/>
    </row>
    <row r="42" spans="1:14">
      <c r="A42" s="50"/>
      <c r="B42" s="33" t="s">
        <v>87</v>
      </c>
      <c r="C42" s="22">
        <v>8</v>
      </c>
      <c r="D42" s="22">
        <v>4</v>
      </c>
      <c r="E42" s="23">
        <f>C42*D42*K42</f>
        <v>303.04000000000002</v>
      </c>
      <c r="F42" s="23">
        <f>C42*D42</f>
        <v>32</v>
      </c>
      <c r="G42" s="23">
        <f>D42*K42</f>
        <v>37.880000000000003</v>
      </c>
      <c r="H42" s="23"/>
      <c r="I42" s="22">
        <v>18.940000000000001</v>
      </c>
      <c r="J42" s="22">
        <v>0.5</v>
      </c>
      <c r="K42" s="24">
        <f>I42*J42</f>
        <v>9.4700000000000006</v>
      </c>
      <c r="L42" s="24">
        <f>E48+I44*J42+J44*K42+L46*L48</f>
        <v>875.92910000000006</v>
      </c>
      <c r="M42" s="24">
        <f>H46*K42-L42</f>
        <v>307.82089999999994</v>
      </c>
      <c r="N42" s="25"/>
    </row>
    <row r="43" spans="1:14">
      <c r="A43" s="50"/>
      <c r="B43" s="33" t="s">
        <v>21</v>
      </c>
      <c r="C43" s="22">
        <v>14.7</v>
      </c>
      <c r="D43" s="22">
        <v>1</v>
      </c>
      <c r="E43" s="23">
        <f>C43*D43*K42</f>
        <v>139.209</v>
      </c>
      <c r="F43" s="23">
        <f t="shared" ref="F43:F47" si="5">C43*D43</f>
        <v>14.7</v>
      </c>
      <c r="G43" s="23">
        <f>D43*K42</f>
        <v>9.4700000000000006</v>
      </c>
      <c r="H43" s="23"/>
      <c r="I43" s="23" t="s">
        <v>9</v>
      </c>
      <c r="J43" s="23" t="s">
        <v>27</v>
      </c>
      <c r="K43" s="23"/>
      <c r="L43" s="23" t="s">
        <v>12</v>
      </c>
      <c r="M43" s="23" t="s">
        <v>13</v>
      </c>
      <c r="N43" s="25" t="s">
        <v>8</v>
      </c>
    </row>
    <row r="44" spans="1:14">
      <c r="A44" s="50"/>
      <c r="B44" s="33"/>
      <c r="C44" s="22"/>
      <c r="D44" s="22"/>
      <c r="E44" s="23">
        <f>C44*D44*K42</f>
        <v>0</v>
      </c>
      <c r="F44" s="23">
        <f t="shared" si="5"/>
        <v>0</v>
      </c>
      <c r="G44" s="23">
        <f>D44*K42</f>
        <v>0</v>
      </c>
      <c r="H44" s="23"/>
      <c r="I44" s="22">
        <v>813</v>
      </c>
      <c r="J44" s="22">
        <v>2.83</v>
      </c>
      <c r="K44" s="23"/>
      <c r="L44" s="24">
        <f>L42/K42</f>
        <v>92.495153115100322</v>
      </c>
      <c r="M44" s="24">
        <f>H46*K42*0.97-L46*L48*K42-L42</f>
        <v>268.70979999999986</v>
      </c>
      <c r="N44" s="25">
        <f>M44/L42*100</f>
        <v>30.677117588626736</v>
      </c>
    </row>
    <row r="45" spans="1:14">
      <c r="A45" s="50"/>
      <c r="B45" s="33"/>
      <c r="C45" s="22"/>
      <c r="D45" s="22"/>
      <c r="E45" s="23">
        <f>C45*D45*K42</f>
        <v>0</v>
      </c>
      <c r="F45" s="23">
        <f t="shared" si="5"/>
        <v>0</v>
      </c>
      <c r="G45" s="23">
        <f>D45*K42</f>
        <v>0</v>
      </c>
      <c r="H45" s="23" t="s">
        <v>10</v>
      </c>
      <c r="I45" s="23" t="s">
        <v>11</v>
      </c>
      <c r="J45" s="23" t="s">
        <v>28</v>
      </c>
      <c r="K45" s="23"/>
      <c r="L45" s="23" t="s">
        <v>15</v>
      </c>
      <c r="M45" s="23" t="s">
        <v>14</v>
      </c>
      <c r="N45" s="25"/>
    </row>
    <row r="46" spans="1:14">
      <c r="A46" s="50"/>
      <c r="B46" s="33"/>
      <c r="C46" s="22"/>
      <c r="D46" s="22"/>
      <c r="E46" s="23">
        <f>C46*D46*K42</f>
        <v>0</v>
      </c>
      <c r="F46" s="23">
        <f t="shared" si="5"/>
        <v>0</v>
      </c>
      <c r="G46" s="23">
        <f>D46*K42</f>
        <v>0</v>
      </c>
      <c r="H46" s="22">
        <v>125</v>
      </c>
      <c r="I46" s="24">
        <f>I44*J42/L42*100</f>
        <v>46.407865659446635</v>
      </c>
      <c r="J46" s="2">
        <f>J44*K42/L42*100</f>
        <v>3.0596197797287479</v>
      </c>
      <c r="K46" s="23"/>
      <c r="L46" s="22">
        <v>1</v>
      </c>
      <c r="M46" s="23"/>
      <c r="N46" s="25"/>
    </row>
    <row r="47" spans="1:14">
      <c r="A47" s="50"/>
      <c r="B47" s="33"/>
      <c r="C47" s="22"/>
      <c r="D47" s="22"/>
      <c r="E47" s="23">
        <f>C47*D47*K42</f>
        <v>0</v>
      </c>
      <c r="F47" s="23">
        <f t="shared" si="5"/>
        <v>0</v>
      </c>
      <c r="G47" s="23">
        <f>D47*K42</f>
        <v>0</v>
      </c>
      <c r="H47" s="27"/>
      <c r="I47" s="27"/>
      <c r="J47" s="23" t="s">
        <v>29</v>
      </c>
      <c r="K47" s="23" t="s">
        <v>30</v>
      </c>
      <c r="L47" s="23" t="s">
        <v>16</v>
      </c>
      <c r="M47" s="23" t="s">
        <v>88</v>
      </c>
      <c r="N47" s="25"/>
    </row>
    <row r="48" spans="1:14">
      <c r="A48" s="51"/>
      <c r="B48" s="34"/>
      <c r="C48" s="27"/>
      <c r="D48" s="31"/>
      <c r="E48" s="30">
        <f>SUM(E42:E47)</f>
        <v>442.24900000000002</v>
      </c>
      <c r="F48" s="30"/>
      <c r="G48" s="30"/>
      <c r="H48" s="30"/>
      <c r="I48" s="30"/>
      <c r="J48" s="2">
        <f>H46-L44</f>
        <v>32.504846884899678</v>
      </c>
      <c r="K48" s="2">
        <f>J48/H46*100</f>
        <v>26.003877507919743</v>
      </c>
      <c r="L48" s="26">
        <v>0.38</v>
      </c>
      <c r="M48" s="41">
        <f>M42/K42</f>
        <v>32.504846884899678</v>
      </c>
      <c r="N48" s="28"/>
    </row>
    <row r="49" spans="1:14">
      <c r="A49" s="49" t="s">
        <v>26</v>
      </c>
      <c r="B49" s="32" t="s">
        <v>20</v>
      </c>
      <c r="C49" s="20" t="s">
        <v>0</v>
      </c>
      <c r="D49" s="20" t="s">
        <v>1</v>
      </c>
      <c r="E49" s="20" t="s">
        <v>2</v>
      </c>
      <c r="F49" s="20" t="s">
        <v>46</v>
      </c>
      <c r="G49" s="20" t="s">
        <v>31</v>
      </c>
      <c r="H49" s="20"/>
      <c r="I49" s="20" t="s">
        <v>3</v>
      </c>
      <c r="J49" s="20" t="s">
        <v>4</v>
      </c>
      <c r="K49" s="20" t="s">
        <v>5</v>
      </c>
      <c r="L49" s="20" t="s">
        <v>7</v>
      </c>
      <c r="M49" s="20" t="s">
        <v>6</v>
      </c>
      <c r="N49" s="21"/>
    </row>
    <row r="50" spans="1:14">
      <c r="A50" s="50"/>
      <c r="B50" s="33" t="s">
        <v>87</v>
      </c>
      <c r="C50" s="22">
        <v>8</v>
      </c>
      <c r="D50" s="22">
        <v>3</v>
      </c>
      <c r="E50" s="23">
        <f>C50*D50*K50</f>
        <v>511.32</v>
      </c>
      <c r="F50" s="23">
        <f>C50*D50</f>
        <v>24</v>
      </c>
      <c r="G50" s="23">
        <f>D50*K50</f>
        <v>63.914999999999999</v>
      </c>
      <c r="H50" s="23"/>
      <c r="I50" s="22">
        <v>42.61</v>
      </c>
      <c r="J50" s="22">
        <v>0.5</v>
      </c>
      <c r="K50" s="24">
        <f>I50*J50</f>
        <v>21.305</v>
      </c>
      <c r="L50" s="24">
        <f>E56+I52*J50+J52*K50+L54*L56</f>
        <v>1041.3056500000002</v>
      </c>
      <c r="M50" s="24">
        <f>H54*K50-L50</f>
        <v>151.77434999999969</v>
      </c>
      <c r="N50" s="25"/>
    </row>
    <row r="51" spans="1:14">
      <c r="A51" s="50"/>
      <c r="B51" s="33" t="s">
        <v>21</v>
      </c>
      <c r="C51" s="22">
        <v>14.7</v>
      </c>
      <c r="D51" s="22">
        <v>1</v>
      </c>
      <c r="E51" s="23">
        <f>C51*D51*K50</f>
        <v>313.18349999999998</v>
      </c>
      <c r="F51" s="23">
        <f t="shared" ref="F51:F55" si="6">C51*D51</f>
        <v>14.7</v>
      </c>
      <c r="G51" s="23">
        <f>D51*K50</f>
        <v>21.305</v>
      </c>
      <c r="H51" s="23"/>
      <c r="I51" s="23" t="s">
        <v>9</v>
      </c>
      <c r="J51" s="23" t="s">
        <v>27</v>
      </c>
      <c r="K51" s="23"/>
      <c r="L51" s="23" t="s">
        <v>12</v>
      </c>
      <c r="M51" s="23" t="s">
        <v>13</v>
      </c>
      <c r="N51" s="25" t="s">
        <v>8</v>
      </c>
    </row>
    <row r="52" spans="1:14">
      <c r="A52" s="50"/>
      <c r="B52" s="33"/>
      <c r="C52" s="22"/>
      <c r="D52" s="22"/>
      <c r="E52" s="23">
        <f>C52*D52*K50</f>
        <v>0</v>
      </c>
      <c r="F52" s="23">
        <f t="shared" si="6"/>
        <v>0</v>
      </c>
      <c r="G52" s="23">
        <f>D52*K50</f>
        <v>0</v>
      </c>
      <c r="H52" s="23"/>
      <c r="I52" s="22">
        <v>406</v>
      </c>
      <c r="J52" s="22">
        <v>0.63</v>
      </c>
      <c r="K52" s="23"/>
      <c r="L52" s="24">
        <f>L50/K50</f>
        <v>48.876115935226487</v>
      </c>
      <c r="M52" s="24">
        <f>H54*K50*0.97-L54*L56*K50-L50</f>
        <v>107.88604999999961</v>
      </c>
      <c r="N52" s="25">
        <f>M52/L50*100</f>
        <v>10.360651553172653</v>
      </c>
    </row>
    <row r="53" spans="1:14">
      <c r="A53" s="50"/>
      <c r="B53" s="33"/>
      <c r="C53" s="22"/>
      <c r="D53" s="22"/>
      <c r="E53" s="23">
        <f>C53*D53*K50</f>
        <v>0</v>
      </c>
      <c r="F53" s="23">
        <f t="shared" si="6"/>
        <v>0</v>
      </c>
      <c r="G53" s="23">
        <f>D53*K50</f>
        <v>0</v>
      </c>
      <c r="H53" s="23" t="s">
        <v>10</v>
      </c>
      <c r="I53" s="23" t="s">
        <v>11</v>
      </c>
      <c r="J53" s="23" t="s">
        <v>28</v>
      </c>
      <c r="K53" s="23"/>
      <c r="L53" s="23" t="s">
        <v>15</v>
      </c>
      <c r="M53" s="23" t="s">
        <v>14</v>
      </c>
      <c r="N53" s="25"/>
    </row>
    <row r="54" spans="1:14">
      <c r="A54" s="50"/>
      <c r="B54" s="33"/>
      <c r="C54" s="22"/>
      <c r="D54" s="22"/>
      <c r="E54" s="23">
        <f>C54*D54*K50</f>
        <v>0</v>
      </c>
      <c r="F54" s="23">
        <f t="shared" si="6"/>
        <v>0</v>
      </c>
      <c r="G54" s="23">
        <f>D54*K50</f>
        <v>0</v>
      </c>
      <c r="H54" s="22">
        <v>56</v>
      </c>
      <c r="I54" s="24">
        <f>I52*J50/L50*100</f>
        <v>19.494756414699175</v>
      </c>
      <c r="J54" s="2">
        <f>J52*K50/L50*100</f>
        <v>1.2889731271505149</v>
      </c>
      <c r="K54" s="23"/>
      <c r="L54" s="22">
        <v>1</v>
      </c>
      <c r="M54" s="23"/>
      <c r="N54" s="25"/>
    </row>
    <row r="55" spans="1:14">
      <c r="A55" s="50"/>
      <c r="B55" s="33"/>
      <c r="C55" s="22"/>
      <c r="D55" s="22"/>
      <c r="E55" s="23">
        <f>C55*D55*K50</f>
        <v>0</v>
      </c>
      <c r="F55" s="23">
        <f t="shared" si="6"/>
        <v>0</v>
      </c>
      <c r="G55" s="23">
        <f>D55*K50</f>
        <v>0</v>
      </c>
      <c r="H55" s="27"/>
      <c r="I55" s="27"/>
      <c r="J55" s="23" t="s">
        <v>29</v>
      </c>
      <c r="K55" s="23" t="s">
        <v>30</v>
      </c>
      <c r="L55" s="23" t="s">
        <v>16</v>
      </c>
      <c r="M55" s="23" t="s">
        <v>88</v>
      </c>
      <c r="N55" s="25"/>
    </row>
    <row r="56" spans="1:14">
      <c r="A56" s="51"/>
      <c r="B56" s="34"/>
      <c r="C56" s="27"/>
      <c r="D56" s="31"/>
      <c r="E56" s="30">
        <f>SUM(E50:E55)</f>
        <v>824.50350000000003</v>
      </c>
      <c r="F56" s="30"/>
      <c r="G56" s="30"/>
      <c r="H56" s="30"/>
      <c r="I56" s="30"/>
      <c r="J56" s="2">
        <f>H54-L52</f>
        <v>7.1238840647735131</v>
      </c>
      <c r="K56" s="2">
        <f>J56/H54*100</f>
        <v>12.721221544238418</v>
      </c>
      <c r="L56" s="26">
        <v>0.38</v>
      </c>
      <c r="M56" s="41">
        <f>M50/K50</f>
        <v>7.1238840647735131</v>
      </c>
      <c r="N56" s="28"/>
    </row>
  </sheetData>
  <mergeCells count="7">
    <mergeCell ref="A49:A56"/>
    <mergeCell ref="A41:A48"/>
    <mergeCell ref="A1:A8"/>
    <mergeCell ref="A17:A24"/>
    <mergeCell ref="A9:A16"/>
    <mergeCell ref="A25:A32"/>
    <mergeCell ref="A33:A40"/>
  </mergeCells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1BACB-06BC-4710-A267-F87B4D01A97E}">
  <dimension ref="A1:AA77"/>
  <sheetViews>
    <sheetView tabSelected="1" workbookViewId="0">
      <selection activeCell="C3" sqref="C3"/>
    </sheetView>
  </sheetViews>
  <sheetFormatPr defaultRowHeight="14.25"/>
  <cols>
    <col min="1" max="2" width="11" style="1" bestFit="1" customWidth="1"/>
    <col min="3" max="3" width="8.375" style="1" bestFit="1" customWidth="1"/>
    <col min="4" max="4" width="7.375" style="1" bestFit="1" customWidth="1"/>
    <col min="5" max="5" width="11.625" style="1" bestFit="1" customWidth="1"/>
    <col min="6" max="8" width="9.375" style="1" bestFit="1" customWidth="1"/>
    <col min="9" max="9" width="9" style="1" bestFit="1" customWidth="1"/>
    <col min="10" max="10" width="9.5" style="1" bestFit="1" customWidth="1"/>
    <col min="11" max="11" width="11" style="1" bestFit="1" customWidth="1"/>
    <col min="12" max="12" width="13.875" style="1" bestFit="1" customWidth="1"/>
    <col min="13" max="13" width="15.125" style="1" bestFit="1" customWidth="1"/>
    <col min="14" max="14" width="11" style="1" bestFit="1" customWidth="1"/>
    <col min="15" max="15" width="9" style="1"/>
    <col min="16" max="16" width="9.125" style="1" bestFit="1" customWidth="1"/>
    <col min="17" max="21" width="9" style="1"/>
    <col min="22" max="22" width="34" style="1" customWidth="1"/>
    <col min="23" max="23" width="15" style="1" customWidth="1"/>
    <col min="24" max="24" width="14.875" style="1" customWidth="1"/>
    <col min="25" max="25" width="17.25" style="1" customWidth="1"/>
    <col min="26" max="16384" width="9" style="1"/>
  </cols>
  <sheetData>
    <row r="1" spans="1:14">
      <c r="A1" s="49" t="s">
        <v>17</v>
      </c>
      <c r="B1" s="32" t="s">
        <v>22</v>
      </c>
      <c r="C1" s="20" t="s">
        <v>0</v>
      </c>
      <c r="D1" s="20" t="s">
        <v>1</v>
      </c>
      <c r="E1" s="20" t="s">
        <v>2</v>
      </c>
      <c r="F1" s="20" t="s">
        <v>46</v>
      </c>
      <c r="G1" s="20" t="s">
        <v>31</v>
      </c>
      <c r="H1" s="20"/>
      <c r="I1" s="20" t="s">
        <v>3</v>
      </c>
      <c r="J1" s="20" t="s">
        <v>4</v>
      </c>
      <c r="K1" s="20" t="s">
        <v>5</v>
      </c>
      <c r="L1" s="20" t="s">
        <v>7</v>
      </c>
      <c r="M1" s="20" t="s">
        <v>6</v>
      </c>
      <c r="N1" s="21"/>
    </row>
    <row r="2" spans="1:14">
      <c r="A2" s="50"/>
      <c r="B2" s="33" t="s">
        <v>19</v>
      </c>
      <c r="C2" s="22">
        <v>73.67</v>
      </c>
      <c r="D2" s="22">
        <v>15</v>
      </c>
      <c r="E2" s="23">
        <f>C2*D2*K2</f>
        <v>22476.717000000001</v>
      </c>
      <c r="F2" s="23">
        <f>C2*D2</f>
        <v>1105.05</v>
      </c>
      <c r="G2" s="23">
        <f>D2*K2</f>
        <v>305.10000000000002</v>
      </c>
      <c r="H2" s="23"/>
      <c r="I2" s="22">
        <v>20.34</v>
      </c>
      <c r="J2" s="22">
        <v>1</v>
      </c>
      <c r="K2" s="24">
        <f>I2*J2</f>
        <v>20.34</v>
      </c>
      <c r="L2" s="24">
        <f>E8+I4*J2+J4*K2+L6*L8</f>
        <v>60011.147999999994</v>
      </c>
      <c r="M2" s="24">
        <f>H6*K2-L2</f>
        <v>6704.0520000000033</v>
      </c>
      <c r="N2" s="25"/>
    </row>
    <row r="3" spans="1:14">
      <c r="A3" s="50"/>
      <c r="B3" s="33" t="s">
        <v>24</v>
      </c>
      <c r="C3" s="22">
        <v>370.49</v>
      </c>
      <c r="D3" s="22">
        <v>1</v>
      </c>
      <c r="E3" s="23">
        <f>C3*D3*K2</f>
        <v>7535.7665999999999</v>
      </c>
      <c r="F3" s="23">
        <f t="shared" ref="F3:F7" si="0">C3*D3</f>
        <v>370.49</v>
      </c>
      <c r="G3" s="23">
        <f>D3*K2</f>
        <v>20.34</v>
      </c>
      <c r="H3" s="23"/>
      <c r="I3" s="23" t="s">
        <v>9</v>
      </c>
      <c r="J3" s="23" t="s">
        <v>27</v>
      </c>
      <c r="K3" s="23"/>
      <c r="L3" s="23" t="s">
        <v>12</v>
      </c>
      <c r="M3" s="23" t="s">
        <v>13</v>
      </c>
      <c r="N3" s="25" t="s">
        <v>8</v>
      </c>
    </row>
    <row r="4" spans="1:14">
      <c r="A4" s="50"/>
      <c r="B4" s="33" t="s">
        <v>32</v>
      </c>
      <c r="C4" s="22">
        <v>210</v>
      </c>
      <c r="D4" s="22">
        <v>2</v>
      </c>
      <c r="E4" s="23">
        <f>C4*D4*K2</f>
        <v>8542.7999999999993</v>
      </c>
      <c r="F4" s="23">
        <f t="shared" si="0"/>
        <v>420</v>
      </c>
      <c r="G4" s="23">
        <f>D4*K2</f>
        <v>40.68</v>
      </c>
      <c r="H4" s="23"/>
      <c r="I4" s="22">
        <v>470</v>
      </c>
      <c r="J4" s="22">
        <v>1.04</v>
      </c>
      <c r="K4" s="23"/>
      <c r="L4" s="24">
        <f>L2/K2</f>
        <v>2950.4005899705012</v>
      </c>
      <c r="M4" s="24">
        <f>H6*K2*0.97-L6*L8*K2-L2</f>
        <v>4663.9500000000044</v>
      </c>
      <c r="N4" s="25">
        <f>M4/L2*100</f>
        <v>7.7718059984454966</v>
      </c>
    </row>
    <row r="5" spans="1:14">
      <c r="A5" s="50"/>
      <c r="B5" s="33" t="s">
        <v>35</v>
      </c>
      <c r="C5" s="22">
        <v>304.39999999999998</v>
      </c>
      <c r="D5" s="22">
        <v>1</v>
      </c>
      <c r="E5" s="23">
        <f>C5*D5*K2</f>
        <v>6191.4959999999992</v>
      </c>
      <c r="F5" s="23">
        <f t="shared" si="0"/>
        <v>304.39999999999998</v>
      </c>
      <c r="G5" s="23">
        <f>D5*K2</f>
        <v>20.34</v>
      </c>
      <c r="H5" s="23" t="s">
        <v>10</v>
      </c>
      <c r="I5" s="23" t="s">
        <v>11</v>
      </c>
      <c r="J5" s="23" t="s">
        <v>28</v>
      </c>
      <c r="K5" s="23"/>
      <c r="L5" s="23" t="s">
        <v>15</v>
      </c>
      <c r="M5" s="23" t="s">
        <v>14</v>
      </c>
      <c r="N5" s="25"/>
    </row>
    <row r="6" spans="1:14">
      <c r="A6" s="50"/>
      <c r="B6" s="33" t="s">
        <v>34</v>
      </c>
      <c r="C6" s="22">
        <v>726.22</v>
      </c>
      <c r="D6" s="22">
        <v>1</v>
      </c>
      <c r="E6" s="23">
        <f>C6*D6*K2</f>
        <v>14771.3148</v>
      </c>
      <c r="F6" s="23">
        <f t="shared" si="0"/>
        <v>726.22</v>
      </c>
      <c r="G6" s="23">
        <f>D6*K2</f>
        <v>20.34</v>
      </c>
      <c r="H6" s="22">
        <v>3280</v>
      </c>
      <c r="I6" s="24">
        <f>I4*J2/L2*100</f>
        <v>0.78318781703692797</v>
      </c>
      <c r="J6" s="2">
        <f>J4*K2/L2*100</f>
        <v>3.5249450652068852E-2</v>
      </c>
      <c r="K6" s="23"/>
      <c r="L6" s="22">
        <v>5</v>
      </c>
      <c r="M6" s="23"/>
      <c r="N6" s="25"/>
    </row>
    <row r="7" spans="1:14">
      <c r="A7" s="50"/>
      <c r="B7" s="33"/>
      <c r="C7" s="22"/>
      <c r="D7" s="22"/>
      <c r="E7" s="23">
        <f>C7*D7*K2</f>
        <v>0</v>
      </c>
      <c r="F7" s="23">
        <f t="shared" si="0"/>
        <v>0</v>
      </c>
      <c r="G7" s="23">
        <f>D7*K2</f>
        <v>0</v>
      </c>
      <c r="H7" s="27"/>
      <c r="I7" s="27"/>
      <c r="J7" s="23" t="s">
        <v>29</v>
      </c>
      <c r="K7" s="23" t="s">
        <v>30</v>
      </c>
      <c r="L7" s="23" t="s">
        <v>16</v>
      </c>
      <c r="M7" s="23" t="s">
        <v>88</v>
      </c>
      <c r="N7" s="25"/>
    </row>
    <row r="8" spans="1:14">
      <c r="A8" s="51"/>
      <c r="B8" s="34"/>
      <c r="C8" s="27"/>
      <c r="D8" s="31"/>
      <c r="E8" s="30">
        <f>SUM(E2:E7)</f>
        <v>59518.094399999994</v>
      </c>
      <c r="F8" s="30"/>
      <c r="G8" s="30"/>
      <c r="H8" s="30"/>
      <c r="I8" s="30"/>
      <c r="J8" s="2">
        <f>H6-L4</f>
        <v>329.59941002949881</v>
      </c>
      <c r="K8" s="2">
        <f>J8/H6*100</f>
        <v>10.048762500899354</v>
      </c>
      <c r="L8" s="26">
        <v>0.38</v>
      </c>
      <c r="M8" s="41">
        <f>M2/K2</f>
        <v>329.5994100294987</v>
      </c>
      <c r="N8" s="28"/>
    </row>
    <row r="9" spans="1:14">
      <c r="A9" s="50" t="s">
        <v>18</v>
      </c>
      <c r="B9" s="32" t="s">
        <v>22</v>
      </c>
      <c r="C9" s="23" t="s">
        <v>0</v>
      </c>
      <c r="D9" s="23" t="s">
        <v>1</v>
      </c>
      <c r="E9" s="23" t="s">
        <v>2</v>
      </c>
      <c r="F9" s="20" t="s">
        <v>46</v>
      </c>
      <c r="G9" s="20" t="s">
        <v>31</v>
      </c>
      <c r="H9" s="23"/>
      <c r="I9" s="23" t="s">
        <v>3</v>
      </c>
      <c r="J9" s="23" t="s">
        <v>4</v>
      </c>
      <c r="K9" s="23" t="s">
        <v>5</v>
      </c>
      <c r="L9" s="23" t="s">
        <v>7</v>
      </c>
      <c r="M9" s="23" t="s">
        <v>6</v>
      </c>
      <c r="N9" s="25"/>
    </row>
    <row r="10" spans="1:14">
      <c r="A10" s="50"/>
      <c r="B10" s="33" t="s">
        <v>23</v>
      </c>
      <c r="C10" s="22">
        <v>73.67</v>
      </c>
      <c r="D10" s="22">
        <v>30</v>
      </c>
      <c r="E10" s="23">
        <f>C10*D10*K10</f>
        <v>54501.066000000006</v>
      </c>
      <c r="F10" s="23">
        <f>C10*D10</f>
        <v>2210.1</v>
      </c>
      <c r="G10" s="23">
        <f>D10*K10</f>
        <v>739.80000000000007</v>
      </c>
      <c r="H10" s="23"/>
      <c r="I10" s="22">
        <v>4.1100000000000003</v>
      </c>
      <c r="J10" s="22">
        <v>6</v>
      </c>
      <c r="K10" s="24">
        <f>I10*J10</f>
        <v>24.660000000000004</v>
      </c>
      <c r="L10" s="24">
        <f>E16+I12*J10+J12*K10+L14*L16</f>
        <v>137151.1594</v>
      </c>
      <c r="M10" s="24">
        <f>H14*K10-L10</f>
        <v>19439.840600000025</v>
      </c>
      <c r="N10" s="25"/>
    </row>
    <row r="11" spans="1:14">
      <c r="A11" s="50"/>
      <c r="B11" s="33" t="s">
        <v>24</v>
      </c>
      <c r="C11" s="22">
        <v>370.49</v>
      </c>
      <c r="D11" s="22">
        <v>2</v>
      </c>
      <c r="E11" s="23">
        <f>C11*D11*K10</f>
        <v>18272.566800000004</v>
      </c>
      <c r="F11" s="23">
        <f t="shared" ref="F11:F15" si="1">C11*D11</f>
        <v>740.98</v>
      </c>
      <c r="G11" s="23">
        <f>D11*K10</f>
        <v>49.320000000000007</v>
      </c>
      <c r="H11" s="23"/>
      <c r="I11" s="23" t="s">
        <v>9</v>
      </c>
      <c r="J11" s="23" t="s">
        <v>27</v>
      </c>
      <c r="K11" s="23"/>
      <c r="L11" s="23" t="s">
        <v>12</v>
      </c>
      <c r="M11" s="23" t="s">
        <v>13</v>
      </c>
      <c r="N11" s="25" t="s">
        <v>8</v>
      </c>
    </row>
    <row r="12" spans="1:14">
      <c r="A12" s="50"/>
      <c r="B12" s="33" t="s">
        <v>32</v>
      </c>
      <c r="C12" s="22">
        <v>210</v>
      </c>
      <c r="D12" s="22">
        <v>4</v>
      </c>
      <c r="E12" s="23">
        <f>C12*D12*K10</f>
        <v>20714.400000000001</v>
      </c>
      <c r="F12" s="23">
        <f t="shared" si="1"/>
        <v>840</v>
      </c>
      <c r="G12" s="23">
        <f>D12*K10</f>
        <v>98.640000000000015</v>
      </c>
      <c r="H12" s="23"/>
      <c r="I12" s="22">
        <v>483</v>
      </c>
      <c r="J12" s="22">
        <v>8.35</v>
      </c>
      <c r="K12" s="23"/>
      <c r="L12" s="24">
        <f>L10/K10</f>
        <v>5561.6852960259521</v>
      </c>
      <c r="M12" s="24">
        <f>H14*K10*0.97-L14*L16*K10-L10</f>
        <v>14695.256600000022</v>
      </c>
      <c r="N12" s="25">
        <f>M12/L10*100</f>
        <v>10.714642635387026</v>
      </c>
    </row>
    <row r="13" spans="1:14">
      <c r="A13" s="50"/>
      <c r="B13" s="33" t="s">
        <v>33</v>
      </c>
      <c r="C13" s="22">
        <v>926.93</v>
      </c>
      <c r="D13" s="22">
        <v>1</v>
      </c>
      <c r="E13" s="23">
        <f>C13*D13*K10</f>
        <v>22858.093800000002</v>
      </c>
      <c r="F13" s="23">
        <f t="shared" si="1"/>
        <v>926.93</v>
      </c>
      <c r="G13" s="23">
        <f>D13*K10</f>
        <v>24.660000000000004</v>
      </c>
      <c r="H13" s="23" t="s">
        <v>10</v>
      </c>
      <c r="I13" s="23" t="s">
        <v>11</v>
      </c>
      <c r="J13" s="23" t="s">
        <v>28</v>
      </c>
      <c r="K13" s="23"/>
      <c r="L13" s="23" t="s">
        <v>15</v>
      </c>
      <c r="M13" s="23" t="s">
        <v>14</v>
      </c>
      <c r="N13" s="25"/>
    </row>
    <row r="14" spans="1:14">
      <c r="A14" s="50"/>
      <c r="B14" s="33" t="s">
        <v>34</v>
      </c>
      <c r="C14" s="22">
        <v>717.73</v>
      </c>
      <c r="D14" s="22">
        <v>1</v>
      </c>
      <c r="E14" s="23">
        <f>C14*D14*K10</f>
        <v>17699.221800000003</v>
      </c>
      <c r="F14" s="23">
        <f t="shared" si="1"/>
        <v>717.73</v>
      </c>
      <c r="G14" s="23">
        <f>D14*K10</f>
        <v>24.660000000000004</v>
      </c>
      <c r="H14" s="22">
        <v>6350</v>
      </c>
      <c r="I14" s="24">
        <f>I12*J10/L10*100</f>
        <v>2.1129970848791819</v>
      </c>
      <c r="J14" s="2">
        <f>J12*K10/L10*100</f>
        <v>0.15013434877313916</v>
      </c>
      <c r="K14" s="23"/>
      <c r="L14" s="22">
        <v>5</v>
      </c>
      <c r="M14" s="23"/>
      <c r="N14" s="25"/>
    </row>
    <row r="15" spans="1:14">
      <c r="A15" s="50"/>
      <c r="B15" s="33"/>
      <c r="C15" s="22"/>
      <c r="D15" s="22"/>
      <c r="E15" s="23">
        <f>C15*D15*K10</f>
        <v>0</v>
      </c>
      <c r="F15" s="23">
        <f t="shared" si="1"/>
        <v>0</v>
      </c>
      <c r="G15" s="23">
        <f>D15*K10</f>
        <v>0</v>
      </c>
      <c r="H15" s="23"/>
      <c r="I15" s="23"/>
      <c r="J15" s="23" t="s">
        <v>29</v>
      </c>
      <c r="K15" s="23" t="s">
        <v>30</v>
      </c>
      <c r="L15" s="23" t="s">
        <v>16</v>
      </c>
      <c r="M15" s="23" t="s">
        <v>88</v>
      </c>
      <c r="N15" s="25"/>
    </row>
    <row r="16" spans="1:14">
      <c r="A16" s="51"/>
      <c r="B16" s="34"/>
      <c r="C16" s="27"/>
      <c r="D16" s="27"/>
      <c r="E16" s="29">
        <f>SUM(E10:E15)</f>
        <v>134045.34840000002</v>
      </c>
      <c r="F16" s="35"/>
      <c r="G16" s="30"/>
      <c r="H16" s="29"/>
      <c r="I16" s="29"/>
      <c r="J16" s="2">
        <f>H14-L12</f>
        <v>788.31470397404792</v>
      </c>
      <c r="K16" s="2">
        <f>J16/H14*100</f>
        <v>12.414404786992881</v>
      </c>
      <c r="L16" s="26">
        <v>0.38</v>
      </c>
      <c r="M16" s="41">
        <f>M10/K10</f>
        <v>788.31470397404792</v>
      </c>
      <c r="N16" s="28"/>
    </row>
    <row r="17" spans="1:14">
      <c r="A17" s="49" t="s">
        <v>33</v>
      </c>
      <c r="B17" s="32" t="s">
        <v>22</v>
      </c>
      <c r="C17" s="20" t="s">
        <v>0</v>
      </c>
      <c r="D17" s="20" t="s">
        <v>1</v>
      </c>
      <c r="E17" s="20" t="s">
        <v>2</v>
      </c>
      <c r="F17" s="20" t="s">
        <v>46</v>
      </c>
      <c r="G17" s="20" t="s">
        <v>31</v>
      </c>
      <c r="H17" s="20"/>
      <c r="I17" s="20" t="s">
        <v>3</v>
      </c>
      <c r="J17" s="20" t="s">
        <v>4</v>
      </c>
      <c r="K17" s="20" t="s">
        <v>5</v>
      </c>
      <c r="L17" s="20" t="s">
        <v>7</v>
      </c>
      <c r="M17" s="20" t="s">
        <v>6</v>
      </c>
      <c r="N17" s="21"/>
    </row>
    <row r="18" spans="1:14">
      <c r="A18" s="50"/>
      <c r="B18" s="33" t="s">
        <v>36</v>
      </c>
      <c r="C18" s="22">
        <v>19.100000000000001</v>
      </c>
      <c r="D18" s="22">
        <v>2</v>
      </c>
      <c r="E18" s="23">
        <f>C18*D18*K18</f>
        <v>7065.4720000000007</v>
      </c>
      <c r="F18" s="23">
        <f>C18*D18</f>
        <v>38.200000000000003</v>
      </c>
      <c r="G18" s="23">
        <f>D18*K18</f>
        <v>369.92</v>
      </c>
      <c r="H18" s="23"/>
      <c r="I18" s="22">
        <v>21.76</v>
      </c>
      <c r="J18" s="22">
        <v>8.5</v>
      </c>
      <c r="K18" s="24">
        <f>I18*J18</f>
        <v>184.96</v>
      </c>
      <c r="L18" s="24">
        <f>E24+I20*J18+J20*K18+L22*L24</f>
        <v>174375.36320000002</v>
      </c>
      <c r="M18" s="24">
        <f>H22*K18-L18</f>
        <v>7810.2367999999842</v>
      </c>
      <c r="N18" s="25"/>
    </row>
    <row r="19" spans="1:14">
      <c r="A19" s="50"/>
      <c r="B19" s="33" t="s">
        <v>37</v>
      </c>
      <c r="C19" s="22">
        <v>122</v>
      </c>
      <c r="D19" s="22">
        <v>6</v>
      </c>
      <c r="E19" s="23">
        <f>C19*D19*K18</f>
        <v>135390.72</v>
      </c>
      <c r="F19" s="23">
        <f t="shared" ref="F19:F23" si="2">C19*D19</f>
        <v>732</v>
      </c>
      <c r="G19" s="23">
        <f>D19*K18</f>
        <v>1109.76</v>
      </c>
      <c r="H19" s="23"/>
      <c r="I19" s="23" t="s">
        <v>9</v>
      </c>
      <c r="J19" s="23" t="s">
        <v>27</v>
      </c>
      <c r="K19" s="23">
        <f>K18*4</f>
        <v>739.84</v>
      </c>
      <c r="L19" s="23" t="s">
        <v>12</v>
      </c>
      <c r="M19" s="23" t="s">
        <v>13</v>
      </c>
      <c r="N19" s="25" t="s">
        <v>8</v>
      </c>
    </row>
    <row r="20" spans="1:14">
      <c r="A20" s="50"/>
      <c r="B20" s="33" t="s">
        <v>38</v>
      </c>
      <c r="C20" s="22">
        <v>30</v>
      </c>
      <c r="D20" s="22">
        <v>5</v>
      </c>
      <c r="E20" s="23">
        <f>C20*D20*K18</f>
        <v>27744</v>
      </c>
      <c r="F20" s="23">
        <f t="shared" si="2"/>
        <v>150</v>
      </c>
      <c r="G20" s="23">
        <f>D20*K18</f>
        <v>924.80000000000007</v>
      </c>
      <c r="H20" s="23"/>
      <c r="I20" s="22">
        <v>470</v>
      </c>
      <c r="J20" s="22">
        <v>0.97</v>
      </c>
      <c r="K20" s="23"/>
      <c r="L20" s="24">
        <f>L18/K18</f>
        <v>942.77337370242219</v>
      </c>
      <c r="M20" s="24">
        <f>H22*K18*0.97-L22*L24*K18-L18</f>
        <v>2204.0991999999969</v>
      </c>
      <c r="N20" s="25">
        <f>M20/L18*100</f>
        <v>1.2639969084807026</v>
      </c>
    </row>
    <row r="21" spans="1:14">
      <c r="A21" s="50"/>
      <c r="B21" s="33"/>
      <c r="C21" s="22"/>
      <c r="D21" s="22"/>
      <c r="E21" s="23">
        <f>C21*D21*K18</f>
        <v>0</v>
      </c>
      <c r="F21" s="23">
        <f t="shared" si="2"/>
        <v>0</v>
      </c>
      <c r="G21" s="23">
        <f>D21*K18</f>
        <v>0</v>
      </c>
      <c r="H21" s="23" t="s">
        <v>10</v>
      </c>
      <c r="I21" s="23" t="s">
        <v>11</v>
      </c>
      <c r="J21" s="23" t="s">
        <v>28</v>
      </c>
      <c r="K21" s="23"/>
      <c r="L21" s="23" t="s">
        <v>15</v>
      </c>
      <c r="M21" s="23" t="s">
        <v>14</v>
      </c>
      <c r="N21" s="25"/>
    </row>
    <row r="22" spans="1:14">
      <c r="A22" s="50"/>
      <c r="B22" s="33"/>
      <c r="C22" s="22"/>
      <c r="D22" s="22"/>
      <c r="E22" s="23">
        <f>C22*D22*K18</f>
        <v>0</v>
      </c>
      <c r="F22" s="23">
        <f t="shared" si="2"/>
        <v>0</v>
      </c>
      <c r="G22" s="23">
        <f>D22*K18</f>
        <v>0</v>
      </c>
      <c r="H22" s="22">
        <v>985</v>
      </c>
      <c r="I22" s="24">
        <f>I20*J18/L18*100</f>
        <v>2.2910346546019404</v>
      </c>
      <c r="J22" s="2">
        <f>J20*K18/L18*100</f>
        <v>0.10288792906726402</v>
      </c>
      <c r="K22" s="23"/>
      <c r="L22" s="22">
        <v>2</v>
      </c>
      <c r="M22" s="23"/>
      <c r="N22" s="25"/>
    </row>
    <row r="23" spans="1:14">
      <c r="A23" s="50"/>
      <c r="B23" s="33"/>
      <c r="C23" s="22"/>
      <c r="D23" s="22"/>
      <c r="E23" s="23">
        <f>C23*D23*K18</f>
        <v>0</v>
      </c>
      <c r="F23" s="23">
        <f t="shared" si="2"/>
        <v>0</v>
      </c>
      <c r="G23" s="23">
        <f>D23*K18</f>
        <v>0</v>
      </c>
      <c r="H23" s="23"/>
      <c r="I23" s="23"/>
      <c r="J23" s="23" t="s">
        <v>29</v>
      </c>
      <c r="K23" s="23" t="s">
        <v>30</v>
      </c>
      <c r="L23" s="23" t="s">
        <v>16</v>
      </c>
      <c r="M23" s="23" t="s">
        <v>88</v>
      </c>
      <c r="N23" s="25"/>
    </row>
    <row r="24" spans="1:14">
      <c r="A24" s="51"/>
      <c r="B24" s="34"/>
      <c r="C24" s="27"/>
      <c r="D24" s="27"/>
      <c r="E24" s="29">
        <f>SUM(E18:E23)</f>
        <v>170200.19200000001</v>
      </c>
      <c r="F24" s="35"/>
      <c r="G24" s="30"/>
      <c r="H24" s="29"/>
      <c r="I24" s="29"/>
      <c r="J24" s="2">
        <f>H22-L20</f>
        <v>42.226626297577809</v>
      </c>
      <c r="K24" s="2">
        <f>J24/H22*100</f>
        <v>4.2869671368099302</v>
      </c>
      <c r="L24" s="26">
        <v>0.38</v>
      </c>
      <c r="M24" s="41">
        <f>M18/K18</f>
        <v>42.226626297577766</v>
      </c>
      <c r="N24" s="28"/>
    </row>
    <row r="25" spans="1:14">
      <c r="A25" s="49" t="s">
        <v>35</v>
      </c>
      <c r="B25" s="32" t="s">
        <v>20</v>
      </c>
      <c r="C25" s="20" t="s">
        <v>0</v>
      </c>
      <c r="D25" s="20" t="s">
        <v>1</v>
      </c>
      <c r="E25" s="20" t="s">
        <v>2</v>
      </c>
      <c r="F25" s="20" t="s">
        <v>46</v>
      </c>
      <c r="G25" s="20" t="s">
        <v>31</v>
      </c>
      <c r="H25" s="20"/>
      <c r="I25" s="20" t="s">
        <v>3</v>
      </c>
      <c r="J25" s="20" t="s">
        <v>4</v>
      </c>
      <c r="K25" s="20" t="s">
        <v>5</v>
      </c>
      <c r="L25" s="20" t="s">
        <v>7</v>
      </c>
      <c r="M25" s="20" t="s">
        <v>6</v>
      </c>
      <c r="N25" s="21"/>
    </row>
    <row r="26" spans="1:14">
      <c r="A26" s="50"/>
      <c r="B26" s="33" t="s">
        <v>39</v>
      </c>
      <c r="C26" s="22">
        <v>12.4</v>
      </c>
      <c r="D26" s="22">
        <v>2</v>
      </c>
      <c r="E26" s="23">
        <f>C26*D26*K26</f>
        <v>806.99199999999996</v>
      </c>
      <c r="F26" s="23">
        <f>C26*D26</f>
        <v>24.8</v>
      </c>
      <c r="G26" s="23">
        <f>D26*K26</f>
        <v>65.08</v>
      </c>
      <c r="H26" s="23"/>
      <c r="I26" s="22">
        <v>32.54</v>
      </c>
      <c r="J26" s="22">
        <v>1</v>
      </c>
      <c r="K26" s="24">
        <f>I26*J26</f>
        <v>32.54</v>
      </c>
      <c r="L26" s="24">
        <f>E32+I28*J26+J28*K26+L30*L32</f>
        <v>9913.8679999999986</v>
      </c>
      <c r="M26" s="24">
        <f>H30*K26-L26</f>
        <v>368.77200000000084</v>
      </c>
      <c r="N26" s="25"/>
    </row>
    <row r="27" spans="1:14">
      <c r="A27" s="50"/>
      <c r="B27" s="33" t="s">
        <v>37</v>
      </c>
      <c r="C27" s="22">
        <v>120</v>
      </c>
      <c r="D27" s="22">
        <v>2</v>
      </c>
      <c r="E27" s="23">
        <f>C27*D27*K26</f>
        <v>7809.5999999999995</v>
      </c>
      <c r="F27" s="23">
        <f t="shared" ref="F27:F31" si="3">C27*D27</f>
        <v>240</v>
      </c>
      <c r="G27" s="23">
        <f>D27*K26</f>
        <v>65.08</v>
      </c>
      <c r="H27" s="23"/>
      <c r="I27" s="23" t="s">
        <v>9</v>
      </c>
      <c r="J27" s="23" t="s">
        <v>27</v>
      </c>
      <c r="K27" s="23"/>
      <c r="L27" s="23" t="s">
        <v>12</v>
      </c>
      <c r="M27" s="23" t="s">
        <v>13</v>
      </c>
      <c r="N27" s="25" t="s">
        <v>8</v>
      </c>
    </row>
    <row r="28" spans="1:14">
      <c r="A28" s="50"/>
      <c r="B28" s="33" t="s">
        <v>40</v>
      </c>
      <c r="C28" s="22">
        <v>4.95</v>
      </c>
      <c r="D28" s="22">
        <v>5</v>
      </c>
      <c r="E28" s="23">
        <f>C28*D28*K26</f>
        <v>805.36500000000001</v>
      </c>
      <c r="F28" s="23">
        <f t="shared" si="3"/>
        <v>24.75</v>
      </c>
      <c r="G28" s="23">
        <f>D28*K26</f>
        <v>162.69999999999999</v>
      </c>
      <c r="H28" s="23"/>
      <c r="I28" s="22">
        <v>470</v>
      </c>
      <c r="J28" s="22">
        <v>0.65</v>
      </c>
      <c r="K28" s="23"/>
      <c r="L28" s="24">
        <f>L26/K26</f>
        <v>304.66711739397658</v>
      </c>
      <c r="M28" s="24">
        <f>H30*K26*0.97-L30*L32*K26-L26</f>
        <v>35.562400000000707</v>
      </c>
      <c r="N28" s="25">
        <f>M28/L26*100</f>
        <v>0.35871367260488757</v>
      </c>
    </row>
    <row r="29" spans="1:14">
      <c r="A29" s="50"/>
      <c r="B29" s="33"/>
      <c r="C29" s="22"/>
      <c r="D29" s="22"/>
      <c r="E29" s="23">
        <f>C29*D29*K26</f>
        <v>0</v>
      </c>
      <c r="F29" s="23">
        <f t="shared" si="3"/>
        <v>0</v>
      </c>
      <c r="G29" s="23">
        <f>D29*K26</f>
        <v>0</v>
      </c>
      <c r="H29" s="23" t="s">
        <v>10</v>
      </c>
      <c r="I29" s="23" t="s">
        <v>11</v>
      </c>
      <c r="J29" s="23" t="s">
        <v>28</v>
      </c>
      <c r="K29" s="23"/>
      <c r="L29" s="23" t="s">
        <v>15</v>
      </c>
      <c r="M29" s="23" t="s">
        <v>14</v>
      </c>
      <c r="N29" s="25"/>
    </row>
    <row r="30" spans="1:14">
      <c r="A30" s="50"/>
      <c r="B30" s="33"/>
      <c r="C30" s="22"/>
      <c r="D30" s="22"/>
      <c r="E30" s="23">
        <f>C30*D30*K26</f>
        <v>0</v>
      </c>
      <c r="F30" s="23">
        <f t="shared" si="3"/>
        <v>0</v>
      </c>
      <c r="G30" s="23">
        <f>D30*K26</f>
        <v>0</v>
      </c>
      <c r="H30" s="22">
        <v>316</v>
      </c>
      <c r="I30" s="24">
        <f>I28*J26/L26*100</f>
        <v>4.740833749249032</v>
      </c>
      <c r="J30" s="2">
        <f>J28*K26/L26*100</f>
        <v>0.21334760559652402</v>
      </c>
      <c r="K30" s="23"/>
      <c r="L30" s="22">
        <v>2</v>
      </c>
      <c r="M30" s="23"/>
      <c r="N30" s="25"/>
    </row>
    <row r="31" spans="1:14">
      <c r="A31" s="50"/>
      <c r="B31" s="33"/>
      <c r="C31" s="22"/>
      <c r="D31" s="22"/>
      <c r="E31" s="23">
        <f>C31*D31*K26</f>
        <v>0</v>
      </c>
      <c r="F31" s="23">
        <f t="shared" si="3"/>
        <v>0</v>
      </c>
      <c r="G31" s="23">
        <f>D31*K26</f>
        <v>0</v>
      </c>
      <c r="H31" s="27"/>
      <c r="I31" s="27"/>
      <c r="J31" s="23" t="s">
        <v>29</v>
      </c>
      <c r="K31" s="23" t="s">
        <v>30</v>
      </c>
      <c r="L31" s="23" t="s">
        <v>16</v>
      </c>
      <c r="M31" s="23" t="s">
        <v>88</v>
      </c>
      <c r="N31" s="25"/>
    </row>
    <row r="32" spans="1:14">
      <c r="A32" s="51"/>
      <c r="B32" s="34"/>
      <c r="C32" s="27"/>
      <c r="D32" s="31"/>
      <c r="E32" s="30">
        <f>SUM(E26:E31)</f>
        <v>9421.9569999999985</v>
      </c>
      <c r="F32" s="30"/>
      <c r="G32" s="30"/>
      <c r="H32" s="30"/>
      <c r="I32" s="30"/>
      <c r="J32" s="2">
        <f>H30-L28</f>
        <v>11.332882606023418</v>
      </c>
      <c r="K32" s="2">
        <f>J32/H30*100</f>
        <v>3.5863552550707021</v>
      </c>
      <c r="L32" s="26">
        <v>0.38</v>
      </c>
      <c r="M32" s="41">
        <f>M26/K26</f>
        <v>11.332882606023382</v>
      </c>
      <c r="N32" s="28"/>
    </row>
    <row r="33" spans="1:14">
      <c r="A33" s="49" t="s">
        <v>34</v>
      </c>
      <c r="B33" s="32" t="s">
        <v>20</v>
      </c>
      <c r="C33" s="20" t="s">
        <v>0</v>
      </c>
      <c r="D33" s="20" t="s">
        <v>1</v>
      </c>
      <c r="E33" s="20" t="s">
        <v>2</v>
      </c>
      <c r="F33" s="20" t="s">
        <v>46</v>
      </c>
      <c r="G33" s="20" t="s">
        <v>31</v>
      </c>
      <c r="H33" s="20"/>
      <c r="I33" s="20" t="s">
        <v>3</v>
      </c>
      <c r="J33" s="20" t="s">
        <v>4</v>
      </c>
      <c r="K33" s="20" t="s">
        <v>5</v>
      </c>
      <c r="L33" s="20" t="s">
        <v>7</v>
      </c>
      <c r="M33" s="20" t="s">
        <v>6</v>
      </c>
      <c r="N33" s="21"/>
    </row>
    <row r="34" spans="1:14">
      <c r="A34" s="50"/>
      <c r="B34" s="33" t="s">
        <v>36</v>
      </c>
      <c r="C34" s="22">
        <v>18.8</v>
      </c>
      <c r="D34" s="22">
        <v>30</v>
      </c>
      <c r="E34" s="23">
        <f>C34*D34*K34</f>
        <v>27523.199999999997</v>
      </c>
      <c r="F34" s="23">
        <f>C34*D34</f>
        <v>564</v>
      </c>
      <c r="G34" s="23">
        <f>D34*K34</f>
        <v>1464</v>
      </c>
      <c r="H34" s="23"/>
      <c r="I34" s="22">
        <v>24.4</v>
      </c>
      <c r="J34" s="22">
        <v>2</v>
      </c>
      <c r="K34" s="24">
        <f>I34*J34</f>
        <v>48.8</v>
      </c>
      <c r="L34" s="24">
        <f>E40+I36*J34+J36*K34+L38*L40</f>
        <v>35167.128000000004</v>
      </c>
      <c r="M34" s="24">
        <f>H38*K34-L34</f>
        <v>1432.8719999999958</v>
      </c>
      <c r="N34" s="25"/>
    </row>
    <row r="35" spans="1:14">
      <c r="A35" s="50"/>
      <c r="B35" s="33" t="s">
        <v>41</v>
      </c>
      <c r="C35" s="22">
        <v>13.1</v>
      </c>
      <c r="D35" s="22">
        <v>5</v>
      </c>
      <c r="E35" s="23">
        <f>C35*D35*K34</f>
        <v>3196.3999999999996</v>
      </c>
      <c r="F35" s="23">
        <f t="shared" ref="F35:F39" si="4">C35*D35</f>
        <v>65.5</v>
      </c>
      <c r="G35" s="23">
        <f>D35*K34</f>
        <v>244</v>
      </c>
      <c r="H35" s="23"/>
      <c r="I35" s="23" t="s">
        <v>9</v>
      </c>
      <c r="J35" s="23" t="s">
        <v>27</v>
      </c>
      <c r="K35" s="23"/>
      <c r="L35" s="23" t="s">
        <v>12</v>
      </c>
      <c r="M35" s="23" t="s">
        <v>13</v>
      </c>
      <c r="N35" s="25" t="s">
        <v>8</v>
      </c>
    </row>
    <row r="36" spans="1:14">
      <c r="A36" s="50"/>
      <c r="B36" s="33" t="s">
        <v>42</v>
      </c>
      <c r="C36" s="22">
        <v>14.2</v>
      </c>
      <c r="D36" s="22">
        <v>5</v>
      </c>
      <c r="E36" s="23">
        <f>C36*D36*K34</f>
        <v>3464.7999999999997</v>
      </c>
      <c r="F36" s="23">
        <f t="shared" si="4"/>
        <v>71</v>
      </c>
      <c r="G36" s="23">
        <f>D36*K34</f>
        <v>244</v>
      </c>
      <c r="H36" s="23"/>
      <c r="I36" s="22">
        <v>470</v>
      </c>
      <c r="J36" s="22">
        <v>0.86</v>
      </c>
      <c r="K36" s="23"/>
      <c r="L36" s="24">
        <f>L34/K34</f>
        <v>720.63786885245918</v>
      </c>
      <c r="M36" s="24">
        <f>H38*K34*0.97-L38*L40*K34-L34</f>
        <v>297.78399999999237</v>
      </c>
      <c r="N36" s="25">
        <f>M36/L34*100</f>
        <v>0.84676803860694094</v>
      </c>
    </row>
    <row r="37" spans="1:14">
      <c r="A37" s="50"/>
      <c r="B37" s="33"/>
      <c r="C37" s="22"/>
      <c r="D37" s="22"/>
      <c r="E37" s="23">
        <f>C37*D37*K34</f>
        <v>0</v>
      </c>
      <c r="F37" s="23">
        <f t="shared" si="4"/>
        <v>0</v>
      </c>
      <c r="G37" s="23">
        <f>D37*K34</f>
        <v>0</v>
      </c>
      <c r="H37" s="23" t="s">
        <v>10</v>
      </c>
      <c r="I37" s="23" t="s">
        <v>11</v>
      </c>
      <c r="J37" s="23" t="s">
        <v>28</v>
      </c>
      <c r="K37" s="23"/>
      <c r="L37" s="23" t="s">
        <v>15</v>
      </c>
      <c r="M37" s="23" t="s">
        <v>14</v>
      </c>
      <c r="N37" s="25"/>
    </row>
    <row r="38" spans="1:14">
      <c r="A38" s="50"/>
      <c r="B38" s="33"/>
      <c r="C38" s="22"/>
      <c r="D38" s="22"/>
      <c r="E38" s="23">
        <f>C38*D38*K34</f>
        <v>0</v>
      </c>
      <c r="F38" s="23">
        <f t="shared" si="4"/>
        <v>0</v>
      </c>
      <c r="G38" s="23">
        <f>D38*K34</f>
        <v>0</v>
      </c>
      <c r="H38" s="22">
        <v>750</v>
      </c>
      <c r="I38" s="24">
        <f>I36*J34/L34*100</f>
        <v>2.6729507169308788</v>
      </c>
      <c r="J38" s="2">
        <f>J36*K34/L34*100</f>
        <v>0.1193387188171863</v>
      </c>
      <c r="K38" s="23"/>
      <c r="L38" s="22">
        <v>2</v>
      </c>
      <c r="M38" s="23"/>
      <c r="N38" s="25"/>
    </row>
    <row r="39" spans="1:14">
      <c r="A39" s="50"/>
      <c r="B39" s="33"/>
      <c r="C39" s="22"/>
      <c r="D39" s="22"/>
      <c r="E39" s="23">
        <f>C39*D39*K34</f>
        <v>0</v>
      </c>
      <c r="F39" s="23">
        <f t="shared" si="4"/>
        <v>0</v>
      </c>
      <c r="G39" s="23">
        <f>D39*K34</f>
        <v>0</v>
      </c>
      <c r="H39" s="27"/>
      <c r="I39" s="27"/>
      <c r="J39" s="23" t="s">
        <v>29</v>
      </c>
      <c r="K39" s="23" t="s">
        <v>30</v>
      </c>
      <c r="L39" s="23" t="s">
        <v>16</v>
      </c>
      <c r="M39" s="23" t="s">
        <v>88</v>
      </c>
      <c r="N39" s="25"/>
    </row>
    <row r="40" spans="1:14">
      <c r="A40" s="51"/>
      <c r="B40" s="34"/>
      <c r="C40" s="27"/>
      <c r="D40" s="31"/>
      <c r="E40" s="30">
        <f>SUM(E34:E39)</f>
        <v>34184.400000000001</v>
      </c>
      <c r="F40" s="30"/>
      <c r="G40" s="30"/>
      <c r="H40" s="30"/>
      <c r="I40" s="30"/>
      <c r="J40" s="2">
        <f>H38-L36</f>
        <v>29.362131147540822</v>
      </c>
      <c r="K40" s="2">
        <f>J40/H38*100</f>
        <v>3.9149508196721099</v>
      </c>
      <c r="L40" s="26">
        <v>0.38</v>
      </c>
      <c r="M40" s="41">
        <f>M34/K34</f>
        <v>29.362131147540897</v>
      </c>
      <c r="N40" s="28"/>
    </row>
    <row r="41" spans="1:14">
      <c r="A41" s="49" t="s">
        <v>43</v>
      </c>
      <c r="B41" s="32" t="s">
        <v>20</v>
      </c>
      <c r="C41" s="20" t="s">
        <v>0</v>
      </c>
      <c r="D41" s="20" t="s">
        <v>1</v>
      </c>
      <c r="E41" s="20" t="s">
        <v>2</v>
      </c>
      <c r="F41" s="20" t="s">
        <v>46</v>
      </c>
      <c r="G41" s="20" t="s">
        <v>31</v>
      </c>
      <c r="H41" s="20"/>
      <c r="I41" s="20" t="s">
        <v>3</v>
      </c>
      <c r="J41" s="20" t="s">
        <v>4</v>
      </c>
      <c r="K41" s="20" t="s">
        <v>5</v>
      </c>
      <c r="L41" s="20" t="s">
        <v>7</v>
      </c>
      <c r="M41" s="20" t="s">
        <v>6</v>
      </c>
      <c r="N41" s="21"/>
    </row>
    <row r="42" spans="1:14">
      <c r="A42" s="50"/>
      <c r="B42" s="33" t="s">
        <v>41</v>
      </c>
      <c r="C42" s="22">
        <v>13.1</v>
      </c>
      <c r="D42" s="22">
        <v>5</v>
      </c>
      <c r="E42" s="23">
        <f>C42*D42*K42</f>
        <v>3167.9075000000003</v>
      </c>
      <c r="F42" s="23">
        <f>C42*D42</f>
        <v>65.5</v>
      </c>
      <c r="G42" s="23">
        <f>D42*K42</f>
        <v>241.82500000000002</v>
      </c>
      <c r="H42" s="23"/>
      <c r="I42" s="22">
        <v>5.69</v>
      </c>
      <c r="J42" s="22">
        <v>8.5</v>
      </c>
      <c r="K42" s="24">
        <f>I42*J42</f>
        <v>48.365000000000002</v>
      </c>
      <c r="L42" s="24">
        <f>E48+I44*J42+J44*K42+L46*L48</f>
        <v>103590.59165</v>
      </c>
      <c r="M42" s="24">
        <f>H46*K42-L42</f>
        <v>3779.7083500000008</v>
      </c>
      <c r="N42" s="25"/>
    </row>
    <row r="43" spans="1:14">
      <c r="A43" s="50"/>
      <c r="B43" s="33" t="s">
        <v>34</v>
      </c>
      <c r="C43" s="22">
        <v>750</v>
      </c>
      <c r="D43" s="22">
        <v>1</v>
      </c>
      <c r="E43" s="23">
        <f>C43*D43*K42</f>
        <v>36273.75</v>
      </c>
      <c r="F43" s="23">
        <f t="shared" ref="F43:F47" si="5">C43*D43</f>
        <v>750</v>
      </c>
      <c r="G43" s="23">
        <f>D43*K42</f>
        <v>48.365000000000002</v>
      </c>
      <c r="H43" s="23"/>
      <c r="I43" s="23" t="s">
        <v>9</v>
      </c>
      <c r="J43" s="23" t="s">
        <v>27</v>
      </c>
      <c r="K43" s="23"/>
      <c r="L43" s="23" t="s">
        <v>12</v>
      </c>
      <c r="M43" s="23" t="s">
        <v>13</v>
      </c>
      <c r="N43" s="25" t="s">
        <v>8</v>
      </c>
    </row>
    <row r="44" spans="1:14">
      <c r="A44" s="50"/>
      <c r="B44" s="33" t="s">
        <v>44</v>
      </c>
      <c r="C44" s="22">
        <v>620</v>
      </c>
      <c r="D44" s="22">
        <v>2</v>
      </c>
      <c r="E44" s="23">
        <f>C44*D44*K42</f>
        <v>59972.600000000006</v>
      </c>
      <c r="F44" s="23">
        <f t="shared" si="5"/>
        <v>1240</v>
      </c>
      <c r="G44" s="23">
        <f>D44*K42</f>
        <v>96.73</v>
      </c>
      <c r="H44" s="23"/>
      <c r="I44" s="22">
        <v>470</v>
      </c>
      <c r="J44" s="22">
        <v>3.71</v>
      </c>
      <c r="K44" s="23"/>
      <c r="L44" s="24">
        <f>L42/K42</f>
        <v>2141.8503390881838</v>
      </c>
      <c r="M44" s="24">
        <f>H46*K42*0.97-L46*L48*K42-L42</f>
        <v>466.70584999999846</v>
      </c>
      <c r="N44" s="25">
        <f>M44/L42*100</f>
        <v>0.45052918664356184</v>
      </c>
    </row>
    <row r="45" spans="1:14">
      <c r="A45" s="50"/>
      <c r="B45" s="33"/>
      <c r="C45" s="22"/>
      <c r="D45" s="22"/>
      <c r="E45" s="23">
        <f>C45*D45*K42</f>
        <v>0</v>
      </c>
      <c r="F45" s="23">
        <f t="shared" si="5"/>
        <v>0</v>
      </c>
      <c r="G45" s="23">
        <f>D45*K42</f>
        <v>0</v>
      </c>
      <c r="H45" s="23" t="s">
        <v>10</v>
      </c>
      <c r="I45" s="23" t="s">
        <v>11</v>
      </c>
      <c r="J45" s="23" t="s">
        <v>28</v>
      </c>
      <c r="K45" s="23"/>
      <c r="L45" s="23" t="s">
        <v>15</v>
      </c>
      <c r="M45" s="23" t="s">
        <v>14</v>
      </c>
      <c r="N45" s="25"/>
    </row>
    <row r="46" spans="1:14">
      <c r="A46" s="50"/>
      <c r="B46" s="33"/>
      <c r="C46" s="22"/>
      <c r="D46" s="22"/>
      <c r="E46" s="23">
        <f>C46*D46*K42</f>
        <v>0</v>
      </c>
      <c r="F46" s="23">
        <f t="shared" si="5"/>
        <v>0</v>
      </c>
      <c r="G46" s="23">
        <f>D46*K42</f>
        <v>0</v>
      </c>
      <c r="H46" s="22">
        <v>2220</v>
      </c>
      <c r="I46" s="24">
        <f>I44*J42/L42*100</f>
        <v>3.8565278336259023</v>
      </c>
      <c r="J46" s="2">
        <f>J44*K42/L42*100</f>
        <v>0.17321471684055201</v>
      </c>
      <c r="K46" s="23"/>
      <c r="L46" s="22">
        <v>5</v>
      </c>
      <c r="M46" s="23"/>
      <c r="N46" s="25"/>
    </row>
    <row r="47" spans="1:14">
      <c r="A47" s="50"/>
      <c r="B47" s="33"/>
      <c r="C47" s="22"/>
      <c r="D47" s="22"/>
      <c r="E47" s="23">
        <f>C47*D47*K42</f>
        <v>0</v>
      </c>
      <c r="F47" s="23">
        <f t="shared" si="5"/>
        <v>0</v>
      </c>
      <c r="G47" s="23">
        <f>D47*K42</f>
        <v>0</v>
      </c>
      <c r="H47" s="27"/>
      <c r="I47" s="27"/>
      <c r="J47" s="23" t="s">
        <v>29</v>
      </c>
      <c r="K47" s="23" t="s">
        <v>30</v>
      </c>
      <c r="L47" s="23" t="s">
        <v>16</v>
      </c>
      <c r="M47" s="23" t="s">
        <v>88</v>
      </c>
      <c r="N47" s="25"/>
    </row>
    <row r="48" spans="1:14">
      <c r="A48" s="51"/>
      <c r="B48" s="34"/>
      <c r="C48" s="27"/>
      <c r="D48" s="31"/>
      <c r="E48" s="30">
        <f>SUM(E42:E47)</f>
        <v>99414.257500000007</v>
      </c>
      <c r="F48" s="30"/>
      <c r="G48" s="30"/>
      <c r="H48" s="30"/>
      <c r="I48" s="30"/>
      <c r="J48" s="2">
        <f>H46-L44</f>
        <v>78.149660911816227</v>
      </c>
      <c r="K48" s="2">
        <f>J48/H46*100</f>
        <v>3.520254996027758</v>
      </c>
      <c r="L48" s="26">
        <v>0.38</v>
      </c>
      <c r="M48" s="41">
        <f>M42/K42</f>
        <v>78.149660911816412</v>
      </c>
      <c r="N48" s="28"/>
    </row>
    <row r="49" spans="1:27">
      <c r="A49" s="49" t="s">
        <v>45</v>
      </c>
      <c r="B49" s="32" t="s">
        <v>20</v>
      </c>
      <c r="C49" s="20" t="s">
        <v>0</v>
      </c>
      <c r="D49" s="20" t="s">
        <v>1</v>
      </c>
      <c r="E49" s="20" t="s">
        <v>2</v>
      </c>
      <c r="F49" s="20" t="s">
        <v>46</v>
      </c>
      <c r="G49" s="20" t="s">
        <v>31</v>
      </c>
      <c r="H49" s="20"/>
      <c r="I49" s="20" t="s">
        <v>3</v>
      </c>
      <c r="J49" s="20" t="s">
        <v>4</v>
      </c>
      <c r="K49" s="20" t="s">
        <v>5</v>
      </c>
      <c r="L49" s="20" t="s">
        <v>7</v>
      </c>
      <c r="M49" s="20" t="s">
        <v>6</v>
      </c>
      <c r="N49" s="21"/>
    </row>
    <row r="50" spans="1:27">
      <c r="A50" s="50"/>
      <c r="B50" s="33" t="s">
        <v>41</v>
      </c>
      <c r="C50" s="22">
        <v>13.1</v>
      </c>
      <c r="D50" s="22">
        <v>10</v>
      </c>
      <c r="E50" s="23">
        <f>C50*D50*K50</f>
        <v>639.28</v>
      </c>
      <c r="F50" s="23">
        <f>C50*D50</f>
        <v>131</v>
      </c>
      <c r="G50" s="23">
        <f>D50*K50</f>
        <v>48.8</v>
      </c>
      <c r="H50" s="23"/>
      <c r="I50" s="22">
        <v>4.88</v>
      </c>
      <c r="J50" s="22">
        <v>1</v>
      </c>
      <c r="K50" s="24">
        <f>I50*J50</f>
        <v>4.88</v>
      </c>
      <c r="L50" s="24">
        <f>E56+I52*J50+J52*K50+L54*L56</f>
        <v>26820.581600000001</v>
      </c>
      <c r="M50" s="24">
        <f>H54*K50-L50</f>
        <v>751.41839999999866</v>
      </c>
      <c r="N50" s="25"/>
    </row>
    <row r="51" spans="1:27">
      <c r="A51" s="50"/>
      <c r="B51" s="33" t="s">
        <v>24</v>
      </c>
      <c r="C51" s="22">
        <v>478</v>
      </c>
      <c r="D51" s="22">
        <v>1</v>
      </c>
      <c r="E51" s="23">
        <f>C51*D51*K50</f>
        <v>2332.64</v>
      </c>
      <c r="F51" s="23">
        <f t="shared" ref="F51:F55" si="6">C51*D51</f>
        <v>478</v>
      </c>
      <c r="G51" s="23">
        <f>D51*K50</f>
        <v>4.88</v>
      </c>
      <c r="H51" s="23"/>
      <c r="I51" s="23" t="s">
        <v>9</v>
      </c>
      <c r="J51" s="23" t="s">
        <v>27</v>
      </c>
      <c r="K51" s="23"/>
      <c r="L51" s="23" t="s">
        <v>12</v>
      </c>
      <c r="M51" s="23" t="s">
        <v>13</v>
      </c>
      <c r="N51" s="25" t="s">
        <v>8</v>
      </c>
      <c r="T51" s="3"/>
      <c r="U51" s="3"/>
      <c r="V51" s="3"/>
      <c r="W51" s="3"/>
      <c r="X51" s="3"/>
      <c r="Y51" s="3"/>
      <c r="Z51" s="3"/>
      <c r="AA51" s="3"/>
    </row>
    <row r="52" spans="1:27">
      <c r="A52" s="50"/>
      <c r="B52" s="33" t="s">
        <v>35</v>
      </c>
      <c r="C52" s="22">
        <v>316</v>
      </c>
      <c r="D52" s="22">
        <v>1</v>
      </c>
      <c r="E52" s="23">
        <f>C52*D52*K50</f>
        <v>1542.08</v>
      </c>
      <c r="F52" s="23">
        <f t="shared" si="6"/>
        <v>316</v>
      </c>
      <c r="G52" s="23">
        <f>D52*K50</f>
        <v>4.88</v>
      </c>
      <c r="H52" s="23"/>
      <c r="I52" s="22">
        <v>470</v>
      </c>
      <c r="J52" s="22">
        <v>4.32</v>
      </c>
      <c r="K52" s="23"/>
      <c r="L52" s="24">
        <f>L50/K50</f>
        <v>5496.0208196721314</v>
      </c>
      <c r="M52" s="24">
        <f>H54*K50*0.97-L54*L56*K50-L50</f>
        <v>-85.013600000002043</v>
      </c>
      <c r="N52" s="25">
        <f>M52/L50*100</f>
        <v>-0.31697150072242297</v>
      </c>
      <c r="T52" s="3"/>
      <c r="U52" s="3"/>
      <c r="V52" s="3"/>
      <c r="W52" s="3"/>
      <c r="X52" s="3"/>
      <c r="Y52" s="3"/>
      <c r="Z52" s="3"/>
      <c r="AA52" s="3"/>
    </row>
    <row r="53" spans="1:27" ht="16.5">
      <c r="A53" s="50"/>
      <c r="B53" s="33" t="s">
        <v>34</v>
      </c>
      <c r="C53" s="22">
        <v>750</v>
      </c>
      <c r="D53" s="22">
        <v>1</v>
      </c>
      <c r="E53" s="23">
        <f>C53*D53*K50</f>
        <v>3660</v>
      </c>
      <c r="F53" s="23">
        <f t="shared" si="6"/>
        <v>750</v>
      </c>
      <c r="G53" s="23">
        <f>D53*K50</f>
        <v>4.88</v>
      </c>
      <c r="H53" s="23" t="s">
        <v>10</v>
      </c>
      <c r="I53" s="23" t="s">
        <v>11</v>
      </c>
      <c r="J53" s="23" t="s">
        <v>28</v>
      </c>
      <c r="K53" s="23"/>
      <c r="L53" s="23" t="s">
        <v>15</v>
      </c>
      <c r="M53" s="23" t="s">
        <v>14</v>
      </c>
      <c r="N53" s="25"/>
      <c r="T53" s="3"/>
      <c r="U53" s="3"/>
      <c r="V53" s="4"/>
      <c r="W53" s="5"/>
      <c r="X53" s="5"/>
      <c r="Y53" s="5"/>
      <c r="Z53" s="3"/>
      <c r="AA53" s="3"/>
    </row>
    <row r="54" spans="1:27" ht="17.25">
      <c r="A54" s="50"/>
      <c r="B54" s="33" t="s">
        <v>44</v>
      </c>
      <c r="C54" s="22">
        <v>620</v>
      </c>
      <c r="D54" s="22">
        <v>6</v>
      </c>
      <c r="E54" s="23">
        <f>C54*D54*K50</f>
        <v>18153.599999999999</v>
      </c>
      <c r="F54" s="23">
        <f t="shared" si="6"/>
        <v>3720</v>
      </c>
      <c r="G54" s="23">
        <f>D54*K50</f>
        <v>29.28</v>
      </c>
      <c r="H54" s="22">
        <v>5650</v>
      </c>
      <c r="I54" s="24">
        <f>I52*J50/L50*100</f>
        <v>1.7523855634808454</v>
      </c>
      <c r="J54" s="2">
        <f>J52*K50/L50*100</f>
        <v>7.8602322329952762E-2</v>
      </c>
      <c r="K54" s="23"/>
      <c r="L54" s="22">
        <v>5</v>
      </c>
      <c r="M54" s="23"/>
      <c r="N54" s="25"/>
      <c r="T54" s="3"/>
      <c r="U54" s="3"/>
      <c r="V54" s="6"/>
      <c r="W54" s="5"/>
      <c r="X54" s="5"/>
      <c r="Y54" s="5"/>
      <c r="Z54" s="3"/>
      <c r="AA54" s="3"/>
    </row>
    <row r="55" spans="1:27" ht="16.5">
      <c r="A55" s="50"/>
      <c r="B55" s="33"/>
      <c r="C55" s="22"/>
      <c r="D55" s="22"/>
      <c r="E55" s="23">
        <f>C55*D55*K50</f>
        <v>0</v>
      </c>
      <c r="F55" s="23">
        <f t="shared" si="6"/>
        <v>0</v>
      </c>
      <c r="G55" s="23">
        <f>D55*K50</f>
        <v>0</v>
      </c>
      <c r="H55" s="27"/>
      <c r="I55" s="27"/>
      <c r="J55" s="23" t="s">
        <v>29</v>
      </c>
      <c r="K55" s="23" t="s">
        <v>30</v>
      </c>
      <c r="L55" s="23" t="s">
        <v>16</v>
      </c>
      <c r="M55" s="23" t="s">
        <v>88</v>
      </c>
      <c r="N55" s="25"/>
      <c r="T55" s="3"/>
      <c r="U55" s="3"/>
      <c r="V55" s="4"/>
      <c r="W55" s="5"/>
      <c r="X55" s="5"/>
      <c r="Y55" s="5"/>
      <c r="Z55" s="3"/>
      <c r="AA55" s="3"/>
    </row>
    <row r="56" spans="1:27">
      <c r="A56" s="51"/>
      <c r="B56" s="34"/>
      <c r="C56" s="27"/>
      <c r="D56" s="31"/>
      <c r="E56" s="30">
        <f>SUM(E50:E55)</f>
        <v>26327.599999999999</v>
      </c>
      <c r="F56" s="30"/>
      <c r="G56" s="30"/>
      <c r="H56" s="30"/>
      <c r="I56" s="30"/>
      <c r="J56" s="2">
        <f>H54-L52</f>
        <v>153.97918032786856</v>
      </c>
      <c r="K56" s="2">
        <f>J56/H54*100</f>
        <v>2.7252952270419217</v>
      </c>
      <c r="L56" s="26">
        <v>0.38</v>
      </c>
      <c r="M56" s="41">
        <f>M50/K50</f>
        <v>153.97918032786859</v>
      </c>
      <c r="N56" s="28"/>
      <c r="T56" s="3"/>
      <c r="U56" s="3"/>
      <c r="V56" s="7"/>
      <c r="W56" s="5"/>
      <c r="X56" s="5"/>
      <c r="Y56" s="5"/>
      <c r="Z56" s="3"/>
      <c r="AA56" s="3"/>
    </row>
    <row r="57" spans="1:27" ht="16.5">
      <c r="T57" s="3"/>
      <c r="U57" s="3"/>
      <c r="V57" s="8"/>
      <c r="W57" s="5"/>
      <c r="X57" s="5"/>
      <c r="Y57" s="5"/>
      <c r="Z57" s="3"/>
      <c r="AA57" s="3"/>
    </row>
    <row r="58" spans="1:27">
      <c r="T58" s="3"/>
      <c r="U58" s="3"/>
      <c r="V58" s="9"/>
      <c r="W58" s="5"/>
      <c r="X58" s="5"/>
      <c r="Y58" s="5"/>
      <c r="Z58" s="3"/>
      <c r="AA58" s="3"/>
    </row>
    <row r="59" spans="1:27" ht="16.5">
      <c r="T59" s="3"/>
      <c r="U59" s="3"/>
      <c r="V59" s="4"/>
      <c r="W59" s="5"/>
      <c r="X59" s="5"/>
      <c r="Y59" s="5"/>
      <c r="Z59" s="3"/>
      <c r="AA59" s="3"/>
    </row>
    <row r="60" spans="1:27" ht="16.5">
      <c r="T60" s="3"/>
      <c r="U60" s="3"/>
      <c r="V60" s="4"/>
      <c r="W60" s="5"/>
      <c r="X60" s="5"/>
      <c r="Y60" s="5"/>
      <c r="Z60" s="3"/>
      <c r="AA60" s="3"/>
    </row>
    <row r="61" spans="1:27">
      <c r="T61" s="3"/>
      <c r="U61" s="3"/>
      <c r="V61" s="7"/>
      <c r="W61" s="5"/>
      <c r="X61" s="5"/>
      <c r="Y61" s="5"/>
      <c r="Z61" s="3"/>
      <c r="AA61" s="3"/>
    </row>
    <row r="62" spans="1:27" ht="16.5">
      <c r="T62" s="3"/>
      <c r="U62" s="3"/>
      <c r="V62" s="8"/>
      <c r="W62" s="5"/>
      <c r="X62" s="5"/>
      <c r="Y62" s="5"/>
      <c r="Z62" s="3"/>
      <c r="AA62" s="3"/>
    </row>
    <row r="63" spans="1:27" ht="16.5">
      <c r="T63" s="3"/>
      <c r="U63" s="3"/>
      <c r="V63" s="4"/>
      <c r="W63" s="5"/>
      <c r="X63" s="5"/>
      <c r="Y63" s="5"/>
      <c r="Z63" s="3"/>
      <c r="AA63" s="3"/>
    </row>
    <row r="64" spans="1:27" ht="15">
      <c r="T64" s="3"/>
      <c r="U64" s="3"/>
      <c r="V64" s="10"/>
      <c r="W64" s="5"/>
      <c r="X64" s="5"/>
      <c r="Y64" s="5"/>
      <c r="Z64" s="3"/>
      <c r="AA64" s="3"/>
    </row>
    <row r="65" spans="20:27" ht="16.5">
      <c r="T65" s="3"/>
      <c r="U65" s="3"/>
      <c r="V65" s="11"/>
      <c r="W65" s="12"/>
      <c r="X65" s="11"/>
      <c r="Y65" s="12"/>
      <c r="Z65" s="3"/>
      <c r="AA65" s="3"/>
    </row>
    <row r="66" spans="20:27" ht="16.5">
      <c r="T66" s="3"/>
      <c r="U66" s="3"/>
      <c r="V66" s="11"/>
      <c r="W66" s="12"/>
      <c r="X66" s="11"/>
      <c r="Y66" s="12"/>
      <c r="Z66" s="3"/>
      <c r="AA66" s="3"/>
    </row>
    <row r="67" spans="20:27" ht="16.5">
      <c r="T67" s="3"/>
      <c r="U67" s="3"/>
      <c r="V67" s="11"/>
      <c r="W67" s="12"/>
      <c r="X67" s="13"/>
      <c r="Y67" s="12"/>
      <c r="Z67" s="3"/>
      <c r="AA67" s="3"/>
    </row>
    <row r="68" spans="20:27" ht="16.5">
      <c r="T68" s="3"/>
      <c r="U68" s="3"/>
      <c r="V68" s="11"/>
      <c r="W68" s="12"/>
      <c r="X68" s="14"/>
      <c r="Y68" s="12"/>
      <c r="Z68" s="3"/>
      <c r="AA68" s="3"/>
    </row>
    <row r="69" spans="20:27" ht="15">
      <c r="T69" s="3"/>
      <c r="U69" s="3"/>
      <c r="V69" s="15"/>
      <c r="W69" s="5"/>
      <c r="X69" s="18"/>
      <c r="Y69" s="5"/>
      <c r="Z69" s="3"/>
      <c r="AA69" s="3"/>
    </row>
    <row r="70" spans="20:27" ht="16.5">
      <c r="T70" s="3"/>
      <c r="U70" s="3"/>
      <c r="V70" s="16"/>
      <c r="W70" s="5"/>
      <c r="X70" s="19"/>
      <c r="Y70" s="5"/>
      <c r="Z70" s="3"/>
      <c r="AA70" s="3"/>
    </row>
    <row r="71" spans="20:27" ht="16.5">
      <c r="T71" s="3"/>
      <c r="U71" s="3"/>
      <c r="V71" s="16"/>
      <c r="W71" s="5"/>
      <c r="X71" s="5"/>
      <c r="Y71" s="5"/>
      <c r="Z71" s="3"/>
      <c r="AA71" s="3"/>
    </row>
    <row r="72" spans="20:27" ht="16.5">
      <c r="T72" s="3"/>
      <c r="U72" s="3"/>
      <c r="V72" s="16"/>
      <c r="W72" s="5"/>
      <c r="X72" s="5"/>
      <c r="Y72" s="5"/>
      <c r="Z72" s="3"/>
      <c r="AA72" s="3"/>
    </row>
    <row r="73" spans="20:27" ht="15">
      <c r="T73" s="3"/>
      <c r="U73" s="3"/>
      <c r="V73" s="10"/>
      <c r="W73" s="5"/>
      <c r="X73" s="5"/>
      <c r="Y73" s="5"/>
      <c r="Z73" s="3"/>
      <c r="AA73" s="3"/>
    </row>
    <row r="74" spans="20:27" ht="16.5">
      <c r="T74" s="3"/>
      <c r="U74" s="3"/>
      <c r="V74" s="17"/>
      <c r="W74" s="5"/>
      <c r="X74" s="5"/>
      <c r="Y74" s="5"/>
      <c r="Z74" s="3"/>
      <c r="AA74" s="3"/>
    </row>
    <row r="75" spans="20:27" ht="15">
      <c r="T75" s="3"/>
      <c r="U75" s="3"/>
      <c r="V75" s="15"/>
      <c r="W75" s="5"/>
      <c r="X75" s="5"/>
      <c r="Y75" s="5"/>
      <c r="Z75" s="3"/>
      <c r="AA75" s="3"/>
    </row>
    <row r="76" spans="20:27">
      <c r="T76" s="3"/>
      <c r="U76" s="3"/>
      <c r="V76" s="3"/>
      <c r="W76" s="3"/>
      <c r="X76" s="3"/>
      <c r="Y76" s="3"/>
      <c r="Z76" s="3"/>
      <c r="AA76" s="3"/>
    </row>
    <row r="77" spans="20:27">
      <c r="T77" s="3"/>
      <c r="U77" s="3"/>
      <c r="V77" s="3"/>
      <c r="W77" s="3"/>
      <c r="X77" s="3"/>
      <c r="Y77" s="3"/>
      <c r="Z77" s="3"/>
      <c r="AA77" s="3"/>
    </row>
  </sheetData>
  <mergeCells count="7">
    <mergeCell ref="A41:A48"/>
    <mergeCell ref="A49:A56"/>
    <mergeCell ref="A9:A16"/>
    <mergeCell ref="A17:A24"/>
    <mergeCell ref="A1:A8"/>
    <mergeCell ref="A25:A32"/>
    <mergeCell ref="A33:A40"/>
  </mergeCells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191E2-AD80-43AF-9B2C-0BD8CDB2995B}">
  <dimension ref="A1:N17"/>
  <sheetViews>
    <sheetView zoomScale="115" zoomScaleNormal="115" workbookViewId="0">
      <selection activeCell="B5" sqref="B5"/>
    </sheetView>
  </sheetViews>
  <sheetFormatPr defaultRowHeight="14.25"/>
  <cols>
    <col min="1" max="1" width="21" style="41" customWidth="1"/>
    <col min="2" max="2" width="28.75" style="41" customWidth="1"/>
    <col min="3" max="3" width="8.75" style="41" customWidth="1"/>
    <col min="4" max="4" width="21.375" style="45" customWidth="1"/>
    <col min="5" max="7" width="11.75" style="41" customWidth="1"/>
    <col min="8" max="8" width="71.125" style="41" customWidth="1"/>
    <col min="9" max="9" width="14.5" style="1" customWidth="1"/>
    <col min="10" max="10" width="9.125" style="1" bestFit="1" customWidth="1"/>
    <col min="11" max="11" width="9.75" style="1" bestFit="1" customWidth="1"/>
    <col min="12" max="12" width="20.375" style="1" customWidth="1"/>
    <col min="13" max="13" width="16.625" style="1" customWidth="1"/>
    <col min="14" max="14" width="12.875" style="1" customWidth="1"/>
    <col min="15" max="16" width="9" style="1"/>
    <col min="17" max="17" width="9.125" style="1" bestFit="1" customWidth="1"/>
    <col min="18" max="16384" width="9" style="1"/>
  </cols>
  <sheetData>
    <row r="1" spans="1:14">
      <c r="I1" s="52" t="s">
        <v>83</v>
      </c>
      <c r="J1" s="53"/>
    </row>
    <row r="2" spans="1:14" s="37" customFormat="1">
      <c r="A2" s="38"/>
      <c r="B2" s="39"/>
      <c r="C2" s="39" t="s">
        <v>66</v>
      </c>
      <c r="D2" s="44" t="s">
        <v>50</v>
      </c>
      <c r="E2" s="39" t="s">
        <v>0</v>
      </c>
      <c r="F2" s="39" t="s">
        <v>59</v>
      </c>
      <c r="G2" s="39" t="s">
        <v>60</v>
      </c>
      <c r="H2" s="39" t="s">
        <v>54</v>
      </c>
      <c r="I2" s="47" t="s">
        <v>1</v>
      </c>
      <c r="J2" s="36" t="s">
        <v>84</v>
      </c>
      <c r="K2" s="36"/>
      <c r="L2" s="36"/>
      <c r="M2" s="36"/>
    </row>
    <row r="3" spans="1:14">
      <c r="A3" s="40" t="s">
        <v>58</v>
      </c>
      <c r="B3" s="42" t="s">
        <v>49</v>
      </c>
      <c r="C3" s="40" t="s">
        <v>64</v>
      </c>
      <c r="D3" s="45">
        <v>2</v>
      </c>
      <c r="E3" s="40">
        <v>88</v>
      </c>
      <c r="F3" s="40">
        <v>-4</v>
      </c>
      <c r="G3" s="40" t="s">
        <v>61</v>
      </c>
      <c r="H3" s="40" t="s">
        <v>76</v>
      </c>
      <c r="I3"/>
      <c r="J3"/>
      <c r="K3"/>
      <c r="L3"/>
      <c r="M3"/>
    </row>
    <row r="4" spans="1:14">
      <c r="A4" s="40" t="s">
        <v>58</v>
      </c>
      <c r="B4" s="43" t="s">
        <v>48</v>
      </c>
      <c r="C4" s="40" t="s">
        <v>65</v>
      </c>
      <c r="D4" s="45">
        <v>2</v>
      </c>
      <c r="E4" s="40">
        <v>88</v>
      </c>
      <c r="F4" s="40">
        <v>1</v>
      </c>
      <c r="G4" s="40" t="s">
        <v>61</v>
      </c>
      <c r="H4" s="40"/>
      <c r="I4" s="46">
        <f>485</f>
        <v>485</v>
      </c>
      <c r="J4" s="48">
        <v>42680</v>
      </c>
      <c r="K4"/>
      <c r="L4"/>
      <c r="M4"/>
    </row>
    <row r="5" spans="1:14">
      <c r="A5" s="40" t="s">
        <v>68</v>
      </c>
      <c r="B5" s="42" t="s">
        <v>81</v>
      </c>
      <c r="C5" s="40"/>
      <c r="D5" s="45">
        <v>1</v>
      </c>
      <c r="E5" s="40">
        <v>6250</v>
      </c>
      <c r="F5" s="40">
        <v>-1</v>
      </c>
      <c r="G5" s="40" t="s">
        <v>82</v>
      </c>
      <c r="H5" s="40" t="s">
        <v>80</v>
      </c>
      <c r="I5" s="46">
        <f>6250</f>
        <v>6250</v>
      </c>
      <c r="J5" s="48">
        <v>56250</v>
      </c>
      <c r="K5"/>
      <c r="L5"/>
      <c r="M5"/>
    </row>
    <row r="6" spans="1:14">
      <c r="A6" s="40" t="s">
        <v>56</v>
      </c>
      <c r="B6" s="42" t="s">
        <v>51</v>
      </c>
      <c r="C6" s="40" t="s">
        <v>63</v>
      </c>
      <c r="D6" s="45">
        <v>2</v>
      </c>
      <c r="E6" s="40">
        <v>88</v>
      </c>
      <c r="F6" s="40">
        <v>5</v>
      </c>
      <c r="G6" s="40" t="s">
        <v>61</v>
      </c>
      <c r="H6" s="40" t="s">
        <v>79</v>
      </c>
      <c r="I6"/>
      <c r="J6"/>
      <c r="K6"/>
      <c r="L6"/>
      <c r="M6"/>
      <c r="N6"/>
    </row>
    <row r="7" spans="1:14">
      <c r="A7" s="40" t="s">
        <v>56</v>
      </c>
      <c r="B7" s="42" t="s">
        <v>55</v>
      </c>
      <c r="C7" s="40" t="s">
        <v>65</v>
      </c>
      <c r="D7" s="45">
        <v>2</v>
      </c>
      <c r="E7" s="40">
        <v>88</v>
      </c>
      <c r="F7" s="40">
        <v>8</v>
      </c>
      <c r="G7" s="40" t="s">
        <v>62</v>
      </c>
      <c r="H7" s="40" t="s">
        <v>75</v>
      </c>
      <c r="I7"/>
      <c r="J7"/>
      <c r="K7"/>
      <c r="L7"/>
      <c r="M7"/>
      <c r="N7"/>
    </row>
    <row r="8" spans="1:14">
      <c r="A8" s="40" t="s">
        <v>56</v>
      </c>
      <c r="B8" s="42" t="s">
        <v>70</v>
      </c>
      <c r="C8" s="40" t="s">
        <v>71</v>
      </c>
      <c r="D8" s="45" t="s">
        <v>77</v>
      </c>
      <c r="E8" s="40"/>
      <c r="F8" s="40"/>
      <c r="G8" s="40" t="s">
        <v>61</v>
      </c>
      <c r="H8" s="40" t="s">
        <v>78</v>
      </c>
      <c r="I8"/>
      <c r="J8"/>
      <c r="K8"/>
      <c r="L8"/>
      <c r="M8"/>
      <c r="N8"/>
    </row>
    <row r="9" spans="1:14">
      <c r="A9" s="40" t="s">
        <v>47</v>
      </c>
      <c r="B9" s="43" t="s">
        <v>69</v>
      </c>
      <c r="C9" s="40"/>
      <c r="E9" s="40"/>
      <c r="F9" s="40">
        <v>1</v>
      </c>
      <c r="G9" s="40" t="s">
        <v>61</v>
      </c>
      <c r="H9" s="40"/>
      <c r="I9"/>
      <c r="J9"/>
      <c r="K9"/>
      <c r="L9"/>
      <c r="M9"/>
      <c r="N9"/>
    </row>
    <row r="10" spans="1:14">
      <c r="A10" s="40" t="s">
        <v>56</v>
      </c>
      <c r="B10" s="42" t="s">
        <v>72</v>
      </c>
      <c r="C10" s="40" t="s">
        <v>73</v>
      </c>
      <c r="E10" s="40"/>
      <c r="F10" s="40">
        <v>8</v>
      </c>
      <c r="G10" s="40" t="s">
        <v>62</v>
      </c>
      <c r="H10" s="40" t="s">
        <v>74</v>
      </c>
      <c r="I10"/>
      <c r="J10"/>
      <c r="K10"/>
      <c r="L10"/>
      <c r="M10"/>
      <c r="N10"/>
    </row>
    <row r="11" spans="1:14">
      <c r="A11" s="40"/>
      <c r="B11" s="40"/>
      <c r="C11" s="40"/>
      <c r="E11" s="40"/>
      <c r="F11" s="40"/>
      <c r="G11" s="40"/>
      <c r="H11" s="40"/>
      <c r="I11"/>
      <c r="J11"/>
      <c r="K11"/>
      <c r="L11"/>
      <c r="M11"/>
      <c r="N11"/>
    </row>
    <row r="12" spans="1:14">
      <c r="A12" s="40" t="s">
        <v>57</v>
      </c>
      <c r="B12" s="42" t="s">
        <v>52</v>
      </c>
      <c r="C12" s="40" t="s">
        <v>67</v>
      </c>
      <c r="D12" s="45">
        <v>3</v>
      </c>
      <c r="E12" s="40">
        <v>14.5</v>
      </c>
      <c r="F12" s="40"/>
      <c r="G12" s="40" t="s">
        <v>62</v>
      </c>
      <c r="H12" s="40" t="s">
        <v>53</v>
      </c>
      <c r="I12"/>
      <c r="J12"/>
      <c r="K12"/>
      <c r="L12"/>
      <c r="M12"/>
      <c r="N12"/>
    </row>
    <row r="13" spans="1:14">
      <c r="A13" s="40" t="s">
        <v>21</v>
      </c>
      <c r="B13" s="42" t="s">
        <v>85</v>
      </c>
      <c r="C13" s="40"/>
      <c r="D13" s="45" t="s">
        <v>86</v>
      </c>
      <c r="E13" s="40">
        <v>14.1</v>
      </c>
      <c r="F13" s="40"/>
      <c r="G13" s="40"/>
      <c r="H13" s="40"/>
      <c r="I13"/>
      <c r="J13"/>
      <c r="K13"/>
      <c r="L13"/>
      <c r="M13"/>
      <c r="N13"/>
    </row>
    <row r="14" spans="1:14">
      <c r="A14" s="40"/>
      <c r="B14" s="40"/>
      <c r="C14" s="40"/>
      <c r="E14" s="40"/>
      <c r="F14" s="40"/>
      <c r="G14" s="40"/>
      <c r="H14" s="40"/>
      <c r="I14"/>
      <c r="J14"/>
      <c r="K14"/>
      <c r="L14"/>
      <c r="M14"/>
      <c r="N14"/>
    </row>
    <row r="15" spans="1:14">
      <c r="A15" s="40"/>
      <c r="B15" s="40"/>
      <c r="C15" s="40"/>
      <c r="E15" s="40"/>
      <c r="F15" s="40"/>
      <c r="G15" s="40"/>
      <c r="H15" s="40"/>
      <c r="I15"/>
      <c r="J15"/>
      <c r="K15"/>
      <c r="L15"/>
      <c r="M15"/>
      <c r="N15"/>
    </row>
    <row r="16" spans="1:14">
      <c r="A16" s="40"/>
      <c r="B16" s="40"/>
      <c r="C16" s="40"/>
      <c r="E16" s="40"/>
      <c r="F16" s="40"/>
      <c r="G16" s="40"/>
      <c r="H16" s="40"/>
      <c r="I16"/>
      <c r="J16"/>
      <c r="K16"/>
      <c r="L16"/>
      <c r="M16"/>
      <c r="N16"/>
    </row>
    <row r="17" spans="1:8">
      <c r="A17" s="40"/>
      <c r="B17" s="40"/>
      <c r="C17" s="40"/>
      <c r="E17" s="40"/>
      <c r="F17" s="40"/>
      <c r="G17" s="40"/>
      <c r="H17" s="40"/>
    </row>
  </sheetData>
  <mergeCells count="1">
    <mergeCell ref="I1:J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电子产品厂</vt:lpstr>
      <vt:lpstr>汽车厂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 Xue</dc:creator>
  <cp:lastModifiedBy>DY Xue</cp:lastModifiedBy>
  <dcterms:created xsi:type="dcterms:W3CDTF">2024-12-30T16:07:56Z</dcterms:created>
  <dcterms:modified xsi:type="dcterms:W3CDTF">2025-01-14T21:30:11Z</dcterms:modified>
</cp:coreProperties>
</file>