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hakan_ergun_kuleuven_be/Documents/Projects/HVDC_H2/Data/"/>
    </mc:Choice>
  </mc:AlternateContent>
  <xr:revisionPtr revIDLastSave="848" documentId="8_{4E924E63-50FF-DE44-85CA-AF4F6512E3D8}" xr6:coauthVersionLast="47" xr6:coauthVersionMax="47" xr10:uidLastSave="{E3188441-BB55-CE49-AA37-C00CE36E1DC8}"/>
  <bookViews>
    <workbookView xWindow="34140" yWindow="-21100" windowWidth="38400" windowHeight="20020" xr2:uid="{28B3BA9F-42E9-BE41-86FF-F3793092D350}"/>
  </bookViews>
  <sheets>
    <sheet name="DC" sheetId="1" r:id="rId1"/>
    <sheet name="AC" sheetId="2" r:id="rId2"/>
    <sheet name="Line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O29" i="2" l="1"/>
  <c r="J2" i="1"/>
  <c r="J3" i="1"/>
  <c r="J4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O7" i="2"/>
  <c r="O8" i="2"/>
  <c r="O9" i="2"/>
  <c r="O11" i="2"/>
  <c r="O13" i="2"/>
  <c r="O16" i="2"/>
  <c r="O17" i="2"/>
  <c r="O18" i="2"/>
  <c r="O19" i="2"/>
  <c r="O20" i="2"/>
  <c r="O21" i="2"/>
  <c r="O22" i="2"/>
</calcChain>
</file>

<file path=xl/sharedStrings.xml><?xml version="1.0" encoding="utf-8"?>
<sst xmlns="http://schemas.openxmlformats.org/spreadsheetml/2006/main" count="227" uniqueCount="118">
  <si>
    <t>REZ ID</t>
  </si>
  <si>
    <t>New Substation Name 1</t>
  </si>
  <si>
    <t>New Substation Name 2</t>
  </si>
  <si>
    <t>Circuits</t>
  </si>
  <si>
    <t>Voltage [kV]</t>
  </si>
  <si>
    <t>Length [km]</t>
  </si>
  <si>
    <t>r</t>
  </si>
  <si>
    <t>r [Ohm]</t>
  </si>
  <si>
    <t>x [Ohm]</t>
  </si>
  <si>
    <t>b [S]</t>
  </si>
  <si>
    <t>Rating per circuit [MW]</t>
  </si>
  <si>
    <t>Ross</t>
  </si>
  <si>
    <t>Q1</t>
  </si>
  <si>
    <t>NA</t>
  </si>
  <si>
    <t>Nebo</t>
  </si>
  <si>
    <t xml:space="preserve">lat1 </t>
  </si>
  <si>
    <t>lon1</t>
  </si>
  <si>
    <t>Existing Substation name 2</t>
  </si>
  <si>
    <t>Chalumbin</t>
  </si>
  <si>
    <t>lat2</t>
  </si>
  <si>
    <t>lon2</t>
  </si>
  <si>
    <t>Kidston</t>
  </si>
  <si>
    <t>Mt. Fox</t>
  </si>
  <si>
    <t>Q2</t>
  </si>
  <si>
    <t>Existing Substation name 1</t>
  </si>
  <si>
    <t>Q3</t>
  </si>
  <si>
    <t>Q4</t>
  </si>
  <si>
    <t>Strathmore</t>
  </si>
  <si>
    <t>Q5</t>
  </si>
  <si>
    <t>Lilyvale</t>
  </si>
  <si>
    <t>Baccardine</t>
  </si>
  <si>
    <t>Q6</t>
  </si>
  <si>
    <t>Q7</t>
  </si>
  <si>
    <t>Q8</t>
  </si>
  <si>
    <t>Q9</t>
  </si>
  <si>
    <t>Calvale</t>
  </si>
  <si>
    <t>Wandan South</t>
  </si>
  <si>
    <t>Woolonga</t>
  </si>
  <si>
    <t>Middleridge</t>
  </si>
  <si>
    <t>transformer</t>
  </si>
  <si>
    <t>Gladstone</t>
  </si>
  <si>
    <t>Banana</t>
  </si>
  <si>
    <t>S1</t>
  </si>
  <si>
    <t>Heywood</t>
  </si>
  <si>
    <t>South Esat</t>
  </si>
  <si>
    <t>S2</t>
  </si>
  <si>
    <t>Robertstwon</t>
  </si>
  <si>
    <t>Robertstown</t>
  </si>
  <si>
    <t>S3</t>
  </si>
  <si>
    <t>S4</t>
  </si>
  <si>
    <t>S5</t>
  </si>
  <si>
    <t>S6</t>
  </si>
  <si>
    <t>S7</t>
  </si>
  <si>
    <t>S8</t>
  </si>
  <si>
    <t>S9</t>
  </si>
  <si>
    <t>Blythe West</t>
  </si>
  <si>
    <t>Yorke</t>
  </si>
  <si>
    <t>Davenport</t>
  </si>
  <si>
    <t>Cultana</t>
  </si>
  <si>
    <t>Leigh Creek</t>
  </si>
  <si>
    <t>Roxby Downs</t>
  </si>
  <si>
    <t>Elliston</t>
  </si>
  <si>
    <t>T1</t>
  </si>
  <si>
    <t>T2</t>
  </si>
  <si>
    <t>T3</t>
  </si>
  <si>
    <t>George Town</t>
  </si>
  <si>
    <t>North East</t>
  </si>
  <si>
    <t>Hampshire</t>
  </si>
  <si>
    <t>Montague</t>
  </si>
  <si>
    <t>Sheffield</t>
  </si>
  <si>
    <t>Palmerson</t>
  </si>
  <si>
    <t>V1</t>
  </si>
  <si>
    <t>V2</t>
  </si>
  <si>
    <t>V3</t>
  </si>
  <si>
    <t>V4</t>
  </si>
  <si>
    <t>V5</t>
  </si>
  <si>
    <t>V6</t>
  </si>
  <si>
    <t>South Morang</t>
  </si>
  <si>
    <t>Kerang</t>
  </si>
  <si>
    <t>Mortlake</t>
  </si>
  <si>
    <t>Ballarat</t>
  </si>
  <si>
    <t>SS1 number NEM grid</t>
  </si>
  <si>
    <t>SS2 number NEM grid</t>
  </si>
  <si>
    <t>Sydenham</t>
  </si>
  <si>
    <t>Hazelwood</t>
  </si>
  <si>
    <t>BASSLINK</t>
  </si>
  <si>
    <t>Shepparton</t>
  </si>
  <si>
    <t>N1</t>
  </si>
  <si>
    <t>N2</t>
  </si>
  <si>
    <t>N3</t>
  </si>
  <si>
    <t>N4</t>
  </si>
  <si>
    <t>N5</t>
  </si>
  <si>
    <t>N6</t>
  </si>
  <si>
    <t>N7</t>
  </si>
  <si>
    <t>N8</t>
  </si>
  <si>
    <t>Wollar</t>
  </si>
  <si>
    <t>Wellington</t>
  </si>
  <si>
    <t>Amidale</t>
  </si>
  <si>
    <t>Bayswater</t>
  </si>
  <si>
    <t xml:space="preserve">Wellington </t>
  </si>
  <si>
    <t>Bannaby</t>
  </si>
  <si>
    <t xml:space="preserve"> </t>
  </si>
  <si>
    <t>Broken Hill</t>
  </si>
  <si>
    <t>Wagga</t>
  </si>
  <si>
    <t>Darlington point</t>
  </si>
  <si>
    <t>Williamsdale</t>
  </si>
  <si>
    <t>Cooma</t>
  </si>
  <si>
    <t>Tamsworth</t>
  </si>
  <si>
    <t>Sapphire</t>
  </si>
  <si>
    <t>H</t>
  </si>
  <si>
    <t>C</t>
  </si>
  <si>
    <t>mOhm /km</t>
  </si>
  <si>
    <t>mH / km</t>
  </si>
  <si>
    <t>nF / km</t>
  </si>
  <si>
    <t>Mt England</t>
  </si>
  <si>
    <t>MARINUS</t>
  </si>
  <si>
    <t>Burnie</t>
  </si>
  <si>
    <t>Hzaelwood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</si>
</sst>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DBF3-EB0D-7948-9F30-70A259A7068E}">
  <dimension ref="A1:P9"/>
  <sheetViews>
    <sheetView tabSelected="1" workbookViewId="0">
      <selection activeCell="L10" sqref="L10"/>
    </sheetView>
  </sheetViews>
  <sheetFormatPr baseColWidth="10" defaultRowHeight="16" x14ac:dyDescent="0.2"/>
  <cols>
    <col min="2" max="2" width="23.6640625" bestFit="1" customWidth="1"/>
    <col min="3" max="5" width="21.5" bestFit="1" customWidth="1"/>
    <col min="6" max="6" width="15.1640625" bestFit="1" customWidth="1"/>
    <col min="11" max="14" width="19.33203125" bestFit="1" customWidth="1"/>
    <col min="16" max="16" width="12.1640625" bestFit="1" customWidth="1"/>
  </cols>
  <sheetData>
    <row r="1" spans="1:16" x14ac:dyDescent="0.2">
      <c r="A1" t="s">
        <v>0</v>
      </c>
      <c r="B1" t="s">
        <v>24</v>
      </c>
      <c r="C1" t="s">
        <v>17</v>
      </c>
      <c r="D1" t="s">
        <v>1</v>
      </c>
      <c r="E1" t="s">
        <v>2</v>
      </c>
      <c r="F1" t="s">
        <v>4</v>
      </c>
      <c r="G1" t="s">
        <v>10</v>
      </c>
      <c r="H1" t="s">
        <v>3</v>
      </c>
      <c r="I1" t="s">
        <v>5</v>
      </c>
      <c r="J1" t="s">
        <v>7</v>
      </c>
      <c r="K1" t="s">
        <v>81</v>
      </c>
      <c r="L1" t="s">
        <v>82</v>
      </c>
      <c r="M1" t="s">
        <v>15</v>
      </c>
      <c r="N1" t="s">
        <v>16</v>
      </c>
      <c r="O1" t="s">
        <v>19</v>
      </c>
      <c r="P1" t="s">
        <v>20</v>
      </c>
    </row>
    <row r="2" spans="1:16" x14ac:dyDescent="0.2">
      <c r="A2" t="s">
        <v>31</v>
      </c>
      <c r="B2" t="s">
        <v>35</v>
      </c>
      <c r="C2" t="s">
        <v>13</v>
      </c>
      <c r="D2" t="s">
        <v>13</v>
      </c>
      <c r="E2" t="s">
        <v>36</v>
      </c>
      <c r="F2">
        <v>320</v>
      </c>
      <c r="G2">
        <v>1500</v>
      </c>
      <c r="H2">
        <v>1</v>
      </c>
      <c r="I2">
        <v>250</v>
      </c>
      <c r="J2">
        <f>'Line parameters'!$B$1*0.6*0.001*DC!I2</f>
        <v>3.75</v>
      </c>
      <c r="K2">
        <v>1523</v>
      </c>
      <c r="L2">
        <v>0</v>
      </c>
      <c r="M2">
        <v>-24.372048516877701</v>
      </c>
      <c r="N2">
        <v>150.625872267505</v>
      </c>
      <c r="O2">
        <v>-26.203099403646199</v>
      </c>
      <c r="P2">
        <v>150.11548308377601</v>
      </c>
    </row>
    <row r="3" spans="1:16" x14ac:dyDescent="0.2">
      <c r="A3" t="s">
        <v>88</v>
      </c>
      <c r="B3" t="s">
        <v>97</v>
      </c>
      <c r="C3" t="s">
        <v>13</v>
      </c>
      <c r="D3" t="s">
        <v>13</v>
      </c>
      <c r="E3" t="s">
        <v>98</v>
      </c>
      <c r="F3">
        <v>500</v>
      </c>
      <c r="G3">
        <v>1000</v>
      </c>
      <c r="H3">
        <v>2</v>
      </c>
      <c r="I3">
        <v>230</v>
      </c>
      <c r="J3">
        <f>'Line parameters'!$B$1*0.6*0.001*DC!I3</f>
        <v>3.4499999999999997</v>
      </c>
      <c r="K3">
        <v>12</v>
      </c>
      <c r="L3">
        <v>0</v>
      </c>
      <c r="M3">
        <v>-30.532793397964902</v>
      </c>
      <c r="N3">
        <v>151.71322553171899</v>
      </c>
      <c r="O3">
        <v>-32.387542126183497</v>
      </c>
      <c r="P3">
        <v>151.03153398918101</v>
      </c>
    </row>
    <row r="4" spans="1:16" x14ac:dyDescent="0.2">
      <c r="A4" t="s">
        <v>90</v>
      </c>
      <c r="B4" t="s">
        <v>100</v>
      </c>
      <c r="C4" t="s">
        <v>13</v>
      </c>
      <c r="D4" t="s">
        <v>13</v>
      </c>
      <c r="E4" t="s">
        <v>102</v>
      </c>
      <c r="F4">
        <v>500</v>
      </c>
      <c r="G4">
        <v>1000</v>
      </c>
      <c r="H4">
        <v>2</v>
      </c>
      <c r="I4">
        <v>850</v>
      </c>
      <c r="J4">
        <f>'Line parameters'!$B$1*0.6*0.001*DC!I4</f>
        <v>12.75</v>
      </c>
      <c r="K4">
        <v>92</v>
      </c>
      <c r="L4">
        <v>0</v>
      </c>
      <c r="M4">
        <v>-34.441784697202202</v>
      </c>
      <c r="N4">
        <v>150.05117662081199</v>
      </c>
      <c r="O4">
        <v>-32.314209733052301</v>
      </c>
      <c r="P4">
        <v>141.58161481682299</v>
      </c>
    </row>
    <row r="5" spans="1:16" x14ac:dyDescent="0.2">
      <c r="A5" t="s">
        <v>115</v>
      </c>
      <c r="B5" t="s">
        <v>117</v>
      </c>
      <c r="C5" t="s">
        <v>116</v>
      </c>
      <c r="D5" t="s">
        <v>13</v>
      </c>
      <c r="E5" t="s">
        <v>13</v>
      </c>
      <c r="F5">
        <v>500</v>
      </c>
      <c r="G5">
        <v>750</v>
      </c>
      <c r="H5">
        <v>2</v>
      </c>
      <c r="I5">
        <v>255</v>
      </c>
      <c r="J5">
        <f>'Line parameters'!$B$1*0.6*0.001*DC!I5</f>
        <v>3.8249999999999997</v>
      </c>
      <c r="K5">
        <v>842</v>
      </c>
      <c r="L5">
        <v>2255</v>
      </c>
      <c r="M5" s="1">
        <v>-38.279327780918202</v>
      </c>
      <c r="N5" s="1">
        <v>146.43333729049201</v>
      </c>
      <c r="O5">
        <v>41.07732</v>
      </c>
      <c r="P5">
        <v>145.91317000000001</v>
      </c>
    </row>
    <row r="9" spans="1:16" x14ac:dyDescent="0.2">
      <c r="C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DF9-017C-F046-BECB-5682B5E88951}">
  <dimension ref="A1:S34"/>
  <sheetViews>
    <sheetView workbookViewId="0">
      <selection activeCell="P26" sqref="P26:Q26"/>
    </sheetView>
  </sheetViews>
  <sheetFormatPr baseColWidth="10" defaultRowHeight="16" x14ac:dyDescent="0.2"/>
  <cols>
    <col min="2" max="3" width="23.6640625" bestFit="1" customWidth="1"/>
    <col min="4" max="5" width="21.5" bestFit="1" customWidth="1"/>
    <col min="6" max="6" width="11.33203125" bestFit="1" customWidth="1"/>
    <col min="7" max="7" width="21.1640625" bestFit="1" customWidth="1"/>
    <col min="8" max="8" width="7.1640625" bestFit="1" customWidth="1"/>
    <col min="11" max="11" width="7.83203125" customWidth="1"/>
    <col min="12" max="12" width="7.83203125" bestFit="1" customWidth="1"/>
    <col min="13" max="13" width="5" bestFit="1" customWidth="1"/>
    <col min="14" max="14" width="20.6640625" bestFit="1" customWidth="1"/>
    <col min="15" max="15" width="20.6640625" customWidth="1"/>
    <col min="17" max="17" width="12.1640625" bestFit="1" customWidth="1"/>
  </cols>
  <sheetData>
    <row r="1" spans="1:19" x14ac:dyDescent="0.2">
      <c r="A1" t="s">
        <v>0</v>
      </c>
      <c r="B1" t="s">
        <v>24</v>
      </c>
      <c r="C1" t="s">
        <v>17</v>
      </c>
      <c r="D1" t="s">
        <v>1</v>
      </c>
      <c r="E1" t="s">
        <v>2</v>
      </c>
      <c r="F1" t="s">
        <v>4</v>
      </c>
      <c r="G1" t="s">
        <v>10</v>
      </c>
      <c r="H1" t="s">
        <v>3</v>
      </c>
      <c r="I1" t="s">
        <v>5</v>
      </c>
      <c r="J1" t="s">
        <v>39</v>
      </c>
      <c r="K1" t="s">
        <v>7</v>
      </c>
      <c r="L1" t="s">
        <v>8</v>
      </c>
      <c r="M1" t="s">
        <v>9</v>
      </c>
      <c r="N1" t="s">
        <v>81</v>
      </c>
      <c r="O1" t="s">
        <v>82</v>
      </c>
      <c r="P1" t="s">
        <v>15</v>
      </c>
      <c r="Q1" t="s">
        <v>16</v>
      </c>
      <c r="R1" t="s">
        <v>19</v>
      </c>
      <c r="S1" t="s">
        <v>20</v>
      </c>
    </row>
    <row r="2" spans="1:19" s="1" customFormat="1" x14ac:dyDescent="0.2">
      <c r="A2" s="1" t="s">
        <v>12</v>
      </c>
      <c r="B2" s="1" t="s">
        <v>11</v>
      </c>
      <c r="C2" s="1" t="s">
        <v>18</v>
      </c>
      <c r="D2" s="1" t="s">
        <v>13</v>
      </c>
      <c r="E2" s="1" t="s">
        <v>13</v>
      </c>
      <c r="F2" s="1">
        <v>275</v>
      </c>
      <c r="G2" s="1">
        <v>1073</v>
      </c>
      <c r="H2" s="1">
        <v>4</v>
      </c>
      <c r="I2" s="1">
        <v>245</v>
      </c>
      <c r="J2" s="1" t="b">
        <v>0</v>
      </c>
      <c r="K2" s="1">
        <f>'Line parameters'!$B$1*0.001*AC!I2</f>
        <v>6.125</v>
      </c>
      <c r="L2" s="1">
        <f>IF(J2=FALSE,'Line parameters'!$B$2*0.001*2*PI()*50*I2,(F2*1000)^2/(G2*1000000)*0.15)</f>
        <v>46.181412007769957</v>
      </c>
      <c r="M2" s="1">
        <f>'Line parameters'!$B$3*0.000000001*2*PI()*50*I2</f>
        <v>1.154535300194249E-3</v>
      </c>
      <c r="N2" s="1">
        <v>1557</v>
      </c>
      <c r="O2" s="1">
        <v>1310</v>
      </c>
      <c r="P2" s="1">
        <v>-19.4009055831648</v>
      </c>
      <c r="Q2" s="1">
        <v>146.73788474131101</v>
      </c>
      <c r="R2" s="1">
        <v>-17.761056053635599</v>
      </c>
      <c r="S2" s="1">
        <v>145.529951084282</v>
      </c>
    </row>
    <row r="3" spans="1:19" s="1" customFormat="1" x14ac:dyDescent="0.2">
      <c r="A3" s="1" t="s">
        <v>23</v>
      </c>
      <c r="B3" s="1" t="s">
        <v>22</v>
      </c>
      <c r="C3" s="1" t="s">
        <v>21</v>
      </c>
      <c r="D3" s="1" t="s">
        <v>13</v>
      </c>
      <c r="E3" s="1" t="s">
        <v>13</v>
      </c>
      <c r="F3" s="1">
        <v>275</v>
      </c>
      <c r="G3" s="1">
        <v>800</v>
      </c>
      <c r="H3" s="1">
        <v>2</v>
      </c>
      <c r="I3" s="1">
        <v>190</v>
      </c>
      <c r="J3" s="1" t="b">
        <v>0</v>
      </c>
      <c r="K3" s="1">
        <f>'Line parameters'!$B$1*0.001*AC!I3</f>
        <v>4.75</v>
      </c>
      <c r="L3" s="1">
        <f>IF(J3=FALSE,'Line parameters'!$B$2*0.001*2*PI()*50*I3,(F3*1000)^2/(G3*1000000)*0.15)</f>
        <v>35.814156250923638</v>
      </c>
      <c r="M3" s="1">
        <f>'Line parameters'!$B$3*0.000000001*2*PI()*50*I3</f>
        <v>8.9535390627309107E-4</v>
      </c>
      <c r="N3" s="1">
        <v>1556</v>
      </c>
      <c r="O3" s="1">
        <v>1207</v>
      </c>
      <c r="P3" s="1">
        <v>-18.831184409414501</v>
      </c>
      <c r="Q3" s="1">
        <v>145.858857826301</v>
      </c>
      <c r="R3" s="1">
        <v>-18.882016204173802</v>
      </c>
      <c r="S3" s="1">
        <v>144.14829485329</v>
      </c>
    </row>
    <row r="4" spans="1:19" s="1" customFormat="1" x14ac:dyDescent="0.2">
      <c r="A4" s="1" t="s">
        <v>25</v>
      </c>
      <c r="B4" s="1" t="s">
        <v>11</v>
      </c>
      <c r="C4" s="1" t="s">
        <v>27</v>
      </c>
      <c r="D4" s="1" t="s">
        <v>13</v>
      </c>
      <c r="E4" s="1" t="s">
        <v>13</v>
      </c>
      <c r="F4" s="1">
        <v>275</v>
      </c>
      <c r="G4" s="1">
        <v>800</v>
      </c>
      <c r="H4" s="1">
        <v>2</v>
      </c>
      <c r="I4" s="1">
        <v>200</v>
      </c>
      <c r="J4" s="1" t="b">
        <v>0</v>
      </c>
      <c r="K4" s="1">
        <f>'Line parameters'!$B$1*0.001*AC!I4</f>
        <v>5</v>
      </c>
      <c r="L4" s="1">
        <f>IF(J4=FALSE,'Line parameters'!$B$2*0.001*2*PI()*50*I4,(F4*1000)^2/(G4*1000000)*0.15)</f>
        <v>37.699111843077517</v>
      </c>
      <c r="M4" s="1">
        <f>'Line parameters'!$B$3*0.000000001*2*PI()*50*I4</f>
        <v>9.4247779607693793E-4</v>
      </c>
      <c r="N4" s="1">
        <v>1557</v>
      </c>
      <c r="O4" s="1">
        <v>1534</v>
      </c>
      <c r="P4" s="1">
        <v>-19.4009055831648</v>
      </c>
      <c r="Q4" s="1">
        <v>146.73788474131101</v>
      </c>
      <c r="R4" s="1">
        <v>-20.4986118561153</v>
      </c>
      <c r="S4" s="1">
        <v>147.62775360101901</v>
      </c>
    </row>
    <row r="5" spans="1:19" s="1" customFormat="1" x14ac:dyDescent="0.2">
      <c r="A5" s="1" t="s">
        <v>26</v>
      </c>
      <c r="B5" s="1" t="s">
        <v>27</v>
      </c>
      <c r="C5" s="1" t="s">
        <v>14</v>
      </c>
      <c r="D5" s="1" t="s">
        <v>13</v>
      </c>
      <c r="E5" s="1" t="s">
        <v>13</v>
      </c>
      <c r="F5" s="1">
        <v>275</v>
      </c>
      <c r="G5" s="1">
        <v>800</v>
      </c>
      <c r="H5" s="1">
        <v>2</v>
      </c>
      <c r="I5" s="1">
        <v>150</v>
      </c>
      <c r="J5" s="1" t="b">
        <v>0</v>
      </c>
      <c r="K5" s="1">
        <f>'Line parameters'!$B$1*0.001*AC!I5</f>
        <v>3.75</v>
      </c>
      <c r="L5" s="1">
        <f>IF(J5=FALSE,'Line parameters'!$B$2*0.001*2*PI()*50*I5,(F5*1000)^2/(G5*1000000)*0.15)</f>
        <v>28.274333882308138</v>
      </c>
      <c r="M5" s="1">
        <f>'Line parameters'!$B$3*0.000000001*2*PI()*50*I5</f>
        <v>7.0685834705770342E-4</v>
      </c>
      <c r="N5" s="1">
        <v>1534</v>
      </c>
      <c r="O5" s="1">
        <v>1564</v>
      </c>
      <c r="P5" s="1">
        <v>-20.4986118561153</v>
      </c>
      <c r="Q5" s="1">
        <v>147.62775360101901</v>
      </c>
      <c r="R5" s="1">
        <v>-21.654263482232199</v>
      </c>
      <c r="S5" s="1">
        <v>148.78199044869601</v>
      </c>
    </row>
    <row r="6" spans="1:19" s="1" customFormat="1" x14ac:dyDescent="0.2">
      <c r="A6" s="1" t="s">
        <v>28</v>
      </c>
      <c r="B6" s="1" t="s">
        <v>29</v>
      </c>
      <c r="C6" s="1" t="s">
        <v>30</v>
      </c>
      <c r="D6" s="1" t="s">
        <v>13</v>
      </c>
      <c r="E6" s="1" t="s">
        <v>13</v>
      </c>
      <c r="F6" s="1">
        <v>275</v>
      </c>
      <c r="G6" s="1">
        <v>1073</v>
      </c>
      <c r="H6" s="1">
        <v>2</v>
      </c>
      <c r="I6" s="1">
        <v>340</v>
      </c>
      <c r="J6" s="1" t="b">
        <v>0</v>
      </c>
      <c r="K6" s="1">
        <f>'Line parameters'!$B$1*0.001*AC!I6</f>
        <v>8.5</v>
      </c>
      <c r="L6" s="1">
        <f>IF(J6=FALSE,'Line parameters'!$B$2*0.001*2*PI()*50*I6,(F6*1000)^2/(G6*1000000)*0.15)</f>
        <v>64.088490133231772</v>
      </c>
      <c r="M6" s="1">
        <f>'Line parameters'!$B$3*0.000000001*2*PI()*50*I6</f>
        <v>1.6022122533307945E-3</v>
      </c>
      <c r="N6" s="1">
        <v>1530</v>
      </c>
      <c r="O6" s="1">
        <v>1409</v>
      </c>
      <c r="P6" s="1">
        <v>-23.130836548817101</v>
      </c>
      <c r="Q6" s="1">
        <v>148.406277296425</v>
      </c>
      <c r="R6" s="1">
        <v>-23.565756100919302</v>
      </c>
      <c r="S6" s="1">
        <v>145.30836177130601</v>
      </c>
    </row>
    <row r="7" spans="1:19" s="1" customFormat="1" x14ac:dyDescent="0.2">
      <c r="A7" s="1" t="s">
        <v>32</v>
      </c>
      <c r="B7" s="1" t="s">
        <v>114</v>
      </c>
      <c r="C7" s="1" t="s">
        <v>13</v>
      </c>
      <c r="D7" s="1" t="s">
        <v>13</v>
      </c>
      <c r="E7" s="1" t="s">
        <v>37</v>
      </c>
      <c r="F7" s="1">
        <v>275</v>
      </c>
      <c r="G7" s="1">
        <v>1073</v>
      </c>
      <c r="H7" s="1">
        <v>2</v>
      </c>
      <c r="I7" s="1">
        <v>175</v>
      </c>
      <c r="J7" s="1" t="b">
        <v>0</v>
      </c>
      <c r="K7" s="1">
        <f>'Line parameters'!$B$1*0.001*AC!I7</f>
        <v>4.375</v>
      </c>
      <c r="L7" s="1">
        <f>IF(J7=FALSE,'Line parameters'!$B$2*0.001*2*PI()*50*I7,(F7*1000)^2/(G7*1000000)*0.15)</f>
        <v>32.986722862692822</v>
      </c>
      <c r="M7" s="1">
        <f>'Line parameters'!$B$3*0.000000001*2*PI()*50*I7</f>
        <v>8.2466807156732073E-4</v>
      </c>
      <c r="N7" s="1">
        <v>1566</v>
      </c>
      <c r="O7" s="1">
        <f t="shared" ref="O7:O33" si="0">IF(E7="NA",1,0)</f>
        <v>0</v>
      </c>
      <c r="P7" s="1">
        <v>-27.381683558591899</v>
      </c>
      <c r="Q7" s="1">
        <v>152.650130955039</v>
      </c>
      <c r="R7" s="1">
        <v>-26.083836236144599</v>
      </c>
      <c r="S7" s="1">
        <v>152.44417648810401</v>
      </c>
    </row>
    <row r="8" spans="1:19" s="1" customFormat="1" x14ac:dyDescent="0.2">
      <c r="A8" s="1" t="s">
        <v>33</v>
      </c>
      <c r="B8" s="1" t="s">
        <v>38</v>
      </c>
      <c r="C8" s="1" t="s">
        <v>13</v>
      </c>
      <c r="D8" s="1" t="s">
        <v>13</v>
      </c>
      <c r="E8" s="1" t="s">
        <v>38</v>
      </c>
      <c r="F8" s="1">
        <v>275</v>
      </c>
      <c r="G8" s="1">
        <v>1500</v>
      </c>
      <c r="H8" s="1">
        <v>2</v>
      </c>
      <c r="I8" s="1">
        <v>0</v>
      </c>
      <c r="J8" s="1" t="b">
        <v>1</v>
      </c>
      <c r="K8" s="1">
        <f>'Line parameters'!$B$1*0.001*AC!I8</f>
        <v>0</v>
      </c>
      <c r="L8" s="1">
        <f>IF(J8=FALSE,'Line parameters'!$B$2*0.001*2*PI()*50*I8,(F8*1000)^2/(G8*1000000)*0.15)</f>
        <v>7.5624999999999991</v>
      </c>
      <c r="M8" s="1">
        <f>'Line parameters'!$B$3*0.000000001*2*PI()*50*I8</f>
        <v>0</v>
      </c>
      <c r="N8" s="1">
        <v>1536</v>
      </c>
      <c r="O8" s="1">
        <f t="shared" si="0"/>
        <v>0</v>
      </c>
      <c r="P8" s="1">
        <v>-27.606103748992801</v>
      </c>
      <c r="Q8" s="1">
        <v>151.96577644187599</v>
      </c>
      <c r="R8" s="1">
        <v>-27.606103748992801</v>
      </c>
      <c r="S8" s="1">
        <v>151.96577644187599</v>
      </c>
    </row>
    <row r="9" spans="1:19" s="1" customFormat="1" x14ac:dyDescent="0.2">
      <c r="A9" s="1" t="s">
        <v>34</v>
      </c>
      <c r="B9" s="1" t="s">
        <v>40</v>
      </c>
      <c r="C9" s="1" t="s">
        <v>13</v>
      </c>
      <c r="D9" s="1" t="s">
        <v>13</v>
      </c>
      <c r="E9" s="1" t="s">
        <v>41</v>
      </c>
      <c r="F9" s="1">
        <v>500</v>
      </c>
      <c r="G9" s="1">
        <v>1520</v>
      </c>
      <c r="H9" s="1">
        <v>4</v>
      </c>
      <c r="I9" s="1">
        <v>200</v>
      </c>
      <c r="J9" s="1" t="b">
        <v>0</v>
      </c>
      <c r="K9" s="1">
        <f>'Line parameters'!$B$1*0.001*AC!I9</f>
        <v>5</v>
      </c>
      <c r="L9" s="1">
        <f>IF(J9=FALSE,'Line parameters'!$B$2*0.001*2*PI()*50*I9,(F9*1000)^2/(G9*1000000)*0.15)</f>
        <v>37.699111843077517</v>
      </c>
      <c r="M9" s="1">
        <f>'Line parameters'!$B$3*0.000000001*2*PI()*50*I9</f>
        <v>9.4247779607693793E-4</v>
      </c>
      <c r="N9" s="1">
        <v>1546</v>
      </c>
      <c r="O9" s="1">
        <f t="shared" si="0"/>
        <v>0</v>
      </c>
      <c r="P9" s="1">
        <v>-23.830892176648899</v>
      </c>
      <c r="Q9" s="1">
        <v>151.16536859504799</v>
      </c>
      <c r="R9" s="1">
        <v>-24.431233503673901</v>
      </c>
      <c r="S9" s="1">
        <v>150.22515999087801</v>
      </c>
    </row>
    <row r="10" spans="1:19" s="1" customFormat="1" x14ac:dyDescent="0.2">
      <c r="A10" s="1" t="s">
        <v>42</v>
      </c>
      <c r="B10" s="1" t="s">
        <v>43</v>
      </c>
      <c r="C10" s="1" t="s">
        <v>44</v>
      </c>
      <c r="D10" s="1" t="s">
        <v>13</v>
      </c>
      <c r="E10" s="1" t="s">
        <v>13</v>
      </c>
      <c r="F10" s="1">
        <v>500</v>
      </c>
      <c r="G10" s="1">
        <v>1520</v>
      </c>
      <c r="H10" s="1">
        <v>4</v>
      </c>
      <c r="I10" s="1">
        <v>91</v>
      </c>
      <c r="J10" s="1" t="b">
        <v>0</v>
      </c>
      <c r="K10" s="1">
        <f>'Line parameters'!$B$1*0.001*AC!I10</f>
        <v>2.2749999999999999</v>
      </c>
      <c r="L10" s="1">
        <f>IF(J10=FALSE,'Line parameters'!$B$2*0.001*2*PI()*50*I10,(F10*1000)^2/(G10*1000000)*0.15)</f>
        <v>17.153095888600269</v>
      </c>
      <c r="M10" s="1">
        <f>'Line parameters'!$B$3*0.000000001*2*PI()*50*I10</f>
        <v>4.2882739721500677E-4</v>
      </c>
      <c r="N10" s="1">
        <v>836</v>
      </c>
      <c r="O10" s="1">
        <v>1720</v>
      </c>
      <c r="P10" s="1">
        <v>-38.126569555886199</v>
      </c>
      <c r="Q10" s="1">
        <v>141.62114295084601</v>
      </c>
      <c r="R10" s="1">
        <v>-37.733389351069498</v>
      </c>
      <c r="S10" s="1">
        <v>140.8406596609</v>
      </c>
    </row>
    <row r="11" spans="1:19" s="1" customFormat="1" x14ac:dyDescent="0.2">
      <c r="A11" s="1" t="s">
        <v>45</v>
      </c>
      <c r="B11" s="1" t="s">
        <v>46</v>
      </c>
      <c r="C11" s="1" t="s">
        <v>13</v>
      </c>
      <c r="D11" s="1" t="s">
        <v>13</v>
      </c>
      <c r="E11" s="1" t="s">
        <v>47</v>
      </c>
      <c r="F11" s="1">
        <v>275</v>
      </c>
      <c r="G11" s="1">
        <v>1500</v>
      </c>
      <c r="H11" s="1">
        <v>2</v>
      </c>
      <c r="I11" s="1">
        <v>0</v>
      </c>
      <c r="J11" s="1" t="b">
        <v>1</v>
      </c>
      <c r="K11" s="1">
        <f>'Line parameters'!$B$1*0.001*AC!I11</f>
        <v>0</v>
      </c>
      <c r="L11" s="1">
        <f>IF(J11=FALSE,'Line parameters'!$B$2*0.001*2*PI()*50*I11,(F11*1000)^2/(G11*1000000)*0.15)</f>
        <v>7.5624999999999991</v>
      </c>
      <c r="M11" s="1">
        <f>'Line parameters'!$B$3*0.000000001*2*PI()*50*I11</f>
        <v>0</v>
      </c>
      <c r="N11" s="1">
        <v>1734</v>
      </c>
      <c r="O11" s="1">
        <f t="shared" si="0"/>
        <v>0</v>
      </c>
      <c r="P11" s="1">
        <v>-33.984185595561399</v>
      </c>
      <c r="Q11" s="1">
        <v>139.06478268159299</v>
      </c>
      <c r="R11" s="1">
        <v>-33.984185595561399</v>
      </c>
      <c r="S11" s="1">
        <v>139.06478268159299</v>
      </c>
    </row>
    <row r="12" spans="1:19" s="1" customFormat="1" x14ac:dyDescent="0.2">
      <c r="A12" s="1" t="s">
        <v>48</v>
      </c>
      <c r="B12" s="1" t="s">
        <v>46</v>
      </c>
      <c r="C12" s="1" t="s">
        <v>57</v>
      </c>
      <c r="D12" s="1" t="s">
        <v>13</v>
      </c>
      <c r="E12" s="1" t="s">
        <v>13</v>
      </c>
      <c r="F12" s="1">
        <v>275</v>
      </c>
      <c r="G12" s="1">
        <v>950</v>
      </c>
      <c r="H12" s="1">
        <v>2</v>
      </c>
      <c r="I12" s="1">
        <v>209</v>
      </c>
      <c r="J12" s="1" t="b">
        <v>0</v>
      </c>
      <c r="K12" s="1">
        <f>'Line parameters'!$B$1*0.001*AC!I12</f>
        <v>5.2250000000000005</v>
      </c>
      <c r="L12" s="1">
        <f>IF(J12=FALSE,'Line parameters'!$B$2*0.001*2*PI()*50*I12,(F12*1000)^2/(G12*1000000)*0.15)</f>
        <v>39.395571876016007</v>
      </c>
      <c r="M12" s="1">
        <f>'Line parameters'!$B$3*0.000000001*2*PI()*50*I12</f>
        <v>9.8488929690040018E-4</v>
      </c>
      <c r="N12" s="1">
        <v>1734</v>
      </c>
      <c r="O12" s="1">
        <v>1725</v>
      </c>
      <c r="P12" s="1">
        <v>-33.984185595561399</v>
      </c>
      <c r="Q12" s="1">
        <v>139.06478268159299</v>
      </c>
      <c r="R12" s="1">
        <v>-32.536639403675402</v>
      </c>
      <c r="S12" s="1">
        <v>137.81269404641901</v>
      </c>
    </row>
    <row r="13" spans="1:19" s="1" customFormat="1" x14ac:dyDescent="0.2">
      <c r="A13" s="1" t="s">
        <v>49</v>
      </c>
      <c r="B13" s="1" t="s">
        <v>55</v>
      </c>
      <c r="C13" s="1" t="s">
        <v>13</v>
      </c>
      <c r="D13" s="1" t="s">
        <v>13</v>
      </c>
      <c r="E13" s="1" t="s">
        <v>56</v>
      </c>
      <c r="F13" s="1">
        <v>275</v>
      </c>
      <c r="G13" s="1">
        <v>900</v>
      </c>
      <c r="H13" s="1">
        <v>2</v>
      </c>
      <c r="I13" s="1">
        <v>151</v>
      </c>
      <c r="J13" s="1" t="b">
        <v>0</v>
      </c>
      <c r="K13" s="1">
        <f>'Line parameters'!$B$1*0.001*AC!I13</f>
        <v>3.7750000000000004</v>
      </c>
      <c r="L13" s="1">
        <f>IF(J13=FALSE,'Line parameters'!$B$2*0.001*2*PI()*50*I13,(F13*1000)^2/(G13*1000000)*0.15)</f>
        <v>28.462829441523525</v>
      </c>
      <c r="M13" s="1">
        <f>'Line parameters'!$B$3*0.000000001*2*PI()*50*I13</f>
        <v>7.1157073603808814E-4</v>
      </c>
      <c r="N13" s="1">
        <v>1749</v>
      </c>
      <c r="O13" s="1">
        <f t="shared" si="0"/>
        <v>0</v>
      </c>
      <c r="P13" s="1">
        <v>-33.846872486869898</v>
      </c>
      <c r="Q13" s="1">
        <v>138.407730613193</v>
      </c>
      <c r="R13" s="1">
        <v>-34.999696561120999</v>
      </c>
      <c r="S13" s="1">
        <v>137.46906170593101</v>
      </c>
    </row>
    <row r="14" spans="1:19" s="1" customFormat="1" x14ac:dyDescent="0.2">
      <c r="A14" s="1" t="s">
        <v>50</v>
      </c>
      <c r="B14" s="1" t="s">
        <v>57</v>
      </c>
      <c r="C14" s="1" t="s">
        <v>58</v>
      </c>
      <c r="D14" s="1" t="s">
        <v>13</v>
      </c>
      <c r="E14" s="1" t="s">
        <v>13</v>
      </c>
      <c r="F14" s="1">
        <v>275</v>
      </c>
      <c r="G14" s="1">
        <v>950</v>
      </c>
      <c r="H14" s="1">
        <v>2</v>
      </c>
      <c r="I14" s="1">
        <v>62</v>
      </c>
      <c r="J14" s="1" t="b">
        <v>0</v>
      </c>
      <c r="K14" s="1">
        <f>'Line parameters'!$B$1*0.001*AC!I14</f>
        <v>1.55</v>
      </c>
      <c r="L14" s="1">
        <f>IF(J14=FALSE,'Line parameters'!$B$2*0.001*2*PI()*50*I14,(F14*1000)^2/(G14*1000000)*0.15)</f>
        <v>11.68672467135403</v>
      </c>
      <c r="M14" s="1">
        <f>'Line parameters'!$B$3*0.000000001*2*PI()*50*I14</f>
        <v>2.9216811678385075E-4</v>
      </c>
      <c r="N14" s="1">
        <v>1725</v>
      </c>
      <c r="O14" s="1">
        <v>1726</v>
      </c>
      <c r="P14" s="1">
        <v>-33.984185595561399</v>
      </c>
      <c r="Q14" s="1">
        <v>139.06478268159299</v>
      </c>
      <c r="R14" s="1">
        <v>-32.931674519520698</v>
      </c>
      <c r="S14" s="1">
        <v>137.54548151648601</v>
      </c>
    </row>
    <row r="15" spans="1:19" s="1" customFormat="1" x14ac:dyDescent="0.2">
      <c r="A15" s="1" t="s">
        <v>51</v>
      </c>
      <c r="B15" s="1" t="s">
        <v>57</v>
      </c>
      <c r="C15" s="1" t="s">
        <v>59</v>
      </c>
      <c r="D15" s="1" t="s">
        <v>13</v>
      </c>
      <c r="E15" s="1" t="s">
        <v>13</v>
      </c>
      <c r="F15" s="1">
        <v>275</v>
      </c>
      <c r="G15" s="1">
        <v>950</v>
      </c>
      <c r="H15" s="1">
        <v>2</v>
      </c>
      <c r="I15" s="1">
        <v>235</v>
      </c>
      <c r="J15" s="1" t="b">
        <v>0</v>
      </c>
      <c r="K15" s="1">
        <f>'Line parameters'!$B$1*0.001*AC!I15</f>
        <v>5.875</v>
      </c>
      <c r="L15" s="1">
        <f>IF(J15=FALSE,'Line parameters'!$B$2*0.001*2*PI()*50*I15,(F15*1000)^2/(G15*1000000)*0.15)</f>
        <v>44.296456415616078</v>
      </c>
      <c r="M15" s="1">
        <f>'Line parameters'!$B$3*0.000000001*2*PI()*50*I15</f>
        <v>1.107411410390402E-3</v>
      </c>
      <c r="N15" s="1">
        <v>1725</v>
      </c>
      <c r="O15" s="1">
        <v>1797</v>
      </c>
      <c r="P15" s="1">
        <v>-33.984185595561399</v>
      </c>
      <c r="Q15" s="1">
        <v>139.06478268159299</v>
      </c>
      <c r="R15" s="1">
        <v>-30.5941571576708</v>
      </c>
      <c r="S15" s="1">
        <v>138.40714225748701</v>
      </c>
    </row>
    <row r="16" spans="1:19" s="1" customFormat="1" x14ac:dyDescent="0.2">
      <c r="A16" s="1" t="s">
        <v>52</v>
      </c>
      <c r="B16" s="1" t="s">
        <v>57</v>
      </c>
      <c r="C16" s="1" t="s">
        <v>13</v>
      </c>
      <c r="D16" s="1" t="s">
        <v>13</v>
      </c>
      <c r="E16" s="1" t="s">
        <v>60</v>
      </c>
      <c r="F16" s="1">
        <v>275</v>
      </c>
      <c r="G16" s="1">
        <v>950</v>
      </c>
      <c r="H16" s="1">
        <v>2</v>
      </c>
      <c r="I16" s="1">
        <v>139</v>
      </c>
      <c r="J16" s="1" t="b">
        <v>0</v>
      </c>
      <c r="K16" s="1">
        <f>'Line parameters'!$B$1*0.001*AC!I16</f>
        <v>3.4750000000000001</v>
      </c>
      <c r="L16" s="1">
        <f>IF(J16=FALSE,'Line parameters'!$B$2*0.001*2*PI()*50*I16,(F16*1000)^2/(G16*1000000)*0.15)</f>
        <v>26.200882730938872</v>
      </c>
      <c r="M16" s="1">
        <f>'Line parameters'!$B$3*0.000000001*2*PI()*50*I16</f>
        <v>6.5502206827347184E-4</v>
      </c>
      <c r="N16" s="1">
        <v>1725</v>
      </c>
      <c r="O16" s="1">
        <f t="shared" si="0"/>
        <v>0</v>
      </c>
      <c r="P16" s="1">
        <v>-33.984185595561399</v>
      </c>
      <c r="Q16" s="1">
        <v>139.06478268159299</v>
      </c>
      <c r="R16" s="1">
        <v>-30.694808722475202</v>
      </c>
      <c r="S16" s="1">
        <v>136.75764977357099</v>
      </c>
    </row>
    <row r="17" spans="1:19" s="1" customFormat="1" x14ac:dyDescent="0.2">
      <c r="A17" s="1" t="s">
        <v>53</v>
      </c>
      <c r="B17" s="1" t="s">
        <v>58</v>
      </c>
      <c r="C17" s="1" t="s">
        <v>13</v>
      </c>
      <c r="D17" s="1" t="s">
        <v>13</v>
      </c>
      <c r="E17" s="1" t="s">
        <v>61</v>
      </c>
      <c r="F17" s="1">
        <v>275</v>
      </c>
      <c r="G17" s="1">
        <v>950</v>
      </c>
      <c r="H17" s="1">
        <v>1</v>
      </c>
      <c r="I17" s="1">
        <v>254</v>
      </c>
      <c r="J17" s="1" t="b">
        <v>0</v>
      </c>
      <c r="K17" s="1">
        <f>'Line parameters'!$B$1*0.001*AC!I17</f>
        <v>6.3500000000000005</v>
      </c>
      <c r="L17" s="1">
        <f>IF(J17=FALSE,'Line parameters'!$B$2*0.001*2*PI()*50*I17,(F17*1000)^2/(G17*1000000)*0.15)</f>
        <v>47.877872040708446</v>
      </c>
      <c r="M17" s="1">
        <f>'Line parameters'!$B$3*0.000000001*2*PI()*50*I17</f>
        <v>1.1969468010177111E-3</v>
      </c>
      <c r="N17" s="1">
        <v>1726</v>
      </c>
      <c r="O17" s="1">
        <f t="shared" si="0"/>
        <v>0</v>
      </c>
      <c r="P17" s="1">
        <v>-34.999696561120999</v>
      </c>
      <c r="Q17" s="1">
        <v>137.46906170593101</v>
      </c>
      <c r="R17" s="1">
        <v>-33.617887667395102</v>
      </c>
      <c r="S17" s="1">
        <v>134.92959386897999</v>
      </c>
    </row>
    <row r="18" spans="1:19" s="1" customFormat="1" x14ac:dyDescent="0.2">
      <c r="A18" s="1" t="s">
        <v>54</v>
      </c>
      <c r="B18" s="1" t="s">
        <v>58</v>
      </c>
      <c r="C18" s="1" t="s">
        <v>13</v>
      </c>
      <c r="D18" s="1" t="s">
        <v>13</v>
      </c>
      <c r="E18" s="1" t="s">
        <v>61</v>
      </c>
      <c r="F18" s="1">
        <v>275</v>
      </c>
      <c r="G18" s="1">
        <v>950</v>
      </c>
      <c r="H18" s="1">
        <v>1</v>
      </c>
      <c r="I18" s="1">
        <v>254</v>
      </c>
      <c r="J18" s="1" t="b">
        <v>0</v>
      </c>
      <c r="K18" s="1">
        <f>'Line parameters'!$B$1*0.001*AC!I18</f>
        <v>6.3500000000000005</v>
      </c>
      <c r="L18" s="1">
        <f>IF(J18=FALSE,'Line parameters'!$B$2*0.001*2*PI()*50*I18,(F18*1000)^2/(G18*1000000)*0.15)</f>
        <v>47.877872040708446</v>
      </c>
      <c r="M18" s="1">
        <f>'Line parameters'!$B$3*0.000000001*2*PI()*50*I18</f>
        <v>1.1969468010177111E-3</v>
      </c>
      <c r="N18" s="1">
        <v>1726</v>
      </c>
      <c r="O18" s="1">
        <f t="shared" si="0"/>
        <v>0</v>
      </c>
      <c r="P18" s="1">
        <v>-34.999696561120999</v>
      </c>
      <c r="Q18" s="1">
        <v>137.46906170593101</v>
      </c>
      <c r="R18" s="1">
        <v>-33.617887667395102</v>
      </c>
      <c r="S18" s="1">
        <v>134.92959386897999</v>
      </c>
    </row>
    <row r="19" spans="1:19" s="1" customFormat="1" x14ac:dyDescent="0.2">
      <c r="A19" s="1" t="s">
        <v>62</v>
      </c>
      <c r="B19" s="1" t="s">
        <v>65</v>
      </c>
      <c r="C19" s="1" t="s">
        <v>13</v>
      </c>
      <c r="D19" s="1" t="s">
        <v>13</v>
      </c>
      <c r="E19" s="1" t="s">
        <v>66</v>
      </c>
      <c r="F19" s="1">
        <v>220</v>
      </c>
      <c r="G19" s="1">
        <v>600</v>
      </c>
      <c r="H19" s="1">
        <v>2</v>
      </c>
      <c r="I19" s="1">
        <v>80</v>
      </c>
      <c r="J19" s="1" t="b">
        <v>0</v>
      </c>
      <c r="K19" s="1">
        <f>'Line parameters'!$B$1*0.001*AC!I19</f>
        <v>2</v>
      </c>
      <c r="L19" s="1">
        <f>IF(J19=FALSE,'Line parameters'!$B$2*0.001*2*PI()*50*I19,(F19*1000)^2/(G19*1000000)*0.15)</f>
        <v>15.079644737231007</v>
      </c>
      <c r="M19" s="1">
        <f>'Line parameters'!$B$3*0.000000001*2*PI()*50*I19</f>
        <v>3.7699111843077519E-4</v>
      </c>
      <c r="N19" s="1">
        <v>2250</v>
      </c>
      <c r="O19" s="1">
        <f t="shared" si="0"/>
        <v>0</v>
      </c>
      <c r="P19" s="1">
        <v>-41.128155968015101</v>
      </c>
      <c r="Q19" s="1">
        <v>146.88414005483</v>
      </c>
      <c r="R19" s="1">
        <v>-40.942903836077299</v>
      </c>
      <c r="S19" s="1">
        <v>147.85352040776399</v>
      </c>
    </row>
    <row r="20" spans="1:19" s="1" customFormat="1" x14ac:dyDescent="0.2">
      <c r="A20" s="1" t="s">
        <v>63</v>
      </c>
      <c r="B20" s="1" t="s">
        <v>67</v>
      </c>
      <c r="C20" s="1" t="s">
        <v>13</v>
      </c>
      <c r="D20" s="1" t="s">
        <v>13</v>
      </c>
      <c r="E20" s="1" t="s">
        <v>68</v>
      </c>
      <c r="F20" s="1">
        <v>220</v>
      </c>
      <c r="G20" s="1">
        <v>533</v>
      </c>
      <c r="H20" s="1">
        <v>3</v>
      </c>
      <c r="I20" s="1">
        <v>80</v>
      </c>
      <c r="J20" s="1" t="b">
        <v>0</v>
      </c>
      <c r="K20" s="1">
        <f>'Line parameters'!$B$1*0.001*AC!I20</f>
        <v>2</v>
      </c>
      <c r="L20" s="1">
        <f>IF(J20=FALSE,'Line parameters'!$B$2*0.001*2*PI()*50*I20,(F20*1000)^2/(G20*1000000)*0.15)</f>
        <v>15.079644737231007</v>
      </c>
      <c r="M20" s="1">
        <f>'Line parameters'!$B$3*0.000000001*2*PI()*50*I20</f>
        <v>3.7699111843077519E-4</v>
      </c>
      <c r="N20" s="1">
        <v>2232</v>
      </c>
      <c r="O20" s="1">
        <f t="shared" si="0"/>
        <v>0</v>
      </c>
      <c r="P20" s="1">
        <v>-41.6980318260158</v>
      </c>
      <c r="Q20" s="1">
        <v>145.727474879657</v>
      </c>
      <c r="R20" s="1">
        <v>-40.747439201253599</v>
      </c>
      <c r="S20" s="1">
        <v>144.92696112399301</v>
      </c>
    </row>
    <row r="21" spans="1:19" s="1" customFormat="1" x14ac:dyDescent="0.2">
      <c r="A21" s="1" t="s">
        <v>64</v>
      </c>
      <c r="B21" s="1" t="s">
        <v>69</v>
      </c>
      <c r="C21" s="1" t="s">
        <v>13</v>
      </c>
      <c r="D21" s="1" t="s">
        <v>13</v>
      </c>
      <c r="E21" s="1" t="s">
        <v>70</v>
      </c>
      <c r="F21" s="1">
        <v>220</v>
      </c>
      <c r="G21" s="1">
        <v>533</v>
      </c>
      <c r="H21" s="1">
        <v>3</v>
      </c>
      <c r="I21" s="1">
        <v>30</v>
      </c>
      <c r="J21" s="1" t="b">
        <v>0</v>
      </c>
      <c r="K21" s="1">
        <f>'Line parameters'!$B$1*0.001*AC!I21</f>
        <v>0.75</v>
      </c>
      <c r="L21" s="1">
        <f>IF(J21=FALSE,'Line parameters'!$B$2*0.001*2*PI()*50*I21,(F21*1000)^2/(G21*1000000)*0.15)</f>
        <v>5.6548667764616276</v>
      </c>
      <c r="M21" s="1">
        <f>'Line parameters'!$B$3*0.000000001*2*PI()*50*I21</f>
        <v>1.4137166941154068E-4</v>
      </c>
      <c r="N21" s="1">
        <v>2243</v>
      </c>
      <c r="O21" s="1">
        <f t="shared" si="0"/>
        <v>0</v>
      </c>
      <c r="P21" s="1">
        <v>-41.388791012787699</v>
      </c>
      <c r="Q21" s="1">
        <v>146.316986397466</v>
      </c>
      <c r="R21" s="1">
        <v>-41.610992916116999</v>
      </c>
      <c r="S21" s="1">
        <v>146.45790877022401</v>
      </c>
    </row>
    <row r="22" spans="1:19" s="1" customFormat="1" x14ac:dyDescent="0.2">
      <c r="A22" s="1" t="s">
        <v>71</v>
      </c>
      <c r="B22" s="1" t="s">
        <v>77</v>
      </c>
      <c r="C22" s="1" t="s">
        <v>13</v>
      </c>
      <c r="D22" s="1" t="s">
        <v>13</v>
      </c>
      <c r="E22" s="1" t="s">
        <v>77</v>
      </c>
      <c r="F22" s="1">
        <v>330</v>
      </c>
      <c r="G22" s="1">
        <v>1500</v>
      </c>
      <c r="H22" s="1">
        <v>2</v>
      </c>
      <c r="I22" s="1">
        <v>0</v>
      </c>
      <c r="J22" s="1" t="b">
        <v>1</v>
      </c>
      <c r="K22" s="1">
        <f>'Line parameters'!$B$1*0.001*AC!I22</f>
        <v>0</v>
      </c>
      <c r="L22" s="1">
        <f>IF(J22=FALSE,'Line parameters'!$B$2*0.001*2*PI()*50*I22,(F22*1000)^2/(G22*1000000)*0.15)</f>
        <v>10.889999999999999</v>
      </c>
      <c r="M22" s="1">
        <f>'Line parameters'!$B$3*0.000000001*2*PI()*50*I22</f>
        <v>0</v>
      </c>
      <c r="N22" s="1">
        <v>835</v>
      </c>
      <c r="O22" s="1">
        <f t="shared" si="0"/>
        <v>0</v>
      </c>
      <c r="P22" s="1">
        <v>-37.644370752502802</v>
      </c>
      <c r="Q22" s="1">
        <v>145.078445625227</v>
      </c>
      <c r="R22" s="1">
        <v>-37.644370752502802</v>
      </c>
      <c r="S22" s="1">
        <v>145.078445625227</v>
      </c>
    </row>
    <row r="23" spans="1:19" s="1" customFormat="1" x14ac:dyDescent="0.2">
      <c r="A23" s="1" t="s">
        <v>72</v>
      </c>
      <c r="B23" s="1" t="s">
        <v>80</v>
      </c>
      <c r="C23" s="1" t="s">
        <v>78</v>
      </c>
      <c r="D23" s="1" t="s">
        <v>13</v>
      </c>
      <c r="E23" s="1" t="s">
        <v>13</v>
      </c>
      <c r="F23" s="1">
        <v>500</v>
      </c>
      <c r="G23" s="1">
        <v>1520</v>
      </c>
      <c r="H23" s="1">
        <v>4</v>
      </c>
      <c r="I23" s="1">
        <v>200</v>
      </c>
      <c r="J23" s="1" t="b">
        <v>0</v>
      </c>
      <c r="K23" s="1">
        <f>'Line parameters'!$B$1*0.001*AC!I23</f>
        <v>5</v>
      </c>
      <c r="L23" s="1">
        <f>IF(J23=FALSE,'Line parameters'!$B$2*0.001*2*PI()*50*I23,(F23*1000)^2/(G23*1000000)*0.15)</f>
        <v>37.699111843077517</v>
      </c>
      <c r="M23" s="1">
        <f>'Line parameters'!$B$3*0.000000001*2*PI()*50*I23</f>
        <v>9.4247779607693793E-4</v>
      </c>
      <c r="N23" s="1">
        <v>743</v>
      </c>
      <c r="O23" s="1">
        <v>744</v>
      </c>
      <c r="P23" s="1">
        <v>-37.567547307325398</v>
      </c>
      <c r="Q23" s="1">
        <v>143.92223589767701</v>
      </c>
      <c r="R23" s="1">
        <v>-35.771514099313301</v>
      </c>
      <c r="S23" s="1">
        <v>143.935376809231</v>
      </c>
    </row>
    <row r="24" spans="1:19" s="1" customFormat="1" x14ac:dyDescent="0.2">
      <c r="A24" s="1" t="s">
        <v>73</v>
      </c>
      <c r="B24" s="1" t="s">
        <v>80</v>
      </c>
      <c r="C24" s="1" t="s">
        <v>79</v>
      </c>
      <c r="D24" s="1" t="s">
        <v>13</v>
      </c>
      <c r="E24" s="1" t="s">
        <v>13</v>
      </c>
      <c r="F24" s="1">
        <v>500</v>
      </c>
      <c r="G24" s="1">
        <v>1520</v>
      </c>
      <c r="H24" s="1">
        <v>4</v>
      </c>
      <c r="I24" s="1">
        <v>200</v>
      </c>
      <c r="J24" s="1" t="b">
        <v>0</v>
      </c>
      <c r="K24" s="1">
        <f>'Line parameters'!$B$1*0.001*AC!I24</f>
        <v>5</v>
      </c>
      <c r="L24" s="1">
        <f>IF(J24=FALSE,'Line parameters'!$B$2*0.001*2*PI()*50*I24,(F24*1000)^2/(G24*1000000)*0.15)</f>
        <v>37.699111843077517</v>
      </c>
      <c r="M24" s="1">
        <f>'Line parameters'!$B$3*0.000000001*2*PI()*50*I24</f>
        <v>9.4247779607693793E-4</v>
      </c>
      <c r="N24" s="1">
        <v>743</v>
      </c>
      <c r="O24" s="1">
        <v>836</v>
      </c>
      <c r="P24" s="1">
        <v>-37.567547307325398</v>
      </c>
      <c r="Q24" s="1">
        <v>143.92223589767701</v>
      </c>
      <c r="R24" s="1">
        <v>-38.065131464027502</v>
      </c>
      <c r="S24" s="1">
        <v>142.75664998602599</v>
      </c>
    </row>
    <row r="25" spans="1:19" s="1" customFormat="1" x14ac:dyDescent="0.2">
      <c r="A25" s="1" t="s">
        <v>74</v>
      </c>
      <c r="B25" s="1" t="s">
        <v>83</v>
      </c>
      <c r="C25" s="1" t="s">
        <v>79</v>
      </c>
      <c r="D25" s="1" t="s">
        <v>13</v>
      </c>
      <c r="E25" s="1" t="s">
        <v>13</v>
      </c>
      <c r="F25" s="1">
        <v>500</v>
      </c>
      <c r="G25" s="1">
        <v>1520</v>
      </c>
      <c r="H25" s="1">
        <v>4</v>
      </c>
      <c r="I25" s="1">
        <v>214</v>
      </c>
      <c r="J25" s="1" t="b">
        <v>0</v>
      </c>
      <c r="K25" s="1">
        <f>'Line parameters'!$B$1*0.001*AC!I25</f>
        <v>5.3500000000000005</v>
      </c>
      <c r="L25" s="1">
        <f>IF(J25=FALSE,'Line parameters'!$B$2*0.001*2*PI()*50*I25,(F25*1000)^2/(G25*1000000)*0.15)</f>
        <v>40.338049672092943</v>
      </c>
      <c r="M25" s="1">
        <f>'Line parameters'!$B$3*0.000000001*2*PI()*50*I25</f>
        <v>1.0084512418023237E-3</v>
      </c>
      <c r="N25" s="1">
        <v>844</v>
      </c>
      <c r="O25" s="1">
        <v>836</v>
      </c>
      <c r="P25" s="1">
        <v>-37.666046895097203</v>
      </c>
      <c r="Q25" s="1">
        <v>144.733095133544</v>
      </c>
      <c r="R25" s="1">
        <v>-38.065131464027502</v>
      </c>
      <c r="S25" s="1">
        <v>142.75664998602599</v>
      </c>
    </row>
    <row r="26" spans="1:19" s="1" customFormat="1" x14ac:dyDescent="0.2">
      <c r="A26" s="1" t="s">
        <v>75</v>
      </c>
      <c r="B26" s="1" t="s">
        <v>84</v>
      </c>
      <c r="C26" s="1" t="s">
        <v>85</v>
      </c>
      <c r="D26" s="1" t="s">
        <v>13</v>
      </c>
      <c r="E26" s="1" t="s">
        <v>13</v>
      </c>
      <c r="F26" s="1">
        <v>500</v>
      </c>
      <c r="G26" s="1">
        <v>1520</v>
      </c>
      <c r="H26" s="1">
        <v>4</v>
      </c>
      <c r="I26" s="1">
        <v>65</v>
      </c>
      <c r="J26" s="1" t="b">
        <v>0</v>
      </c>
      <c r="K26" s="1">
        <f>'Line parameters'!$B$1*0.001*AC!I26</f>
        <v>1.625</v>
      </c>
      <c r="L26" s="1">
        <f>IF(J26=FALSE,'Line parameters'!$B$2*0.001*2*PI()*50*I26,(F26*1000)^2/(G26*1000000)*0.15)</f>
        <v>12.252211349000193</v>
      </c>
      <c r="M26" s="1">
        <f>'Line parameters'!$B$3*0.000000001*2*PI()*50*I26</f>
        <v>3.063052837250048E-4</v>
      </c>
      <c r="N26" s="1">
        <v>842</v>
      </c>
      <c r="O26" s="1">
        <v>838</v>
      </c>
      <c r="P26" s="1">
        <v>-38.279327780918202</v>
      </c>
      <c r="Q26" s="1">
        <v>146.43333729049201</v>
      </c>
      <c r="R26" s="1">
        <v>-38.262638729387199</v>
      </c>
      <c r="S26" s="1">
        <v>146.608584822853</v>
      </c>
    </row>
    <row r="27" spans="1:19" s="1" customFormat="1" x14ac:dyDescent="0.2">
      <c r="A27" s="1" t="s">
        <v>76</v>
      </c>
      <c r="B27" s="1" t="s">
        <v>80</v>
      </c>
      <c r="C27" s="1" t="s">
        <v>86</v>
      </c>
      <c r="D27" s="1" t="s">
        <v>13</v>
      </c>
      <c r="E27" s="1" t="s">
        <v>13</v>
      </c>
      <c r="F27" s="1">
        <v>500</v>
      </c>
      <c r="G27" s="1">
        <v>1520</v>
      </c>
      <c r="H27" s="1">
        <v>4</v>
      </c>
      <c r="I27" s="1">
        <v>200</v>
      </c>
      <c r="J27" s="1" t="b">
        <v>0</v>
      </c>
      <c r="K27" s="1">
        <f>'Line parameters'!$B$1*0.001*AC!I27</f>
        <v>5</v>
      </c>
      <c r="L27" s="1">
        <f>IF(J27=FALSE,'Line parameters'!$B$2*0.001*2*PI()*50*I27,(F27*1000)^2/(G27*1000000)*0.15)</f>
        <v>37.699111843077517</v>
      </c>
      <c r="M27" s="1">
        <f>'Line parameters'!$B$3*0.000000001*2*PI()*50*I27</f>
        <v>9.4247779607693793E-4</v>
      </c>
      <c r="N27" s="1">
        <v>743</v>
      </c>
      <c r="O27" s="1">
        <v>761</v>
      </c>
      <c r="P27" s="1">
        <v>-37.567547307325398</v>
      </c>
      <c r="Q27" s="1">
        <v>143.92223589767701</v>
      </c>
      <c r="R27" s="1">
        <v>-36.342561133533103</v>
      </c>
      <c r="S27" s="1">
        <v>145.41447171905801</v>
      </c>
    </row>
    <row r="28" spans="1:19" s="1" customFormat="1" x14ac:dyDescent="0.2">
      <c r="A28" s="1" t="s">
        <v>87</v>
      </c>
      <c r="B28" s="1" t="s">
        <v>107</v>
      </c>
      <c r="C28" s="1" t="s">
        <v>99</v>
      </c>
      <c r="D28" s="1" t="s">
        <v>13</v>
      </c>
      <c r="E28" s="1" t="s">
        <v>13</v>
      </c>
      <c r="F28" s="1">
        <v>330</v>
      </c>
      <c r="G28" s="1">
        <v>500</v>
      </c>
      <c r="H28" s="1">
        <v>2</v>
      </c>
      <c r="I28" s="1">
        <v>100</v>
      </c>
      <c r="J28" s="1" t="b">
        <v>0</v>
      </c>
      <c r="K28" s="1">
        <f>'Line parameters'!$B$1*0.001*AC!I28</f>
        <v>2.5</v>
      </c>
      <c r="L28" s="1">
        <f>IF(J28=FALSE,'Line parameters'!$B$2*0.001*2*PI()*50*I28,(F28*1000)^2/(G28*1000000)*0.15)</f>
        <v>18.849555921538759</v>
      </c>
      <c r="M28" s="1">
        <f>'Line parameters'!$B$3*0.000000001*2*PI()*50*I28</f>
        <v>4.7123889803846896E-4</v>
      </c>
      <c r="N28" s="1">
        <v>138</v>
      </c>
      <c r="O28" s="1">
        <v>126</v>
      </c>
      <c r="P28" s="1">
        <v>-31.1386490936227</v>
      </c>
      <c r="Q28" s="1">
        <v>150.996668619449</v>
      </c>
      <c r="R28" s="1">
        <v>-32.535964164118496</v>
      </c>
      <c r="S28" s="1">
        <v>149.53640129132799</v>
      </c>
    </row>
    <row r="29" spans="1:19" s="1" customFormat="1" x14ac:dyDescent="0.2">
      <c r="A29" s="1" t="s">
        <v>87</v>
      </c>
      <c r="B29" s="1" t="s">
        <v>96</v>
      </c>
      <c r="C29" s="1" t="s">
        <v>13</v>
      </c>
      <c r="D29" s="1" t="s">
        <v>13</v>
      </c>
      <c r="E29" s="1" t="s">
        <v>108</v>
      </c>
      <c r="F29" s="1">
        <v>330</v>
      </c>
      <c r="G29" s="1">
        <v>500</v>
      </c>
      <c r="H29" s="1">
        <v>2</v>
      </c>
      <c r="I29" s="1">
        <v>150</v>
      </c>
      <c r="J29" s="1" t="b">
        <v>0</v>
      </c>
      <c r="K29" s="1">
        <f>'Line parameters'!$B$1*0.001*AC!I29</f>
        <v>3.75</v>
      </c>
      <c r="L29" s="1">
        <f>IF(J29=FALSE,'Line parameters'!$B$2*0.001*2*PI()*50*I29,(F29*1000)^2/(G29*1000000)*0.15)</f>
        <v>28.274333882308138</v>
      </c>
      <c r="M29" s="1">
        <f>'Line parameters'!$B$3*0.000000001*2*PI()*50*I29</f>
        <v>7.0685834705770342E-4</v>
      </c>
      <c r="N29" s="1">
        <v>126</v>
      </c>
      <c r="O29" s="1">
        <f t="shared" si="0"/>
        <v>0</v>
      </c>
      <c r="P29" s="1">
        <v>-29.699608667016399</v>
      </c>
      <c r="Q29" s="1">
        <v>151.41297449545499</v>
      </c>
      <c r="R29" s="1">
        <v>-32.535964164118496</v>
      </c>
      <c r="S29" s="1">
        <v>149.53640129132799</v>
      </c>
    </row>
    <row r="30" spans="1:19" s="1" customFormat="1" x14ac:dyDescent="0.2">
      <c r="A30" s="1" t="s">
        <v>89</v>
      </c>
      <c r="B30" s="1" t="s">
        <v>95</v>
      </c>
      <c r="C30" s="1" t="s">
        <v>99</v>
      </c>
      <c r="D30" s="1" t="s">
        <v>13</v>
      </c>
      <c r="E30" s="1" t="s">
        <v>13</v>
      </c>
      <c r="F30" s="1">
        <v>500</v>
      </c>
      <c r="G30" s="1">
        <v>725</v>
      </c>
      <c r="H30" s="1">
        <v>4</v>
      </c>
      <c r="I30" s="1">
        <v>80</v>
      </c>
      <c r="J30" s="1" t="b">
        <v>0</v>
      </c>
      <c r="K30" s="1">
        <f>'Line parameters'!$B$1*0.001*AC!I30</f>
        <v>2</v>
      </c>
      <c r="L30" s="1">
        <f>IF(J30=FALSE,'Line parameters'!$B$2*0.001*2*PI()*50*I30,(F30*1000)^2/(G30*1000000)*0.15)</f>
        <v>15.079644737231007</v>
      </c>
      <c r="M30" s="1">
        <f>'Line parameters'!$B$3*0.000000001*2*PI()*50*I30</f>
        <v>3.7699111843077519E-4</v>
      </c>
      <c r="N30" s="1">
        <v>110</v>
      </c>
      <c r="O30" s="1">
        <v>126</v>
      </c>
      <c r="P30" s="1">
        <v>-32.4115913713865</v>
      </c>
      <c r="Q30" s="1">
        <v>149.95351116304499</v>
      </c>
      <c r="R30" s="1">
        <v>-32.535964164118496</v>
      </c>
      <c r="S30" s="1">
        <v>149.53640129132799</v>
      </c>
    </row>
    <row r="31" spans="1:19" s="1" customFormat="1" x14ac:dyDescent="0.2">
      <c r="A31" s="1" t="s">
        <v>91</v>
      </c>
      <c r="B31" s="1" t="s">
        <v>103</v>
      </c>
      <c r="C31" s="1" t="s">
        <v>104</v>
      </c>
      <c r="D31" s="1" t="s">
        <v>13</v>
      </c>
      <c r="E31" s="1" t="s">
        <v>13</v>
      </c>
      <c r="F31" s="1">
        <v>500</v>
      </c>
      <c r="G31" s="1">
        <v>800</v>
      </c>
      <c r="H31" s="1">
        <v>3</v>
      </c>
      <c r="I31" s="1">
        <v>152</v>
      </c>
      <c r="J31" s="1" t="b">
        <v>0</v>
      </c>
      <c r="K31" s="1">
        <f>'Line parameters'!$B$1*0.001*AC!I31</f>
        <v>3.8000000000000003</v>
      </c>
      <c r="L31" s="1">
        <f>IF(J31=FALSE,'Line parameters'!$B$2*0.001*2*PI()*50*I31,(F31*1000)^2/(G31*1000000)*0.15)</f>
        <v>28.651325000738911</v>
      </c>
      <c r="M31" s="1">
        <f>'Line parameters'!$B$3*0.000000001*2*PI()*50*I31</f>
        <v>7.1628312501847285E-4</v>
      </c>
      <c r="N31" s="1">
        <v>151</v>
      </c>
      <c r="O31" s="1">
        <v>199</v>
      </c>
      <c r="P31" s="1">
        <v>-35.143072993596498</v>
      </c>
      <c r="Q31" s="1">
        <v>147.57988532723499</v>
      </c>
      <c r="R31" s="1">
        <v>-34.648522285532302</v>
      </c>
      <c r="S31" s="1">
        <v>146.03470135704899</v>
      </c>
    </row>
    <row r="32" spans="1:19" s="1" customFormat="1" x14ac:dyDescent="0.2">
      <c r="A32" s="1" t="s">
        <v>92</v>
      </c>
      <c r="B32" s="1" t="s">
        <v>100</v>
      </c>
      <c r="C32" s="1" t="s">
        <v>103</v>
      </c>
      <c r="D32" s="1" t="s">
        <v>13</v>
      </c>
      <c r="E32" s="1" t="s">
        <v>13</v>
      </c>
      <c r="F32" s="1">
        <v>500</v>
      </c>
      <c r="G32" s="1">
        <v>1520</v>
      </c>
      <c r="H32" s="1">
        <v>2</v>
      </c>
      <c r="I32" s="1">
        <v>259</v>
      </c>
      <c r="J32" s="1" t="b">
        <v>0</v>
      </c>
      <c r="K32" s="1">
        <f>'Line parameters'!$B$1*0.001*AC!I32</f>
        <v>6.4750000000000005</v>
      </c>
      <c r="L32" s="1">
        <f>IF(J32=FALSE,'Line parameters'!$B$2*0.001*2*PI()*50*I32,(F32*1000)^2/(G32*1000000)*0.15)</f>
        <v>48.820349836785383</v>
      </c>
      <c r="M32" s="1">
        <f>'Line parameters'!$B$3*0.000000001*2*PI()*50*I32</f>
        <v>1.2205087459196346E-3</v>
      </c>
      <c r="N32" s="1">
        <v>92</v>
      </c>
      <c r="O32" s="1">
        <v>199</v>
      </c>
      <c r="P32" s="1">
        <v>-34.441784697202202</v>
      </c>
      <c r="Q32" s="1">
        <v>150.05117662081199</v>
      </c>
      <c r="R32" s="1">
        <v>-35.143072993596498</v>
      </c>
      <c r="S32" s="1">
        <v>147.57988532723499</v>
      </c>
    </row>
    <row r="33" spans="1:19" s="1" customFormat="1" x14ac:dyDescent="0.2">
      <c r="A33" s="1" t="s">
        <v>93</v>
      </c>
      <c r="B33" s="1" t="s">
        <v>100</v>
      </c>
      <c r="C33" s="1" t="s">
        <v>103</v>
      </c>
      <c r="D33" s="1" t="s">
        <v>13</v>
      </c>
      <c r="E33" s="1" t="s">
        <v>13</v>
      </c>
      <c r="F33" s="1">
        <v>500</v>
      </c>
      <c r="G33" s="1">
        <v>1520</v>
      </c>
      <c r="H33" s="1">
        <v>2</v>
      </c>
      <c r="I33" s="1">
        <v>360</v>
      </c>
      <c r="J33" s="1" t="b">
        <v>0</v>
      </c>
      <c r="K33" s="1">
        <f>'Line parameters'!$B$1*0.001*AC!I33</f>
        <v>9</v>
      </c>
      <c r="L33" s="1">
        <f>IF(J33=FALSE,'Line parameters'!$B$2*0.001*2*PI()*50*I33,(F33*1000)^2/(G33*1000000)*0.15)</f>
        <v>67.858401317539531</v>
      </c>
      <c r="M33" s="1">
        <f>'Line parameters'!$B$3*0.000000001*2*PI()*50*I33</f>
        <v>1.6964600329384882E-3</v>
      </c>
      <c r="N33" s="1">
        <v>92</v>
      </c>
      <c r="O33" s="1">
        <v>199</v>
      </c>
      <c r="P33" s="1">
        <v>-34.441784697202202</v>
      </c>
      <c r="Q33" s="1">
        <v>150.05117662081199</v>
      </c>
      <c r="R33" s="1">
        <v>-35.143072993596498</v>
      </c>
      <c r="S33" s="1">
        <v>147.57988532723499</v>
      </c>
    </row>
    <row r="34" spans="1:19" s="1" customFormat="1" x14ac:dyDescent="0.2">
      <c r="A34" s="1" t="s">
        <v>94</v>
      </c>
      <c r="B34" s="1" t="s">
        <v>105</v>
      </c>
      <c r="C34" s="1" t="s">
        <v>106</v>
      </c>
      <c r="D34" s="1" t="s">
        <v>13</v>
      </c>
      <c r="E34" s="1" t="s">
        <v>13</v>
      </c>
      <c r="F34" s="1">
        <v>132</v>
      </c>
      <c r="G34" s="1">
        <v>169</v>
      </c>
      <c r="H34" s="1">
        <v>1</v>
      </c>
      <c r="I34" s="1">
        <v>81</v>
      </c>
      <c r="J34" s="1" t="b">
        <v>0</v>
      </c>
      <c r="K34" s="1">
        <f>'Line parameters'!$B$1*0.001*AC!I34</f>
        <v>2.0249999999999999</v>
      </c>
      <c r="L34" s="1">
        <f>IF(J34=FALSE,'Line parameters'!$B$2*0.001*2*PI()*50*I34,(F34*1000)^2/(G34*1000000)*0.15)</f>
        <v>15.268140296446393</v>
      </c>
      <c r="M34" s="1">
        <f>'Line parameters'!$B$3*0.000000001*2*PI()*50*I34</f>
        <v>3.8170350741115986E-4</v>
      </c>
      <c r="N34" s="1">
        <v>129</v>
      </c>
      <c r="O34" s="1">
        <v>231</v>
      </c>
      <c r="P34" s="1">
        <v>-35.584813222906</v>
      </c>
      <c r="Q34" s="1">
        <v>149.13432949156299</v>
      </c>
      <c r="R34" s="1">
        <v>-36.205975101897899</v>
      </c>
      <c r="S34" s="1">
        <v>149.143696046266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B606-3A40-3E48-AFDA-05F44565AF08}">
  <dimension ref="A1:C3"/>
  <sheetViews>
    <sheetView workbookViewId="0">
      <selection activeCell="E4" sqref="E4"/>
    </sheetView>
  </sheetViews>
  <sheetFormatPr baseColWidth="10" defaultRowHeight="16" x14ac:dyDescent="0.2"/>
  <sheetData>
    <row r="1" spans="1:3" x14ac:dyDescent="0.2">
      <c r="A1" t="s">
        <v>6</v>
      </c>
      <c r="B1">
        <v>25</v>
      </c>
      <c r="C1" t="s">
        <v>111</v>
      </c>
    </row>
    <row r="2" spans="1:3" x14ac:dyDescent="0.2">
      <c r="A2" t="s">
        <v>109</v>
      </c>
      <c r="B2">
        <v>0.6</v>
      </c>
      <c r="C2" t="s">
        <v>112</v>
      </c>
    </row>
    <row r="3" spans="1:3" x14ac:dyDescent="0.2">
      <c r="A3" t="s">
        <v>110</v>
      </c>
      <c r="B3">
        <v>15</v>
      </c>
      <c r="C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AC</vt:lpstr>
      <vt:lpstr>Line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Ergun</dc:creator>
  <cp:lastModifiedBy>Hakan Ergun</cp:lastModifiedBy>
  <dcterms:created xsi:type="dcterms:W3CDTF">2023-05-18T01:06:15Z</dcterms:created>
  <dcterms:modified xsi:type="dcterms:W3CDTF">2023-05-23T05:41:34Z</dcterms:modified>
</cp:coreProperties>
</file>