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ites\business-division-elections\documentLibrary\2020 General Election\"/>
    </mc:Choice>
  </mc:AlternateContent>
  <xr:revisionPtr revIDLastSave="0" documentId="13_ncr:1_{56CB3896-7028-44BE-AB76-1B71FA1DE14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andidate_Li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6" i="1" l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5" i="1"/>
  <c r="N362" i="1"/>
  <c r="N361" i="1"/>
  <c r="N359" i="1"/>
  <c r="N357" i="1"/>
  <c r="N356" i="1"/>
  <c r="N355" i="1"/>
  <c r="N354" i="1"/>
  <c r="N353" i="1"/>
  <c r="N352" i="1"/>
  <c r="N351" i="1"/>
  <c r="N349" i="1"/>
  <c r="N348" i="1"/>
  <c r="N346" i="1"/>
  <c r="N345" i="1"/>
  <c r="N344" i="1"/>
  <c r="N342" i="1"/>
  <c r="N341" i="1"/>
  <c r="N340" i="1"/>
  <c r="N339" i="1"/>
  <c r="N337" i="1"/>
  <c r="N335" i="1"/>
  <c r="N334" i="1"/>
  <c r="N333" i="1"/>
  <c r="N332" i="1"/>
  <c r="N331" i="1"/>
  <c r="N330" i="1"/>
  <c r="N336" i="1"/>
  <c r="N329" i="1"/>
  <c r="N328" i="1"/>
  <c r="N327" i="1"/>
  <c r="N326" i="1"/>
  <c r="N325" i="1"/>
  <c r="N324" i="1"/>
  <c r="N323" i="1"/>
  <c r="N322" i="1"/>
  <c r="N320" i="1"/>
  <c r="N319" i="1"/>
  <c r="N318" i="1"/>
  <c r="N317" i="1"/>
  <c r="N316" i="1"/>
  <c r="N315" i="1"/>
  <c r="N314" i="1"/>
  <c r="N313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8" i="1"/>
  <c r="N297" i="1"/>
  <c r="N296" i="1"/>
  <c r="N295" i="1"/>
  <c r="N294" i="1"/>
  <c r="N293" i="1"/>
  <c r="N291" i="1"/>
  <c r="N290" i="1"/>
  <c r="N289" i="1"/>
  <c r="N288" i="1"/>
  <c r="N287" i="1"/>
  <c r="N286" i="1"/>
  <c r="N285" i="1"/>
  <c r="N284" i="1"/>
  <c r="N282" i="1"/>
  <c r="N280" i="1"/>
  <c r="N279" i="1"/>
  <c r="N278" i="1"/>
  <c r="N277" i="1"/>
  <c r="N274" i="1"/>
  <c r="N275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48" i="1"/>
  <c r="N249" i="1"/>
  <c r="N247" i="1"/>
  <c r="N246" i="1"/>
  <c r="N245" i="1"/>
  <c r="N244" i="1"/>
  <c r="N243" i="1"/>
  <c r="N242" i="1"/>
  <c r="N241" i="1"/>
  <c r="N240" i="1"/>
  <c r="N237" i="1"/>
  <c r="N234" i="1"/>
  <c r="N232" i="1"/>
  <c r="N231" i="1"/>
  <c r="N230" i="1"/>
  <c r="N228" i="1"/>
  <c r="N229" i="1"/>
  <c r="N226" i="1"/>
  <c r="N225" i="1"/>
  <c r="N224" i="1"/>
  <c r="N223" i="1"/>
  <c r="N222" i="1"/>
  <c r="N221" i="1"/>
  <c r="N220" i="1"/>
  <c r="N218" i="1"/>
  <c r="N217" i="1"/>
  <c r="N216" i="1"/>
  <c r="N214" i="1"/>
  <c r="N213" i="1"/>
  <c r="N212" i="1"/>
  <c r="N210" i="1"/>
  <c r="N209" i="1"/>
  <c r="N211" i="1"/>
  <c r="N207" i="1"/>
  <c r="N206" i="1"/>
  <c r="N205" i="1"/>
  <c r="N203" i="1"/>
  <c r="N202" i="1"/>
  <c r="N200" i="1"/>
  <c r="N199" i="1"/>
  <c r="N198" i="1"/>
  <c r="N196" i="1"/>
  <c r="N195" i="1"/>
  <c r="N194" i="1"/>
  <c r="N193" i="1"/>
  <c r="N192" i="1"/>
  <c r="N191" i="1"/>
  <c r="N190" i="1"/>
  <c r="N189" i="1"/>
  <c r="N188" i="1"/>
  <c r="N187" i="1"/>
  <c r="N83" i="1"/>
  <c r="N186" i="1"/>
  <c r="N185" i="1"/>
  <c r="N184" i="1"/>
  <c r="N183" i="1"/>
  <c r="N182" i="1"/>
  <c r="N180" i="1"/>
  <c r="N177" i="1"/>
  <c r="N176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1" i="1"/>
  <c r="N160" i="1"/>
  <c r="N159" i="1"/>
  <c r="N158" i="1"/>
  <c r="N156" i="1"/>
  <c r="N155" i="1"/>
  <c r="N154" i="1"/>
  <c r="N153" i="1"/>
  <c r="N152" i="1"/>
  <c r="N151" i="1"/>
  <c r="N149" i="1"/>
  <c r="N148" i="1"/>
  <c r="N147" i="1"/>
  <c r="N146" i="1"/>
  <c r="N142" i="1"/>
  <c r="N141" i="1"/>
  <c r="N140" i="1"/>
  <c r="N139" i="1"/>
  <c r="N138" i="1"/>
  <c r="N137" i="1"/>
  <c r="N135" i="1"/>
  <c r="N134" i="1"/>
  <c r="N133" i="1"/>
  <c r="N132" i="1"/>
  <c r="N131" i="1"/>
  <c r="N130" i="1"/>
  <c r="N129" i="1"/>
  <c r="N128" i="1"/>
  <c r="N124" i="1"/>
  <c r="N123" i="1"/>
  <c r="N122" i="1"/>
  <c r="N121" i="1"/>
  <c r="N120" i="1"/>
  <c r="N116" i="1"/>
  <c r="N114" i="1"/>
  <c r="N113" i="1"/>
  <c r="N112" i="1"/>
  <c r="N111" i="1"/>
  <c r="N110" i="1"/>
  <c r="N109" i="1"/>
  <c r="N108" i="1"/>
  <c r="N107" i="1"/>
  <c r="N103" i="1"/>
  <c r="N102" i="1"/>
  <c r="N101" i="1"/>
  <c r="N100" i="1"/>
  <c r="N98" i="1"/>
  <c r="N97" i="1"/>
  <c r="N96" i="1"/>
  <c r="N95" i="1"/>
  <c r="N93" i="1"/>
  <c r="N91" i="1"/>
  <c r="N89" i="1"/>
  <c r="N86" i="1"/>
  <c r="N85" i="1"/>
  <c r="N84" i="1"/>
  <c r="N82" i="1"/>
  <c r="N81" i="1"/>
  <c r="N80" i="1"/>
  <c r="N79" i="1"/>
  <c r="N75" i="1"/>
  <c r="N74" i="1"/>
  <c r="N72" i="1"/>
  <c r="N70" i="1"/>
  <c r="N68" i="1"/>
  <c r="N67" i="1"/>
  <c r="N66" i="1"/>
  <c r="N62" i="1"/>
  <c r="N61" i="1"/>
  <c r="N58" i="1"/>
  <c r="N57" i="1"/>
  <c r="N56" i="1"/>
  <c r="N55" i="1"/>
  <c r="N54" i="1"/>
  <c r="N53" i="1"/>
  <c r="N52" i="1"/>
  <c r="N50" i="1"/>
  <c r="N49" i="1"/>
  <c r="N48" i="1"/>
  <c r="N46" i="1"/>
  <c r="N45" i="1"/>
  <c r="N44" i="1"/>
  <c r="N43" i="1"/>
  <c r="N42" i="1"/>
  <c r="N41" i="1"/>
  <c r="N38" i="1"/>
  <c r="N36" i="1"/>
  <c r="N368" i="1" l="1"/>
  <c r="N367" i="1"/>
  <c r="N366" i="1"/>
  <c r="N364" i="1"/>
  <c r="N363" i="1"/>
  <c r="N360" i="1"/>
  <c r="N358" i="1"/>
  <c r="N350" i="1"/>
  <c r="N347" i="1"/>
  <c r="N343" i="1"/>
  <c r="N338" i="1"/>
  <c r="N321" i="1"/>
  <c r="N312" i="1"/>
  <c r="N299" i="1"/>
  <c r="N292" i="1"/>
  <c r="N283" i="1"/>
  <c r="N281" i="1"/>
  <c r="N276" i="1"/>
  <c r="N250" i="1"/>
  <c r="N239" i="1"/>
  <c r="N238" i="1"/>
  <c r="N236" i="1"/>
  <c r="N235" i="1"/>
  <c r="N227" i="1"/>
  <c r="N219" i="1"/>
  <c r="N215" i="1"/>
  <c r="N208" i="1"/>
  <c r="N204" i="1"/>
  <c r="N201" i="1"/>
  <c r="N197" i="1"/>
  <c r="N181" i="1"/>
  <c r="N179" i="1"/>
  <c r="N178" i="1"/>
  <c r="N175" i="1"/>
  <c r="N162" i="1"/>
  <c r="N157" i="1"/>
  <c r="N150" i="1"/>
  <c r="N145" i="1"/>
  <c r="N144" i="1"/>
  <c r="N143" i="1"/>
  <c r="N136" i="1"/>
  <c r="N127" i="1"/>
  <c r="N126" i="1"/>
  <c r="N125" i="1"/>
  <c r="N119" i="1"/>
  <c r="N118" i="1"/>
  <c r="N117" i="1"/>
  <c r="N115" i="1"/>
  <c r="N106" i="1"/>
  <c r="N105" i="1"/>
  <c r="N104" i="1"/>
  <c r="N99" i="1"/>
  <c r="N94" i="1"/>
  <c r="N92" i="1"/>
  <c r="N90" i="1"/>
  <c r="N88" i="1"/>
  <c r="N87" i="1"/>
  <c r="N78" i="1"/>
  <c r="N76" i="1"/>
  <c r="N69" i="1"/>
  <c r="N65" i="1"/>
  <c r="N64" i="1"/>
  <c r="N63" i="1"/>
  <c r="N60" i="1"/>
  <c r="N59" i="1"/>
  <c r="N51" i="1"/>
  <c r="N47" i="1"/>
  <c r="N40" i="1"/>
  <c r="N39" i="1"/>
  <c r="N37" i="1"/>
  <c r="N35" i="1"/>
  <c r="N34" i="1"/>
  <c r="N33" i="1"/>
  <c r="N32" i="1"/>
  <c r="N31" i="1"/>
</calcChain>
</file>

<file path=xl/sharedStrings.xml><?xml version="1.0" encoding="utf-8"?>
<sst xmlns="http://schemas.openxmlformats.org/spreadsheetml/2006/main" count="5279" uniqueCount="2302">
  <si>
    <t>Contest</t>
  </si>
  <si>
    <t>District Name</t>
  </si>
  <si>
    <t>Name On Ballot</t>
  </si>
  <si>
    <t>Town Of Residence</t>
  </si>
  <si>
    <t>Party</t>
  </si>
  <si>
    <t>Address</t>
  </si>
  <si>
    <t>City</t>
  </si>
  <si>
    <t>State</t>
  </si>
  <si>
    <t>Zip</t>
  </si>
  <si>
    <t>Day Time Phone</t>
  </si>
  <si>
    <t>Evening Phone</t>
  </si>
  <si>
    <t>Email</t>
  </si>
  <si>
    <t>Website</t>
  </si>
  <si>
    <t>Financial Disclosure</t>
  </si>
  <si>
    <t>US PRESIDENT AND VICE PRESIDENT</t>
  </si>
  <si>
    <t/>
  </si>
  <si>
    <t>JOSEPH R. BIDEN and KAMALA D. HARRIS</t>
  </si>
  <si>
    <t>DELAWARE and CALIFORNIA</t>
  </si>
  <si>
    <t>DEMOCRATIC</t>
  </si>
  <si>
    <t>PO BOX 58174</t>
  </si>
  <si>
    <t>PHILADELPHIA</t>
  </si>
  <si>
    <t>PA</t>
  </si>
  <si>
    <t>19102</t>
  </si>
  <si>
    <t>DON BLANKENSHIP and BILL MOHR</t>
  </si>
  <si>
    <t>WEST VIRGINIA and MICHIGAN</t>
  </si>
  <si>
    <t>CONSTITUTION</t>
  </si>
  <si>
    <t>PO BOX 1757</t>
  </si>
  <si>
    <t>WILLIAMSON</t>
  </si>
  <si>
    <t>WV</t>
  </si>
  <si>
    <t>25661</t>
  </si>
  <si>
    <t>(623) 428-9619</t>
  </si>
  <si>
    <t>(662) 832-8882</t>
  </si>
  <si>
    <t>BRIAN CARROLL and AMAR PATEL</t>
  </si>
  <si>
    <t>CALIFORNIA and ILLINOIS</t>
  </si>
  <si>
    <t>AMERICAN SOLIDARITY</t>
  </si>
  <si>
    <t>3049 E. BIRCH AVE</t>
  </si>
  <si>
    <t>VISALIA</t>
  </si>
  <si>
    <t>CA</t>
  </si>
  <si>
    <t>93292</t>
  </si>
  <si>
    <t>(559) 679-1309</t>
  </si>
  <si>
    <t>PHIL COLLINS and BILLY JOE PARKER</t>
  </si>
  <si>
    <t>WISCONSIN and GEORGIA</t>
  </si>
  <si>
    <t>PROHIBITION</t>
  </si>
  <si>
    <t>1333 LIBERTY</t>
  </si>
  <si>
    <t>OSHKOSH</t>
  </si>
  <si>
    <t>WI</t>
  </si>
  <si>
    <t>54901</t>
  </si>
  <si>
    <t>(224) 381-2899</t>
  </si>
  <si>
    <t>ROQUE "ROCKY" DE LA FUENTE and DARCY G. RICHARDSON</t>
  </si>
  <si>
    <t>CALIFORNIA and FLORIDA</t>
  </si>
  <si>
    <t>ALLIANCE</t>
  </si>
  <si>
    <t>5540 MOREHOUSE DR, SUITE 4000</t>
  </si>
  <si>
    <t>SAN DIEGO</t>
  </si>
  <si>
    <t>92121</t>
  </si>
  <si>
    <t>(540) 717-2511</t>
  </si>
  <si>
    <t>RICHARD DUNCAN and MITCH BUPP</t>
  </si>
  <si>
    <t>OHIO and VIRGINIA</t>
  </si>
  <si>
    <t>INDEPENDENT</t>
  </si>
  <si>
    <t>1101 EAST BLVD</t>
  </si>
  <si>
    <t>NOR PROVIDED</t>
  </si>
  <si>
    <t>OH</t>
  </si>
  <si>
    <t>00000</t>
  </si>
  <si>
    <t>(330) 968-7749</t>
  </si>
  <si>
    <t>HOWIE HAWKINS and ANGELA WALKER</t>
  </si>
  <si>
    <t>NEW YORK and SOUTH CAROLINA</t>
  </si>
  <si>
    <t>GREEN</t>
  </si>
  <si>
    <t>PO BOX 562</t>
  </si>
  <si>
    <t>SYRACUSE</t>
  </si>
  <si>
    <t>NY</t>
  </si>
  <si>
    <t>13205</t>
  </si>
  <si>
    <t>(315) 200-6046</t>
  </si>
  <si>
    <t>(315) 425-1019</t>
  </si>
  <si>
    <t>BLAKE HUBER and FRANK ATWOOD</t>
  </si>
  <si>
    <t>COLORADO and COLORADO</t>
  </si>
  <si>
    <t>APPROVAL VOTING</t>
  </si>
  <si>
    <t>PO BOX 653</t>
  </si>
  <si>
    <t>LITTLETON</t>
  </si>
  <si>
    <t>CO</t>
  </si>
  <si>
    <t>80160</t>
  </si>
  <si>
    <t>(720) 439-6000</t>
  </si>
  <si>
    <t>(719) 347-1260</t>
  </si>
  <si>
    <t>JO JORGENSEN and JEREMY "SPIKE" COHEN</t>
  </si>
  <si>
    <t>SOUTH CAROLINA and SOUTH CAROLINA</t>
  </si>
  <si>
    <t>LIBERTARIAN</t>
  </si>
  <si>
    <t>3620 PELHAM RD #300</t>
  </si>
  <si>
    <t>GREENVILLE</t>
  </si>
  <si>
    <t>SC</t>
  </si>
  <si>
    <t>29615</t>
  </si>
  <si>
    <t>(703) 867-4345</t>
  </si>
  <si>
    <t>ALYSON KENNEDY and MALCOLM JARRETT</t>
  </si>
  <si>
    <t>TEXAS and PENNSYLVANIA</t>
  </si>
  <si>
    <t>SOCIALIST WORKERS</t>
  </si>
  <si>
    <t>306 W. 37TH ST, 13TH FLOOR</t>
  </si>
  <si>
    <t>NEW YORK</t>
  </si>
  <si>
    <t>10018</t>
  </si>
  <si>
    <t>(646) 761-6709</t>
  </si>
  <si>
    <t>KYLE KENLEY KOPITKE and TAJA YVONNE IWANOW</t>
  </si>
  <si>
    <t>MICHIGAN and WISCONSIN</t>
  </si>
  <si>
    <t>1506 N. GRAND TRAVERSE</t>
  </si>
  <si>
    <t>FLINT</t>
  </si>
  <si>
    <t>MI</t>
  </si>
  <si>
    <t>48503</t>
  </si>
  <si>
    <t>(810) 424-0772</t>
  </si>
  <si>
    <t>CHRISTOPHER LAFONTAINE and MICHAEL SPEED</t>
  </si>
  <si>
    <t>VERMONT and CALIFORNIA</t>
  </si>
  <si>
    <t>521 MAIN ST #3</t>
  </si>
  <si>
    <t>NOT PROVIDED</t>
  </si>
  <si>
    <t>VT</t>
  </si>
  <si>
    <t>(703) 470-0377</t>
  </si>
  <si>
    <t>GLORIA LARIVA and SUNIL FREEMAN</t>
  </si>
  <si>
    <t>CALIFORNIA and MARYLAND</t>
  </si>
  <si>
    <t>LIBERTY UNION</t>
  </si>
  <si>
    <t>2969 MISSION ST</t>
  </si>
  <si>
    <t>SAN FRANCISCO</t>
  </si>
  <si>
    <t>94110</t>
  </si>
  <si>
    <t>(415) 821-6171</t>
  </si>
  <si>
    <t>KEITH MCCORMIC and SAM BLASIAK</t>
  </si>
  <si>
    <t>TEXAS and MASSACHUSETTS</t>
  </si>
  <si>
    <t>BULL MOOSE</t>
  </si>
  <si>
    <t>1200 E PARMER LN, # 122</t>
  </si>
  <si>
    <t>AUSTIN</t>
  </si>
  <si>
    <t>TX</t>
  </si>
  <si>
    <t>78753</t>
  </si>
  <si>
    <t>(413) 563-3746</t>
  </si>
  <si>
    <t>H. BROOKE PAIGE and THOMAS JAMES WITMAN</t>
  </si>
  <si>
    <t>VERMONT and GEORGIA</t>
  </si>
  <si>
    <t>GRUMPY OLD PATRIOTS</t>
  </si>
  <si>
    <t>PO BOX 41</t>
  </si>
  <si>
    <t>WASHINGTON</t>
  </si>
  <si>
    <t>05675</t>
  </si>
  <si>
    <t>(802) 224-6076</t>
  </si>
  <si>
    <t>(802) 883-2320</t>
  </si>
  <si>
    <t>BROCK PIERCE and KARLA BALLARD</t>
  </si>
  <si>
    <t>PUERTO RICO and PENNSYLVANIA</t>
  </si>
  <si>
    <t>UNAFFILIATED</t>
  </si>
  <si>
    <t>151 CALLE DE SAN FRANCISCO</t>
  </si>
  <si>
    <t>SAN JUAN</t>
  </si>
  <si>
    <t>PR</t>
  </si>
  <si>
    <t>00901</t>
  </si>
  <si>
    <t>(787) 705-4360</t>
  </si>
  <si>
    <t>ZACHARY SCALF and MATTHEW LYDA</t>
  </si>
  <si>
    <t>GEORGIA and GEORGIA</t>
  </si>
  <si>
    <t>461 WAYBRIDGE WAY</t>
  </si>
  <si>
    <t>RICHMOND HILL</t>
  </si>
  <si>
    <t>GA</t>
  </si>
  <si>
    <t>31324</t>
  </si>
  <si>
    <t>(512) 550-0260</t>
  </si>
  <si>
    <t>JEROME SEGAL and JOHN DE GRAAF</t>
  </si>
  <si>
    <t>MARYLAND and WASHINGTON</t>
  </si>
  <si>
    <t>BREAD AND ROSES</t>
  </si>
  <si>
    <t>7910 TAKOMA AVE</t>
  </si>
  <si>
    <t>SILVER SPRING</t>
  </si>
  <si>
    <t>MD</t>
  </si>
  <si>
    <t>20910</t>
  </si>
  <si>
    <t>(301) 675-3260</t>
  </si>
  <si>
    <t>GARY SWING and DAVID OLSZTA</t>
  </si>
  <si>
    <t>COLORADO and HAWAII</t>
  </si>
  <si>
    <t>BOILING FROG</t>
  </si>
  <si>
    <t>1256 BALSAM AVE</t>
  </si>
  <si>
    <t>BOULDER</t>
  </si>
  <si>
    <t>80304</t>
  </si>
  <si>
    <t>(720) 357-4260</t>
  </si>
  <si>
    <t>BOILINGFROGPARTY@GMAIL.COM</t>
  </si>
  <si>
    <t>HTTP://WWW.BOILINGFROGPARTY.WIXSITE.COM/2020</t>
  </si>
  <si>
    <t>DONALD J. TRUMP and MICHAEL R. PENCE</t>
  </si>
  <si>
    <t>FLORIDA and INDIANA</t>
  </si>
  <si>
    <t>REPUBLICAN</t>
  </si>
  <si>
    <t>FIFTH AVE</t>
  </si>
  <si>
    <t>10022</t>
  </si>
  <si>
    <t>KANYE WEST and MICHELLE TIDBALL</t>
  </si>
  <si>
    <t>WYOMING and WYOMING</t>
  </si>
  <si>
    <t>3202 BIG HORN AVE</t>
  </si>
  <si>
    <t>CODY</t>
  </si>
  <si>
    <t>WY</t>
  </si>
  <si>
    <t>82414</t>
  </si>
  <si>
    <t>REPRESENTATIVE TO CONGRESS</t>
  </si>
  <si>
    <t>PETER R. BECKER</t>
  </si>
  <si>
    <t>RUTLAND CITY</t>
  </si>
  <si>
    <t>PO BOX 395</t>
  </si>
  <si>
    <t>RUTLAND</t>
  </si>
  <si>
    <t>05702</t>
  </si>
  <si>
    <t>(802) 558-4260</t>
  </si>
  <si>
    <t>BECKERFORCONGRESS2020@GMAIL.COM</t>
  </si>
  <si>
    <t>MIRIAM BERRY</t>
  </si>
  <si>
    <t>ESSEX</t>
  </si>
  <si>
    <t>5 GARDENSIDE LN</t>
  </si>
  <si>
    <t>05452</t>
  </si>
  <si>
    <t>(802) 598-9519</t>
  </si>
  <si>
    <t>EXODUS15_21@ICLOUD.COM</t>
  </si>
  <si>
    <t>BERRY2020.NET</t>
  </si>
  <si>
    <t>CHRISTOPHER HELALI</t>
  </si>
  <si>
    <t>VERSHIRE</t>
  </si>
  <si>
    <t>COMMUNIST</t>
  </si>
  <si>
    <t>PO BOX</t>
  </si>
  <si>
    <t>05079</t>
  </si>
  <si>
    <t>(802) 765-0088</t>
  </si>
  <si>
    <t>CHRISTOPHERHELALI@GMAIL.COM</t>
  </si>
  <si>
    <t>CHRISTOPHERHELALI.COM</t>
  </si>
  <si>
    <t>MARCIA HORNE</t>
  </si>
  <si>
    <t>BARRE CITY</t>
  </si>
  <si>
    <t>28 PEARL ST, 81</t>
  </si>
  <si>
    <t>05641</t>
  </si>
  <si>
    <t>(802) 622-8000</t>
  </si>
  <si>
    <t>INFOR@HORNEFORCONGRESS.COM</t>
  </si>
  <si>
    <t>HORNEFORCONGRESS.COM</t>
  </si>
  <si>
    <t>SHAWN ORR</t>
  </si>
  <si>
    <t>WESTON</t>
  </si>
  <si>
    <t>278 LAWRENCE HILL RD</t>
  </si>
  <si>
    <t>05161</t>
  </si>
  <si>
    <t>(802) 345-1214</t>
  </si>
  <si>
    <t>SHAWNWORR@GMAIL.COM</t>
  </si>
  <si>
    <t>JERRY TRUDELL</t>
  </si>
  <si>
    <t>SAINT GEORGE</t>
  </si>
  <si>
    <t>PO BOX 155</t>
  </si>
  <si>
    <t>HINESBURG</t>
  </si>
  <si>
    <t>05461</t>
  </si>
  <si>
    <t>(802) 274-7873</t>
  </si>
  <si>
    <t>JERRYPILOT2000@YAHOO.COM</t>
  </si>
  <si>
    <t>JERRYFORVERMONT.COM</t>
  </si>
  <si>
    <t>PETER WELCH</t>
  </si>
  <si>
    <t>NORWICH</t>
  </si>
  <si>
    <t>PO BOX 1682</t>
  </si>
  <si>
    <t>BURLINGTON</t>
  </si>
  <si>
    <t>05401</t>
  </si>
  <si>
    <t>(802) 264-9069</t>
  </si>
  <si>
    <t>INFO@WELCHFORCONGRESS.COM</t>
  </si>
  <si>
    <t>WELCHFORCONGRESS.COM</t>
  </si>
  <si>
    <t>GOVERNOR</t>
  </si>
  <si>
    <t>WAYNE BILLADO III</t>
  </si>
  <si>
    <t>SAINT ALBANS CITY</t>
  </si>
  <si>
    <t>164 PEARL ST</t>
  </si>
  <si>
    <t>05478</t>
  </si>
  <si>
    <t>(802) 363-1642</t>
  </si>
  <si>
    <t>W.BILLADO3@GMAIL.COM</t>
  </si>
  <si>
    <t>MICHAEL A. DEVOST</t>
  </si>
  <si>
    <t>NEWPORT CITY</t>
  </si>
  <si>
    <t>PO BOX 108</t>
  </si>
  <si>
    <t>BARTON</t>
  </si>
  <si>
    <t>05822</t>
  </si>
  <si>
    <t>(802) 673-7790</t>
  </si>
  <si>
    <t>MADMAN802@HOTMAIL.COM</t>
  </si>
  <si>
    <t>CHARLY DICKERSON</t>
  </si>
  <si>
    <t>MONTPELIER</t>
  </si>
  <si>
    <t>PO BOX 1241</t>
  </si>
  <si>
    <t>05601</t>
  </si>
  <si>
    <t>(802) 371-8577</t>
  </si>
  <si>
    <t>CHARLY.DICKERSON@COMCAST.NET</t>
  </si>
  <si>
    <t>KEVIN HOYT</t>
  </si>
  <si>
    <t>BENNINGTON</t>
  </si>
  <si>
    <t>26 WEST ROAD PK</t>
  </si>
  <si>
    <t>05201</t>
  </si>
  <si>
    <t>(802) 375-3469</t>
  </si>
  <si>
    <t>KHOYT1CANDIDATE@YAHOO.COM</t>
  </si>
  <si>
    <t>EMILY PEYTON</t>
  </si>
  <si>
    <t>PUTNEY</t>
  </si>
  <si>
    <t>TRUTH MATTERS</t>
  </si>
  <si>
    <t>PO BOX 821</t>
  </si>
  <si>
    <t>05346</t>
  </si>
  <si>
    <t>(802) 579-5524</t>
  </si>
  <si>
    <t>EMILYPEYTON2012@GMAIL.COM</t>
  </si>
  <si>
    <t>WWW.EMILYPEYTON.COM</t>
  </si>
  <si>
    <t>PHIL SCOTT</t>
  </si>
  <si>
    <t>BERLIN</t>
  </si>
  <si>
    <t>PO BOX 988</t>
  </si>
  <si>
    <t>(802) 522-8194</t>
  </si>
  <si>
    <t>PHIL@PHILSCOTT.ORG</t>
  </si>
  <si>
    <t>PHILSCOTT.ORG</t>
  </si>
  <si>
    <t>ERYNN HAZLETT WHITNEY</t>
  </si>
  <si>
    <t>ARLINGTON</t>
  </si>
  <si>
    <t>1116 OLD WEST ROAD</t>
  </si>
  <si>
    <t>05250</t>
  </si>
  <si>
    <t>(802) 681-3625</t>
  </si>
  <si>
    <t>GOVERNORWHITNEY2020@GMAIL.COM</t>
  </si>
  <si>
    <t>DAVID ZUCKERMAN</t>
  </si>
  <si>
    <t>PROG/DEM</t>
  </si>
  <si>
    <t>PO BOX 9354</t>
  </si>
  <si>
    <t>SOUTH BURLINGTON</t>
  </si>
  <si>
    <t>05407</t>
  </si>
  <si>
    <t>(802) 448-5715</t>
  </si>
  <si>
    <t>ZUCKERMANFORVT@GMAIL.COM</t>
  </si>
  <si>
    <t>ZUCKERMANFORVT.COM</t>
  </si>
  <si>
    <t>LIEUTENANT GOVERNOR</t>
  </si>
  <si>
    <t>RALPH CORBO</t>
  </si>
  <si>
    <t>WALLINGFORD</t>
  </si>
  <si>
    <t>BANISH THE F35S</t>
  </si>
  <si>
    <t>PO BOX 426</t>
  </si>
  <si>
    <t>05773</t>
  </si>
  <si>
    <t>(802) 282-1029</t>
  </si>
  <si>
    <t>BLOWSAGNSTHEMPIR@VERMONTEL.NET</t>
  </si>
  <si>
    <t>CRIS ERICSON</t>
  </si>
  <si>
    <t>CHESTER</t>
  </si>
  <si>
    <t>PROGRESSIVE</t>
  </si>
  <si>
    <t>879 CHURCH ST</t>
  </si>
  <si>
    <t>05143</t>
  </si>
  <si>
    <t>(802) 875-4038</t>
  </si>
  <si>
    <t>CRISERICSON@ACEWEB.COM</t>
  </si>
  <si>
    <t>POLITICS2020.ORG</t>
  </si>
  <si>
    <t>MOLLY GRAY</t>
  </si>
  <si>
    <t>PO BOX 8295</t>
  </si>
  <si>
    <t>05402</t>
  </si>
  <si>
    <t>(802) 922-2366</t>
  </si>
  <si>
    <t>INFO@MOLLYFORVERMONT.COM</t>
  </si>
  <si>
    <t>MOLLYFORVERMONT.COM</t>
  </si>
  <si>
    <t>SCOTT MILNE</t>
  </si>
  <si>
    <t>POMFRET</t>
  </si>
  <si>
    <t>PO BOX 3</t>
  </si>
  <si>
    <t>N. POMFRET</t>
  </si>
  <si>
    <t>05053</t>
  </si>
  <si>
    <t>STATE TREASURER</t>
  </si>
  <si>
    <t>CAROLYN WHITNEY BRANAGAN</t>
  </si>
  <si>
    <t>GEORGIA</t>
  </si>
  <si>
    <t>1295 BALLARD RD</t>
  </si>
  <si>
    <t>(802) 782-4108</t>
  </si>
  <si>
    <t>CBRANAGAN@COMCAST.NET</t>
  </si>
  <si>
    <t>BETH PEARCE</t>
  </si>
  <si>
    <t>36 ALLEN ST</t>
  </si>
  <si>
    <t>(802) 498-3130</t>
  </si>
  <si>
    <t>BETHPEARCEVT@GMAIL.COM</t>
  </si>
  <si>
    <t>BETHPEARCE.COM</t>
  </si>
  <si>
    <t>ALEX WRIGHT</t>
  </si>
  <si>
    <t>8 FULLER PL, 104</t>
  </si>
  <si>
    <t>(802) 370-7246</t>
  </si>
  <si>
    <t>ALEXMJW@GMAIL.COM</t>
  </si>
  <si>
    <t>SECRETARY OF STATE</t>
  </si>
  <si>
    <t>JIM CONDOS</t>
  </si>
  <si>
    <t>84 CHESTNUT HILL RD</t>
  </si>
  <si>
    <t>05602</t>
  </si>
  <si>
    <t>(802) 238-3809</t>
  </si>
  <si>
    <t>JCONDOS@AOL.COM</t>
  </si>
  <si>
    <t>JIMCONDOS.COM</t>
  </si>
  <si>
    <t>H. BROOKE PAIGE</t>
  </si>
  <si>
    <t>DONNAP@SOVER.NET</t>
  </si>
  <si>
    <t>BROOKEPAIGE.US</t>
  </si>
  <si>
    <t>PAMALA SMITH</t>
  </si>
  <si>
    <t>31 DIAMOND ST #2</t>
  </si>
  <si>
    <t>(802) 393-3413</t>
  </si>
  <si>
    <t>PAMALASMITH@WHATSTHENARRATIVE.COM</t>
  </si>
  <si>
    <t>WHATSTHENARRATIVE.COM</t>
  </si>
  <si>
    <t>AUDITOR OF ACCOUNTS</t>
  </si>
  <si>
    <t>DOUG HOFFER</t>
  </si>
  <si>
    <t>DEM/REP</t>
  </si>
  <si>
    <t>161 AUSTIN DR #71</t>
  </si>
  <si>
    <t>(802) 864-5711</t>
  </si>
  <si>
    <t>DRHOFFER@COMCAST.NET</t>
  </si>
  <si>
    <t>HOFFERFORAUDITOR.COM</t>
  </si>
  <si>
    <t>ATTORNEY GENERAL</t>
  </si>
  <si>
    <t>T.J. DONOVAN</t>
  </si>
  <si>
    <t>8 KEARI LN</t>
  </si>
  <si>
    <t>05403</t>
  </si>
  <si>
    <t>(802) 488-4800</t>
  </si>
  <si>
    <t>DONOVANTJ@GMAIL.COM</t>
  </si>
  <si>
    <t>DONOVANFORVERMONT.COM</t>
  </si>
  <si>
    <t>STATE SENATOR</t>
  </si>
  <si>
    <t>ADD</t>
  </si>
  <si>
    <t>CHRISTOPHER BRAY</t>
  </si>
  <si>
    <t>BRISTOL</t>
  </si>
  <si>
    <t>54 W PLEASANT ST</t>
  </si>
  <si>
    <t>05443</t>
  </si>
  <si>
    <t>(802) 371-8183</t>
  </si>
  <si>
    <t>CHRIS@BRAYFORVERMONT.US</t>
  </si>
  <si>
    <t>WWW.BRAYFORVERMONT.US</t>
  </si>
  <si>
    <t>PETER BRIGGS</t>
  </si>
  <si>
    <t>ADDISON</t>
  </si>
  <si>
    <t>218 BRIGGS RD</t>
  </si>
  <si>
    <t>05491</t>
  </si>
  <si>
    <t>(802) 759-2088</t>
  </si>
  <si>
    <t>(802) 759-2272</t>
  </si>
  <si>
    <t>PETERBRIGGS@REAGAN.COM</t>
  </si>
  <si>
    <t>JON CHRISTIANO</t>
  </si>
  <si>
    <t>NEW HAVEN</t>
  </si>
  <si>
    <t>1476 NORTH ST</t>
  </si>
  <si>
    <t>05472</t>
  </si>
  <si>
    <t>(802) 316-7815</t>
  </si>
  <si>
    <t>JDCRIS1023@GMAIL.COM</t>
  </si>
  <si>
    <t>JONCHRISTIANOFORVERMONTSENATE.GODADDYSITES.CO</t>
  </si>
  <si>
    <t>ARCHIE FLOWER</t>
  </si>
  <si>
    <t>HANCOCK</t>
  </si>
  <si>
    <t>1295 VT ROUTE 100</t>
  </si>
  <si>
    <t>05748</t>
  </si>
  <si>
    <t>(802) 458-2014</t>
  </si>
  <si>
    <t>BELIBERTARIANWITHMEVT@PROTONMAIL.COM</t>
  </si>
  <si>
    <t>ARCHIE.VOTE</t>
  </si>
  <si>
    <t>RUTH HARDY</t>
  </si>
  <si>
    <t>MIDDLEBURY</t>
  </si>
  <si>
    <t>PO BOX 343</t>
  </si>
  <si>
    <t>EAST MIDDLEBURY</t>
  </si>
  <si>
    <t>05740</t>
  </si>
  <si>
    <t>(802) 989-5278</t>
  </si>
  <si>
    <t>RUTHFORVERMONT@GMAIL.COM</t>
  </si>
  <si>
    <t>WWW.RUTHFORVERMONT.COM</t>
  </si>
  <si>
    <t>BEN</t>
  </si>
  <si>
    <t>BRIAN CAMPION</t>
  </si>
  <si>
    <t>1292 WEST RD</t>
  </si>
  <si>
    <t>(802) 375-4376</t>
  </si>
  <si>
    <t>CAMPIONVT@GMAIL.COM</t>
  </si>
  <si>
    <t>MICHAEL "MIKE" HALL</t>
  </si>
  <si>
    <t>SUNDERLAND</t>
  </si>
  <si>
    <t>PO BOX 104</t>
  </si>
  <si>
    <t>EAST ARLINGTON</t>
  </si>
  <si>
    <t>05252</t>
  </si>
  <si>
    <t>(802) 733-1057</t>
  </si>
  <si>
    <t>(802) 375-9384</t>
  </si>
  <si>
    <t>HALLFORSENATE@COMCAST.NET</t>
  </si>
  <si>
    <t>MEG HANSEN</t>
  </si>
  <si>
    <t>MANCHESTER</t>
  </si>
  <si>
    <t>PO BOX 1101</t>
  </si>
  <si>
    <t>MANCHESTER CENTER</t>
  </si>
  <si>
    <t>05255</t>
  </si>
  <si>
    <t>(802) 622-4165</t>
  </si>
  <si>
    <t>INFO@HANSENFORVERMONT.COM</t>
  </si>
  <si>
    <t>HANSENFORVERMONT.COM</t>
  </si>
  <si>
    <t>KHOYTCANDIDATE@YAHOO.COM</t>
  </si>
  <si>
    <t>DICK SEARS</t>
  </si>
  <si>
    <t>343 MATTESON ROAD</t>
  </si>
  <si>
    <t>NORTH BENNINGTON</t>
  </si>
  <si>
    <t>VA</t>
  </si>
  <si>
    <t>05257</t>
  </si>
  <si>
    <t>CAL</t>
  </si>
  <si>
    <t>JOE BENNING</t>
  </si>
  <si>
    <t>LYNDON</t>
  </si>
  <si>
    <t>P.O. BOX 142</t>
  </si>
  <si>
    <t>LYNDONVILLE</t>
  </si>
  <si>
    <t>05851</t>
  </si>
  <si>
    <t>(802) 626-3600</t>
  </si>
  <si>
    <t>(802) 274-1346</t>
  </si>
  <si>
    <t>BEANER77@MYFAIRPOINT.NET</t>
  </si>
  <si>
    <t>WWW.JOEBENNING.COM</t>
  </si>
  <si>
    <t>MATTHEW CHOATE</t>
  </si>
  <si>
    <t>DANVILLE</t>
  </si>
  <si>
    <t>60 HILL ST</t>
  </si>
  <si>
    <t>05828</t>
  </si>
  <si>
    <t>(802) 535-2416</t>
  </si>
  <si>
    <t>VOTECHOATE@GMAIL.COM</t>
  </si>
  <si>
    <t>WWW.VOTECHOATE.COM</t>
  </si>
  <si>
    <t>J.T. DODGE</t>
  </si>
  <si>
    <t>NEWBURY</t>
  </si>
  <si>
    <t>245 CHENEY 4 CORNER RD</t>
  </si>
  <si>
    <t>EAST CORNITH</t>
  </si>
  <si>
    <t>05040</t>
  </si>
  <si>
    <t>(802) 439-3910</t>
  </si>
  <si>
    <t>JTDODGE@GMAIL.COM</t>
  </si>
  <si>
    <t>JTFORVTSENATE.COM</t>
  </si>
  <si>
    <t>JANE KITCHEL</t>
  </si>
  <si>
    <t>BOX 82</t>
  </si>
  <si>
    <t>(802) 684-3482</t>
  </si>
  <si>
    <t>JANEK45@HOTMAIL.COM</t>
  </si>
  <si>
    <t>WWW.KITCHELFORSENATE.COM</t>
  </si>
  <si>
    <t>CHARLES W. WILSON</t>
  </si>
  <si>
    <t>P.O. BOX 1582</t>
  </si>
  <si>
    <t>(802) 730-6564</t>
  </si>
  <si>
    <t>WILSONVT5@GMAIL.COM</t>
  </si>
  <si>
    <t>CHI</t>
  </si>
  <si>
    <t>PHIL BARUTH</t>
  </si>
  <si>
    <t>DEM/PROG</t>
  </si>
  <si>
    <t>120 NOTTINGHAM LN</t>
  </si>
  <si>
    <t>05408</t>
  </si>
  <si>
    <t>(802) 503-5266</t>
  </si>
  <si>
    <t>PBARUTH@UVM.EDU</t>
  </si>
  <si>
    <t>FACEBOOK.COM/BARUTHSENATE</t>
  </si>
  <si>
    <t>SUSAN BOWEN</t>
  </si>
  <si>
    <t>SHELBURNE</t>
  </si>
  <si>
    <t>69 BIRCH RD</t>
  </si>
  <si>
    <t>05482</t>
  </si>
  <si>
    <t>SUSANMBOWEN@PM.ME</t>
  </si>
  <si>
    <t>BOWENVTSENATE.ORG</t>
  </si>
  <si>
    <t>TOM CHASTENAY</t>
  </si>
  <si>
    <t>MILTON</t>
  </si>
  <si>
    <t>P.O. BOX 2261</t>
  </si>
  <si>
    <t>S. BURLINGTON</t>
  </si>
  <si>
    <t>(802) 734-0499</t>
  </si>
  <si>
    <t>CHASFUEL@AOL.COM</t>
  </si>
  <si>
    <t>THOMAS CHITTENDEN</t>
  </si>
  <si>
    <t>1600 DORSET ST</t>
  </si>
  <si>
    <t>(802) 233-1913</t>
  </si>
  <si>
    <t>THOMAS.CHITTENDEN@GMAIL.COM</t>
  </si>
  <si>
    <t>WWW.THOMASCHITTENDEN.COM</t>
  </si>
  <si>
    <t>JAMES EHLERS</t>
  </si>
  <si>
    <t>WINOOSKI</t>
  </si>
  <si>
    <t>20 W CANAL ST #230</t>
  </si>
  <si>
    <t>05404</t>
  </si>
  <si>
    <t>(802) 324-6200</t>
  </si>
  <si>
    <t>(802) 800-1257</t>
  </si>
  <si>
    <t>JAMESEHLERS@GMAIL.COM</t>
  </si>
  <si>
    <t>KYLIE HOLLINGSWORTH</t>
  </si>
  <si>
    <t>461 NORTH RD</t>
  </si>
  <si>
    <t>05468</t>
  </si>
  <si>
    <t>(802) 734-1160</t>
  </si>
  <si>
    <t>SMILEYKYLIEBH@GMAIL.COM</t>
  </si>
  <si>
    <t>KUMULIA "KASE" LONG</t>
  </si>
  <si>
    <t>14 ANDREA LN</t>
  </si>
  <si>
    <t>(802) 825-2378</t>
  </si>
  <si>
    <t>KAY9LACE@GMAIL.COM</t>
  </si>
  <si>
    <t>VIRGINIA "GINNY" LYONS</t>
  </si>
  <si>
    <t>WILLISTON</t>
  </si>
  <si>
    <t>241 WHITE BIRCH LN</t>
  </si>
  <si>
    <t>05495</t>
  </si>
  <si>
    <t>(802) 318-8556</t>
  </si>
  <si>
    <t>(802) 863-6129</t>
  </si>
  <si>
    <t>SENATORGINNYLYONS@GMAIL.COM</t>
  </si>
  <si>
    <t>SENATORGINNYLYONS.COM</t>
  </si>
  <si>
    <t>CHRISTOPHER PEARSON</t>
  </si>
  <si>
    <t>12 BROOKES AVE</t>
  </si>
  <si>
    <t>(802) 860-3933</t>
  </si>
  <si>
    <t>CHRIS@SENATORPEARSON.COM</t>
  </si>
  <si>
    <t>SENATORPEARSON.COM</t>
  </si>
  <si>
    <t>KESHA RAM</t>
  </si>
  <si>
    <t>31 NORTH PROSPECT ST #1</t>
  </si>
  <si>
    <t>(802) 881-4433</t>
  </si>
  <si>
    <t>KESHA@KESHARAM.COM</t>
  </si>
  <si>
    <t>KESHARAM.COM</t>
  </si>
  <si>
    <t>ERICKA REDIC</t>
  </si>
  <si>
    <t>251 STANIFORD RD</t>
  </si>
  <si>
    <t>(512) 348-4119</t>
  </si>
  <si>
    <t>REDICCAMPAIGN@GMAIL.COM</t>
  </si>
  <si>
    <t>WWW.ERICKAREDIC.COM</t>
  </si>
  <si>
    <t>DEAN ROLLAND</t>
  </si>
  <si>
    <t>418 TURKEY LN</t>
  </si>
  <si>
    <t>(234) 380-7779</t>
  </si>
  <si>
    <t>ROLLANDDE@GMAIL.COM</t>
  </si>
  <si>
    <t>MICHAEL SIROTKIN</t>
  </si>
  <si>
    <t>80 BARTLETT BAY RD</t>
  </si>
  <si>
    <t>(802) 999-4360</t>
  </si>
  <si>
    <t>SIROTKIN.SENATE@GMAIL.COM</t>
  </si>
  <si>
    <t>WWW.SIROTKINFORSENATE.COM</t>
  </si>
  <si>
    <t>ESX-ORL</t>
  </si>
  <si>
    <t>RON HORTON</t>
  </si>
  <si>
    <t>JAY</t>
  </si>
  <si>
    <t>2924 N JAY RD</t>
  </si>
  <si>
    <t>05859</t>
  </si>
  <si>
    <t>(802) 988-4661</t>
  </si>
  <si>
    <t>RONHORTON21@MSN.COM</t>
  </si>
  <si>
    <t>WWW.RONHORTON.INFO</t>
  </si>
  <si>
    <t>RUSS INGALLS</t>
  </si>
  <si>
    <t>99 FARRANTS PT</t>
  </si>
  <si>
    <t>05855</t>
  </si>
  <si>
    <t>(802) 323-4756</t>
  </si>
  <si>
    <t>RINGALLS@YMAIL.COM</t>
  </si>
  <si>
    <t>JONATHAN L. MORIN</t>
  </si>
  <si>
    <t>HOLLAND</t>
  </si>
  <si>
    <t>2793 VALLEY RD</t>
  </si>
  <si>
    <t>05830</t>
  </si>
  <si>
    <t>(802) 673-4741</t>
  </si>
  <si>
    <t>JONATHANLEOMORIN@GMAIL.COM</t>
  </si>
  <si>
    <t>JOHN S. RODGERS</t>
  </si>
  <si>
    <t>GLOVER</t>
  </si>
  <si>
    <t>582 RODGERS RD</t>
  </si>
  <si>
    <t>05839</t>
  </si>
  <si>
    <t>(802) 525-6677</t>
  </si>
  <si>
    <t>JOHBREL1983@GMAIL.COM</t>
  </si>
  <si>
    <t>ROBERT STARR</t>
  </si>
  <si>
    <t>TROY</t>
  </si>
  <si>
    <t>958 VT ROUTE 105 W</t>
  </si>
  <si>
    <t>NORTHTROY</t>
  </si>
  <si>
    <t>05868</t>
  </si>
  <si>
    <t>(802) 988-2877</t>
  </si>
  <si>
    <t>(802) 309-3354</t>
  </si>
  <si>
    <t>HARLEYRIDERS@MYFAIRPOINT.NET</t>
  </si>
  <si>
    <t>FRA</t>
  </si>
  <si>
    <t>RANDY BROCK</t>
  </si>
  <si>
    <t>SWANTON</t>
  </si>
  <si>
    <t>REP/DEM</t>
  </si>
  <si>
    <t>2396 HIGHGATE RD.</t>
  </si>
  <si>
    <t>ST. ALBANS</t>
  </si>
  <si>
    <t>(802) 309-8220</t>
  </si>
  <si>
    <t>RANDY@RANDYBROCK.COM</t>
  </si>
  <si>
    <t>WWW.RANDYBROCK.COM</t>
  </si>
  <si>
    <t>CHLOE COLLINS</t>
  </si>
  <si>
    <t>14 HOG ISLAND RD</t>
  </si>
  <si>
    <t>05488</t>
  </si>
  <si>
    <t>(860) 965-1147</t>
  </si>
  <si>
    <t>CHLOEFORVERMONT@GMAIL.COM</t>
  </si>
  <si>
    <t>CHLOEFORVERMONT.COM</t>
  </si>
  <si>
    <t>COREY PARENT</t>
  </si>
  <si>
    <t>SAINT ALBANS TOWN</t>
  </si>
  <si>
    <t>21 BLUFF LN</t>
  </si>
  <si>
    <t>COREYPARENT@GMAIL.COM</t>
  </si>
  <si>
    <t>WWW.COREYPARENT.COM</t>
  </si>
  <si>
    <t>LUKE RICHTER</t>
  </si>
  <si>
    <t>ALBURGH</t>
  </si>
  <si>
    <t>47 JENNY LN</t>
  </si>
  <si>
    <t>05440</t>
  </si>
  <si>
    <t>(802) 922-6726</t>
  </si>
  <si>
    <t>LUKE.FOR.FRANKLIN@GMAIL.COM</t>
  </si>
  <si>
    <t>GI</t>
  </si>
  <si>
    <t>RICHARD "DICK" MAZZA</t>
  </si>
  <si>
    <t>COLCHESTER</t>
  </si>
  <si>
    <t>777 WEST LAKESHORE DR</t>
  </si>
  <si>
    <t>05446</t>
  </si>
  <si>
    <t>(802) 862-4065</t>
  </si>
  <si>
    <t>(802) 863-1067</t>
  </si>
  <si>
    <t>LAM</t>
  </si>
  <si>
    <t>RICHARD A. WESTMAN</t>
  </si>
  <si>
    <t>CAMBRIDGE</t>
  </si>
  <si>
    <t>2439 IRON GATE RD</t>
  </si>
  <si>
    <t>05444</t>
  </si>
  <si>
    <t>(802) 644-2297</t>
  </si>
  <si>
    <t>RAWESTMAN@GMAIL.COM</t>
  </si>
  <si>
    <t>ORA</t>
  </si>
  <si>
    <t>BILL T. HUFF</t>
  </si>
  <si>
    <t>THETFORD</t>
  </si>
  <si>
    <t>972 GOVE HILL RD</t>
  </si>
  <si>
    <t>THETFORD CENTER</t>
  </si>
  <si>
    <t>05075</t>
  </si>
  <si>
    <t>(802) 785-4640</t>
  </si>
  <si>
    <t>HUFFFORVTSTATESENATE@GMAIL.COM</t>
  </si>
  <si>
    <t>HUFFFORVTSTATESENATE.COM</t>
  </si>
  <si>
    <t>MARK A. MACDONALD</t>
  </si>
  <si>
    <t>WILLIAMSTOWN</t>
  </si>
  <si>
    <t>404 MACDONALD RD.</t>
  </si>
  <si>
    <t>05679</t>
  </si>
  <si>
    <t>(802) 272-1101</t>
  </si>
  <si>
    <t>SENATORMARK@AOL.COM</t>
  </si>
  <si>
    <t>RUT</t>
  </si>
  <si>
    <t>BRITTANY D. CAVACAS</t>
  </si>
  <si>
    <t>68 PHILLIPS ST</t>
  </si>
  <si>
    <t>05701</t>
  </si>
  <si>
    <t>(802) 683-4953</t>
  </si>
  <si>
    <t>BRITTANYDCAVACAS@GMAIL.COM</t>
  </si>
  <si>
    <t>BRIAN "BC" COLLAMORE</t>
  </si>
  <si>
    <t>RUTLAND TOWN</t>
  </si>
  <si>
    <t>124 PATRICIA LN</t>
  </si>
  <si>
    <t>(802) 342-6294</t>
  </si>
  <si>
    <t>(802) 773-1365</t>
  </si>
  <si>
    <t>LARRY COURCELLE</t>
  </si>
  <si>
    <t>MENDON</t>
  </si>
  <si>
    <t>541 S MENDON RD</t>
  </si>
  <si>
    <t>(802) 775-2852</t>
  </si>
  <si>
    <t>GREG COX</t>
  </si>
  <si>
    <t>WEST RUTLAND</t>
  </si>
  <si>
    <t>1030 BOARDMAN HILL RD</t>
  </si>
  <si>
    <t>05777</t>
  </si>
  <si>
    <t>(802) 683-4606</t>
  </si>
  <si>
    <t>CHERYL M. HOOKER</t>
  </si>
  <si>
    <t>11 ROYCE ST</t>
  </si>
  <si>
    <t>(802) 353-7288</t>
  </si>
  <si>
    <t>(802) 775-5462</t>
  </si>
  <si>
    <t>CASEY JENNINGS</t>
  </si>
  <si>
    <t>9 REGENCY MNR 9-10</t>
  </si>
  <si>
    <t>(802) 236-8917</t>
  </si>
  <si>
    <t>CASEYJENNINGS86@GMAIL.COM</t>
  </si>
  <si>
    <t>RICHARD "SENSEI" LENCHUS</t>
  </si>
  <si>
    <t>BENSON</t>
  </si>
  <si>
    <t>981 PO BOX 234</t>
  </si>
  <si>
    <t>05731</t>
  </si>
  <si>
    <t>(802) 537-4929</t>
  </si>
  <si>
    <t>LENCHUS_LEGEND@YAHOO.COM</t>
  </si>
  <si>
    <t>MICHAEL SHANK</t>
  </si>
  <si>
    <t>BRANDON</t>
  </si>
  <si>
    <t>730 HIGH POND RD</t>
  </si>
  <si>
    <t>05733</t>
  </si>
  <si>
    <t>(802) 989-9432</t>
  </si>
  <si>
    <t>(802) 247-4844</t>
  </si>
  <si>
    <t>INFO@VOTEFORSHANK.COM</t>
  </si>
  <si>
    <t>MICHAELSHANK.COM</t>
  </si>
  <si>
    <t>JOSHUA C. TERENZINI</t>
  </si>
  <si>
    <t>332 KILLINGTON AVE</t>
  </si>
  <si>
    <t>(802) 353-7749</t>
  </si>
  <si>
    <t>JOSHUA.TERENZINI@GMAIL.COM</t>
  </si>
  <si>
    <t>TERRY K. WILLIAMS</t>
  </si>
  <si>
    <t>POULTNEY</t>
  </si>
  <si>
    <t>319 RUBY RD</t>
  </si>
  <si>
    <t>05764</t>
  </si>
  <si>
    <t>(802) 287-4576</t>
  </si>
  <si>
    <t>WAS</t>
  </si>
  <si>
    <t>KEN ALGER</t>
  </si>
  <si>
    <t>BARRE TOWN</t>
  </si>
  <si>
    <t>PO BOX 113</t>
  </si>
  <si>
    <t>SO BARRE VT</t>
  </si>
  <si>
    <t>05670</t>
  </si>
  <si>
    <t>(802) 522-4143</t>
  </si>
  <si>
    <t>ALGER444@YAHOO.COM</t>
  </si>
  <si>
    <t>HTTPS://WWW.FACEBOOK.COM/KENALGERFORVTSENATE</t>
  </si>
  <si>
    <t>ANN CUMMINGS</t>
  </si>
  <si>
    <t>24 COLONIAL DR</t>
  </si>
  <si>
    <t>ANDREW PERCHLIK</t>
  </si>
  <si>
    <t>29 FRANKLIN ST</t>
  </si>
  <si>
    <t>(802) 229-0471</t>
  </si>
  <si>
    <t>ANDREWPERCHLIK@GMAIL.COM</t>
  </si>
  <si>
    <t>WWW/ANDREWPERCHLK.COM</t>
  </si>
  <si>
    <t>ANTHONY POLLINA</t>
  </si>
  <si>
    <t>MIDDLESEX</t>
  </si>
  <si>
    <t>93 STORY RD</t>
  </si>
  <si>
    <t>05682</t>
  </si>
  <si>
    <t>(802) 272-3765</t>
  </si>
  <si>
    <t>APOLLINAVT@GMAIL.COM</t>
  </si>
  <si>
    <t>HTTPS://APOLLINAFORSTATESENATE.COM</t>
  </si>
  <si>
    <t>DAWNMARIE TOMASI</t>
  </si>
  <si>
    <t>PO BOX 368</t>
  </si>
  <si>
    <t>S. BARRE</t>
  </si>
  <si>
    <t>(802) 309-4474</t>
  </si>
  <si>
    <t>DAWNMARIETOMASI4VERMONTSENATE@GMAIL.COM</t>
  </si>
  <si>
    <t>WWW.DAWNMARIETOMASI4VERMONTSENATE.COM</t>
  </si>
  <si>
    <t>DWAYNE TUCKER</t>
  </si>
  <si>
    <t>95 MIDDLE RD</t>
  </si>
  <si>
    <t>(802) 279-5611</t>
  </si>
  <si>
    <t>CAMPAIGNFORDWAYNE@GMAIL.COM</t>
  </si>
  <si>
    <t>PAUL VALLERAND</t>
  </si>
  <si>
    <t>56 E COBBLE HILL RD</t>
  </si>
  <si>
    <t>BARRE</t>
  </si>
  <si>
    <t>(802) 595-5211</t>
  </si>
  <si>
    <t>JULIEN.MCBAIN@GMAIL.COM</t>
  </si>
  <si>
    <t>WDH</t>
  </si>
  <si>
    <t>BECCA BALINT</t>
  </si>
  <si>
    <t>BRATTLEBORO</t>
  </si>
  <si>
    <t>271 S MAIN ST</t>
  </si>
  <si>
    <t>05301</t>
  </si>
  <si>
    <t>(802) 365-1060</t>
  </si>
  <si>
    <t>(802) 257-4162</t>
  </si>
  <si>
    <t>BECCABALINT2020@GMAIL.COM</t>
  </si>
  <si>
    <t>BECCABALINT.COM</t>
  </si>
  <si>
    <t>TYLER COLFORD</t>
  </si>
  <si>
    <t>WHITINGHAM</t>
  </si>
  <si>
    <t>PO BOX 115</t>
  </si>
  <si>
    <t>JACKSONVILLE</t>
  </si>
  <si>
    <t>05342</t>
  </si>
  <si>
    <t>(802) 490-8859</t>
  </si>
  <si>
    <t>TC@TYLERCOLFORD.COM</t>
  </si>
  <si>
    <t>TYLERCOLFORD.COM</t>
  </si>
  <si>
    <t>JOHN LYDDY</t>
  </si>
  <si>
    <t>994 FULLER HILL RD</t>
  </si>
  <si>
    <t>05361</t>
  </si>
  <si>
    <t>(802) 368-7554</t>
  </si>
  <si>
    <t>(802) 258-1798</t>
  </si>
  <si>
    <t>JLYDDY3@GMAIL.COM</t>
  </si>
  <si>
    <t>MARCUS R. PARISH</t>
  </si>
  <si>
    <t>ROCKINGHAM</t>
  </si>
  <si>
    <t>PO BOX 126</t>
  </si>
  <si>
    <t>BELLOWS FALLS</t>
  </si>
  <si>
    <t>05101</t>
  </si>
  <si>
    <t>(802) 727-1382</t>
  </si>
  <si>
    <t>MARCPARISH@MARCPARISH.COM</t>
  </si>
  <si>
    <t>MARCPARISH.COM</t>
  </si>
  <si>
    <t>JEANETTE WHITE</t>
  </si>
  <si>
    <t>35 OLD DEPOT RD</t>
  </si>
  <si>
    <t>(802) 387-4379</t>
  </si>
  <si>
    <t>JEANETTEWHITEVERMONT@YAHOO.COM</t>
  </si>
  <si>
    <t>NONE</t>
  </si>
  <si>
    <t>WDR</t>
  </si>
  <si>
    <t>ALISON H. CLARKSON</t>
  </si>
  <si>
    <t>WOODSTOCK</t>
  </si>
  <si>
    <t>18 GOLF AVE</t>
  </si>
  <si>
    <t>05091</t>
  </si>
  <si>
    <t>(802) 457-4627</t>
  </si>
  <si>
    <t>ALISON4VT@GMAIL.COM</t>
  </si>
  <si>
    <t>WWW.ALISONCLARKSON.ORG</t>
  </si>
  <si>
    <t>MICHAEL JASINSKI SR</t>
  </si>
  <si>
    <t>SPRINGFIELD</t>
  </si>
  <si>
    <t>184 PARKER HILL RD</t>
  </si>
  <si>
    <t>05156</t>
  </si>
  <si>
    <t>(802) 885-4828</t>
  </si>
  <si>
    <t>MJASINSKI@VERMONTEL.NET</t>
  </si>
  <si>
    <t>RICHARD J. "DICK" MCCORMACK</t>
  </si>
  <si>
    <t>BETHEL</t>
  </si>
  <si>
    <t>127 CLEVELAND BROOK RD</t>
  </si>
  <si>
    <t>05032</t>
  </si>
  <si>
    <t>(802) 793-6417</t>
  </si>
  <si>
    <t>DMCCORMACK127@GMAIL.COM</t>
  </si>
  <si>
    <t>ALICE W. NITKA</t>
  </si>
  <si>
    <t>LUDLOW</t>
  </si>
  <si>
    <t>P.O. BOX 136</t>
  </si>
  <si>
    <t>05149</t>
  </si>
  <si>
    <t>(802) 228-8432</t>
  </si>
  <si>
    <t>ALICE.NITKA@GMAIL.COM</t>
  </si>
  <si>
    <t>KEITH STERN</t>
  </si>
  <si>
    <t>188 MAIN STREET</t>
  </si>
  <si>
    <t>NORTH SPRINGFIELD</t>
  </si>
  <si>
    <t>05150</t>
  </si>
  <si>
    <t>(802) 886-2198</t>
  </si>
  <si>
    <t>KSTERN1956@YAHOO.COM</t>
  </si>
  <si>
    <t>MASON WADE</t>
  </si>
  <si>
    <t>ROCHESTER</t>
  </si>
  <si>
    <t>262 PINE GAP RD</t>
  </si>
  <si>
    <t>05767</t>
  </si>
  <si>
    <t>(802) 349-3970</t>
  </si>
  <si>
    <t>MWADE3333@GMAIL.COM</t>
  </si>
  <si>
    <t>DOUG WILBERDING</t>
  </si>
  <si>
    <t>PO BOX 694</t>
  </si>
  <si>
    <t>05055</t>
  </si>
  <si>
    <t>(802) 526-4787</t>
  </si>
  <si>
    <t>WILBERDING4VT@GMAIL.COM</t>
  </si>
  <si>
    <t>DOUGWILBERDING.COM</t>
  </si>
  <si>
    <t>JACK WILLIAMS</t>
  </si>
  <si>
    <t>WEATHERSFIELD</t>
  </si>
  <si>
    <t>PO BOX 205</t>
  </si>
  <si>
    <t>05151</t>
  </si>
  <si>
    <t>(802) 591-1409</t>
  </si>
  <si>
    <t>JACKWILLIAMS4SENATE@GMAIL.COM</t>
  </si>
  <si>
    <t>FACEBOOK.COM/JACKWILLIAMS4STATESENATE/</t>
  </si>
  <si>
    <t>STATE REPRESENTATIVE</t>
  </si>
  <si>
    <t>ADD-1</t>
  </si>
  <si>
    <t>THOMAS A. HUGHES</t>
  </si>
  <si>
    <t>126 CHARLES AVE</t>
  </si>
  <si>
    <t>05753</t>
  </si>
  <si>
    <t>(802) 388-2967</t>
  </si>
  <si>
    <t>IMHISTORICAL@MSN.COM</t>
  </si>
  <si>
    <t>ROBIN SCHEU</t>
  </si>
  <si>
    <t>1459 MUNGER ST</t>
  </si>
  <si>
    <t>(802) 377-1544</t>
  </si>
  <si>
    <t>(802) 388-1460</t>
  </si>
  <si>
    <t>SCHEUFORMIDDLEBURY@GMAIL.COM</t>
  </si>
  <si>
    <t>HTTP://WWW.ROBINSCHEU.COM/</t>
  </si>
  <si>
    <t>AMY SHELDON</t>
  </si>
  <si>
    <t>PO BOX 311</t>
  </si>
  <si>
    <t>(802) 388-9278</t>
  </si>
  <si>
    <t>SHELDONFORHOUSE@COMCAST.NET</t>
  </si>
  <si>
    <t>FACEBOOK.COM/REPAMYSHELDON/</t>
  </si>
  <si>
    <t>ADD-2</t>
  </si>
  <si>
    <t>PETER CONLON</t>
  </si>
  <si>
    <t>CORNWALL</t>
  </si>
  <si>
    <t>33 WEST STREET</t>
  </si>
  <si>
    <t>(802) 349-7247</t>
  </si>
  <si>
    <t>PETERC@SHOREHAM.NET</t>
  </si>
  <si>
    <t>CONLONFORHOUSE.COM</t>
  </si>
  <si>
    <t>ADD-3</t>
  </si>
  <si>
    <t>MATT BIRONG</t>
  </si>
  <si>
    <t>VERGENNES</t>
  </si>
  <si>
    <t>51 SOUTH MAPLE PO BOX 54</t>
  </si>
  <si>
    <t>(802) 310-7047</t>
  </si>
  <si>
    <t>MATT@MATTBIRONG.COM</t>
  </si>
  <si>
    <t>TIM BUSKEY</t>
  </si>
  <si>
    <t>LAKE STREET</t>
  </si>
  <si>
    <t>(802) 238-7981</t>
  </si>
  <si>
    <t>(802) 759-2378</t>
  </si>
  <si>
    <t>TIMBUSKEY@GMAVT.NET</t>
  </si>
  <si>
    <t>DIANE LANPHER</t>
  </si>
  <si>
    <t>194 S MAPLE ST</t>
  </si>
  <si>
    <t>(802) 877-2230</t>
  </si>
  <si>
    <t>(802) 598-2660</t>
  </si>
  <si>
    <t>DIANELANPHER@HOTMAIL.COM</t>
  </si>
  <si>
    <t>STEVE THURSTON</t>
  </si>
  <si>
    <t>FERRISBURGH</t>
  </si>
  <si>
    <t>89 DIAMOND ISLAND LN</t>
  </si>
  <si>
    <t>05456</t>
  </si>
  <si>
    <t>(802) 877-3431</t>
  </si>
  <si>
    <t>THURSTON.STEVE@GMAIL.COM</t>
  </si>
  <si>
    <t>ADD-4</t>
  </si>
  <si>
    <t>MARI CORDES</t>
  </si>
  <si>
    <t>LINCOLN</t>
  </si>
  <si>
    <t>298 BIDDLE RD</t>
  </si>
  <si>
    <t>(802) 989-9267</t>
  </si>
  <si>
    <t>MARI.VERMONT@GMAIL.COM</t>
  </si>
  <si>
    <t>MARICORDES.ORG</t>
  </si>
  <si>
    <t>LYNN DIKE</t>
  </si>
  <si>
    <t>1077 BURPEE RD</t>
  </si>
  <si>
    <t>(802) 453-5161</t>
  </si>
  <si>
    <t>(802) 377-9258</t>
  </si>
  <si>
    <t>LLDIKE@GMAVT.NET</t>
  </si>
  <si>
    <t>CALEB ELDER</t>
  </si>
  <si>
    <t>STARKSBORO</t>
  </si>
  <si>
    <t>580 RUBY BRACE RD STARKSBORO</t>
  </si>
  <si>
    <t>05487</t>
  </si>
  <si>
    <t>(802) 373-6465</t>
  </si>
  <si>
    <t>(802) 434-4805</t>
  </si>
  <si>
    <t>CALELDER@GMAIL.COM</t>
  </si>
  <si>
    <t>CALEBELDER.COM</t>
  </si>
  <si>
    <t>VALERIE MULLIN</t>
  </si>
  <si>
    <t>MONKTON</t>
  </si>
  <si>
    <t>91 DART HILL RD</t>
  </si>
  <si>
    <t>NORTH FERRISBURG</t>
  </si>
  <si>
    <t>05473</t>
  </si>
  <si>
    <t>(802) 425-3768</t>
  </si>
  <si>
    <t>VALMULLIN@GMAVT.NET</t>
  </si>
  <si>
    <t>ADD-5</t>
  </si>
  <si>
    <t>JUBILEE MCGILL</t>
  </si>
  <si>
    <t>BRIDPORT</t>
  </si>
  <si>
    <t>3056 VT ROUTE 22A</t>
  </si>
  <si>
    <t>05734</t>
  </si>
  <si>
    <t>(802) 272-5560</t>
  </si>
  <si>
    <t>JUBILEEFORVT@GMAIL.COM</t>
  </si>
  <si>
    <t>HARVEY T. SMITH</t>
  </si>
  <si>
    <t>2516 LIME KILN RD</t>
  </si>
  <si>
    <t>(802) 877-2712</t>
  </si>
  <si>
    <t>HSMITH@LEG.STATE.VT.US</t>
  </si>
  <si>
    <t>ADD-RUT</t>
  </si>
  <si>
    <t>RUTH SHATTUCK BERNSTEIN</t>
  </si>
  <si>
    <t>SHOREHAM</t>
  </si>
  <si>
    <t>61 OLIVER HOWE CT</t>
  </si>
  <si>
    <t>05770</t>
  </si>
  <si>
    <t>(802) 355-4676</t>
  </si>
  <si>
    <t>RUTHBERNSTEIN.RB@GMAIL.COM</t>
  </si>
  <si>
    <t>PO BOX 234</t>
  </si>
  <si>
    <t>TERRY NORRIS</t>
  </si>
  <si>
    <t>525 PALMER RD</t>
  </si>
  <si>
    <t>(802) 989-4111</t>
  </si>
  <si>
    <t>TNORRIS@SHOREHAM.NET</t>
  </si>
  <si>
    <t>BEN-1</t>
  </si>
  <si>
    <t>NELSON BROWNELL</t>
  </si>
  <si>
    <t>POWNAL</t>
  </si>
  <si>
    <t>P.O. BOX 14</t>
  </si>
  <si>
    <t>NORTH POWNAL</t>
  </si>
  <si>
    <t>05260</t>
  </si>
  <si>
    <t>(802) 823-5656</t>
  </si>
  <si>
    <t>NELSONBROWNELL@ROCKETMAIL.COM</t>
  </si>
  <si>
    <t>BEN-2-1</t>
  </si>
  <si>
    <t>TIMOTHY R. CORCORAN II</t>
  </si>
  <si>
    <t>8 COREY LN</t>
  </si>
  <si>
    <t>(802) 447-0929</t>
  </si>
  <si>
    <t>TCORCORAN@LEG.STATE.VT.US</t>
  </si>
  <si>
    <t>COLLEEN HARRINGTON</t>
  </si>
  <si>
    <t>(802) 430-3391</t>
  </si>
  <si>
    <t>CHARRINGTONCANDIDATE@YAHOO.COM</t>
  </si>
  <si>
    <t>DANE WHITMAN</t>
  </si>
  <si>
    <t>PO BOX 832</t>
  </si>
  <si>
    <t>(802) 227-7976</t>
  </si>
  <si>
    <t>INFO@DANEFORBENNINGTON.COM</t>
  </si>
  <si>
    <t>DANEFORBENNINGTON.COM</t>
  </si>
  <si>
    <t>BEN-2-2</t>
  </si>
  <si>
    <t>PETER J. BRADY SR</t>
  </si>
  <si>
    <t>315 WASHINGTON AVE</t>
  </si>
  <si>
    <t>(802) 733-5730</t>
  </si>
  <si>
    <t>PETERBRADY114@GMAIL.COM</t>
  </si>
  <si>
    <t>JIM CARROLL</t>
  </si>
  <si>
    <t>106 SCHOOL ST, 1</t>
  </si>
  <si>
    <t>(802) 733-2061</t>
  </si>
  <si>
    <t>JIM_CARROLL2000@YAHOO.COM</t>
  </si>
  <si>
    <t>MARY A. MORRISSEY</t>
  </si>
  <si>
    <t>228 DEWEY ST</t>
  </si>
  <si>
    <t>(802) 442-2092</t>
  </si>
  <si>
    <t>MMORRISSEY@LEG.STATE.VT.US</t>
  </si>
  <si>
    <t>MICHAEL NIGRO</t>
  </si>
  <si>
    <t>125 HILLSIDE ST</t>
  </si>
  <si>
    <t>(802) 440-2752</t>
  </si>
  <si>
    <t>NIGRO.VT@GMAIL.COM</t>
  </si>
  <si>
    <t>BEN-3</t>
  </si>
  <si>
    <t>DAVID K. DURFEE</t>
  </si>
  <si>
    <t>SHAFTSBURY</t>
  </si>
  <si>
    <t>616 VT ROUTE 7A</t>
  </si>
  <si>
    <t>05262</t>
  </si>
  <si>
    <t>(802) 440-0936</t>
  </si>
  <si>
    <t>DURFEEFORVERMONT@GMAIL.COM</t>
  </si>
  <si>
    <t>DURFEEFORVERMONT.COM</t>
  </si>
  <si>
    <t>VICTOR K. HARWOOD JR</t>
  </si>
  <si>
    <t>187 EHRICH RD</t>
  </si>
  <si>
    <t>(802) 442-4344</t>
  </si>
  <si>
    <t>SQUID52@EARLTHLINK.NET</t>
  </si>
  <si>
    <t>BEN-4</t>
  </si>
  <si>
    <t>SETH BONGARTZ</t>
  </si>
  <si>
    <t>PO BOX 1407</t>
  </si>
  <si>
    <t>(802) 598-3477</t>
  </si>
  <si>
    <t>SETHBONGARTZ4STATEREP@GMAIL.COM</t>
  </si>
  <si>
    <t>WWW.SETH4HOUSE.COM</t>
  </si>
  <si>
    <t>CYNTHIA BROWNING</t>
  </si>
  <si>
    <t>PO BOX 389</t>
  </si>
  <si>
    <t>(802) 375-9019</t>
  </si>
  <si>
    <t>CBROWNING@LEG.STATE.VT.US</t>
  </si>
  <si>
    <t>CYNTHIABROWNING.COM</t>
  </si>
  <si>
    <t>KATHLEEN JAMES</t>
  </si>
  <si>
    <t>PO BOX 1044</t>
  </si>
  <si>
    <t>(802) 366-1158</t>
  </si>
  <si>
    <t>KATHJAMES4STATEREP@GMAIL.COM</t>
  </si>
  <si>
    <t>KATHJAMESFORSTATEREP.COM</t>
  </si>
  <si>
    <t>BEN-RUT</t>
  </si>
  <si>
    <t>LINDA JOY SULLIVAN</t>
  </si>
  <si>
    <t>DORSET</t>
  </si>
  <si>
    <t>932 MCNAMARA RD</t>
  </si>
  <si>
    <t>05251</t>
  </si>
  <si>
    <t>(802) 558-1457</t>
  </si>
  <si>
    <t>LSULLIVAN@LEG.STATE.VT.US</t>
  </si>
  <si>
    <t>WWW.LINDAJOY4AUDITORVT.COM</t>
  </si>
  <si>
    <t>CAL-1</t>
  </si>
  <si>
    <t>MARCIA ROBINSON MARTEL</t>
  </si>
  <si>
    <t>WATERFORD</t>
  </si>
  <si>
    <t>1091 SLATE LEDGE RD</t>
  </si>
  <si>
    <t>05819</t>
  </si>
  <si>
    <t>(802) 748-9134</t>
  </si>
  <si>
    <t>MARCIA_MARTEL@HOTMAIL.COM</t>
  </si>
  <si>
    <t>DYLAN STETSON</t>
  </si>
  <si>
    <t>984 SIMPSON BROOK RD</t>
  </si>
  <si>
    <t>(802) 249-9915</t>
  </si>
  <si>
    <t>DYLEMMAZ@PROTONMAIL.COM</t>
  </si>
  <si>
    <t>CAL-2</t>
  </si>
  <si>
    <t>JAMES CLARK</t>
  </si>
  <si>
    <t>WALDEN</t>
  </si>
  <si>
    <t>1377 BAYLEY HAZEN RD</t>
  </si>
  <si>
    <t>05836</t>
  </si>
  <si>
    <t>(802) 535-6907</t>
  </si>
  <si>
    <t>VERMONTER01802@GMAIL.COM</t>
  </si>
  <si>
    <t>CHIP TROIANO</t>
  </si>
  <si>
    <t>STANNARD</t>
  </si>
  <si>
    <t>261 HUTCHINS FARM RD</t>
  </si>
  <si>
    <t>05842</t>
  </si>
  <si>
    <t>(802) 533-7712</t>
  </si>
  <si>
    <t>CHIPTROIANO@GMAIL.COM</t>
  </si>
  <si>
    <t>CAL-3</t>
  </si>
  <si>
    <t>SCOTT BECK</t>
  </si>
  <si>
    <t>SAINT JOHNSBURY</t>
  </si>
  <si>
    <t>93 OVERLOOK CIR</t>
  </si>
  <si>
    <t>(802) 274-0201</t>
  </si>
  <si>
    <t>SCOTTBECK7@GMAIL.COM</t>
  </si>
  <si>
    <t>SCOTTBECKSTJ.COM</t>
  </si>
  <si>
    <t>SCOTT CAMPBELL</t>
  </si>
  <si>
    <t>761 CROW HILL RD</t>
  </si>
  <si>
    <t>(802) 595-5580</t>
  </si>
  <si>
    <t>SCOTT@CAMPBELLFORVERMONT.COM</t>
  </si>
  <si>
    <t>CAMPBELLFORVERMONT.COM</t>
  </si>
  <si>
    <t>FRANK EMPSALL</t>
  </si>
  <si>
    <t>99 UNDERCLYFFE RD</t>
  </si>
  <si>
    <t>(802) 424-1391</t>
  </si>
  <si>
    <t>(802) 434-1391</t>
  </si>
  <si>
    <t>FRANKAEMPSALL@AIM.COM</t>
  </si>
  <si>
    <t>BRICE C. SIMON</t>
  </si>
  <si>
    <t>594 SUMMER ST</t>
  </si>
  <si>
    <t>(802) 751-9085</t>
  </si>
  <si>
    <t>BRICE.SIMON@STOWEATTORNEYS.COM</t>
  </si>
  <si>
    <t>CAL-4</t>
  </si>
  <si>
    <t>MARTHA "MARTY" FELTUS</t>
  </si>
  <si>
    <t>77 OLD COACH RD</t>
  </si>
  <si>
    <t>05849</t>
  </si>
  <si>
    <t>(802) 626-9516</t>
  </si>
  <si>
    <t>MARTYFELTUS@GMAIL.COM</t>
  </si>
  <si>
    <t>DAVID HAMMOND</t>
  </si>
  <si>
    <t>BURKE</t>
  </si>
  <si>
    <t>719 BUGBEE CROSSING RD</t>
  </si>
  <si>
    <t>05871</t>
  </si>
  <si>
    <t>(617) 823-8162</t>
  </si>
  <si>
    <t>DAVIDHLMT@YAHOO.COM</t>
  </si>
  <si>
    <t>DENNIS R. LABOUNTY</t>
  </si>
  <si>
    <t>293 COTTON RD</t>
  </si>
  <si>
    <t>(802) 272-6421</t>
  </si>
  <si>
    <t>LABOUNTY17@CHARTER.NET</t>
  </si>
  <si>
    <t>DENNISLABOUNTYFORHOUSE.COM</t>
  </si>
  <si>
    <t>PATRICK SEYMOUR</t>
  </si>
  <si>
    <t>SUTTON</t>
  </si>
  <si>
    <t>4062 CALENDAR BROOK RD</t>
  </si>
  <si>
    <t>05867</t>
  </si>
  <si>
    <t>(802) 274-5000</t>
  </si>
  <si>
    <t>PATRICK.SEYMOUR25@GMAIL.COM</t>
  </si>
  <si>
    <t>CAL-WAS</t>
  </si>
  <si>
    <t>BRUCE A. MELENDY</t>
  </si>
  <si>
    <t>110 NOEL DR</t>
  </si>
  <si>
    <t>(802) 274-0243</t>
  </si>
  <si>
    <t>BAMELENDY60@GMAIL.COM</t>
  </si>
  <si>
    <t>HENRY PEARL</t>
  </si>
  <si>
    <t>476 PEARL RD</t>
  </si>
  <si>
    <t>(802) 748-0344</t>
  </si>
  <si>
    <t>HILLVIEWFARMVT@GMAIL.COM</t>
  </si>
  <si>
    <t>WWW.FACEBOOK.COM/PEARLFORHOUSE</t>
  </si>
  <si>
    <t>CHI-1</t>
  </si>
  <si>
    <t>JANA BROWN</t>
  </si>
  <si>
    <t>RICHMOND</t>
  </si>
  <si>
    <t>05477</t>
  </si>
  <si>
    <t>(802) 999-4333</t>
  </si>
  <si>
    <t>JANABROWNFORSTATEREP@GMAIL.COM</t>
  </si>
  <si>
    <t>TERRY MOULTROUP</t>
  </si>
  <si>
    <t>3190 HUNTINGTON RD</t>
  </si>
  <si>
    <t>(802) 434-4561</t>
  </si>
  <si>
    <t>VIPERPLT@GMAVT.NET</t>
  </si>
  <si>
    <t>CHI-2</t>
  </si>
  <si>
    <t>ERIN BRADY</t>
  </si>
  <si>
    <t>48 BROOKSIDE DR</t>
  </si>
  <si>
    <t>(202) 423-4186</t>
  </si>
  <si>
    <t>CONTACT@ERINBRADYFORWILLISTON.COM</t>
  </si>
  <si>
    <t>ERINBRADYFORWILLISTON.COM</t>
  </si>
  <si>
    <t>JIM MCCULLOUGH</t>
  </si>
  <si>
    <t>592 GOVERNOR CHITTENDEN RD</t>
  </si>
  <si>
    <t>ANTHONY "TONY" O'ROURKE</t>
  </si>
  <si>
    <t>49 MCMULLEN LN</t>
  </si>
  <si>
    <t>(802) 999-8887</t>
  </si>
  <si>
    <t>(802) 878-9736</t>
  </si>
  <si>
    <t>AJOROURKE2003@YAHOO.COM</t>
  </si>
  <si>
    <t>CHI-3</t>
  </si>
  <si>
    <t>TOMAS CUMMINGS</t>
  </si>
  <si>
    <t>JERICHO</t>
  </si>
  <si>
    <t>376 VT ROUTE 15</t>
  </si>
  <si>
    <t>05465</t>
  </si>
  <si>
    <t>(802) 383-8718</t>
  </si>
  <si>
    <t>(802) 899-5520</t>
  </si>
  <si>
    <t>TC4VTHOUSE@GMAIL.COM</t>
  </si>
  <si>
    <t>TC4VTHOUSE.COM</t>
  </si>
  <si>
    <t>PAUL GROSS</t>
  </si>
  <si>
    <t>12 LAFAYETTE DR</t>
  </si>
  <si>
    <t>(802) 899-4816</t>
  </si>
  <si>
    <t>PHG3@COMCAST.NET</t>
  </si>
  <si>
    <t>BENJAMIN MUTOLO</t>
  </si>
  <si>
    <t>UNDERHILL</t>
  </si>
  <si>
    <t>22 HEDGEHOG HILL RD</t>
  </si>
  <si>
    <t>05489</t>
  </si>
  <si>
    <t>(802) 238-1353</t>
  </si>
  <si>
    <t>BWMUTOLO@SYR.EDU</t>
  </si>
  <si>
    <t>MUTOLOFORSTATEHOUSE.COM</t>
  </si>
  <si>
    <t>TREVOR J. SQUIRRELL</t>
  </si>
  <si>
    <t>PO BOX 128</t>
  </si>
  <si>
    <t>05490</t>
  </si>
  <si>
    <t>(802) 324-2601</t>
  </si>
  <si>
    <t>(802) 899-2382</t>
  </si>
  <si>
    <t>TSQUIRRE@SOVER.NET</t>
  </si>
  <si>
    <t>GEORGE TILL</t>
  </si>
  <si>
    <t>74 FOOTHILLS DR</t>
  </si>
  <si>
    <t>(802) 899-2984</t>
  </si>
  <si>
    <t>REP.GEORGETILL@GMAIL.COM</t>
  </si>
  <si>
    <t>CHI-4-1</t>
  </si>
  <si>
    <t>MICHAEL "MIKE" YANTACHKA</t>
  </si>
  <si>
    <t>CHARLOTTE</t>
  </si>
  <si>
    <t>393 NATURES WAY</t>
  </si>
  <si>
    <t>05445</t>
  </si>
  <si>
    <t>(802) 233-5238</t>
  </si>
  <si>
    <t>(802) 425-3960</t>
  </si>
  <si>
    <t>MYANTACHKA.DFA@GMAIL.COM</t>
  </si>
  <si>
    <t>WWW.MIKEYANTACHKA.COM</t>
  </si>
  <si>
    <t>CHI-4-2</t>
  </si>
  <si>
    <t>BILL LIPPERT</t>
  </si>
  <si>
    <t>2751 BALDWIN RD</t>
  </si>
  <si>
    <t>(802) 734-0593</t>
  </si>
  <si>
    <t>BILLLIPPERT@GMAVT.NET</t>
  </si>
  <si>
    <t>SARAH TOSCANO</t>
  </si>
  <si>
    <t>128 BIRCHWOOD DR</t>
  </si>
  <si>
    <t>(802) 324-2190</t>
  </si>
  <si>
    <t>SARAHTOSCANOFORVT@GMAIL.COM</t>
  </si>
  <si>
    <t>CHI-5-1</t>
  </si>
  <si>
    <t>KATE WEBB</t>
  </si>
  <si>
    <t>1611 HARBOR RD</t>
  </si>
  <si>
    <t>(802) 233-7798</t>
  </si>
  <si>
    <t>KATEWEBBVT@GMAIL.COM</t>
  </si>
  <si>
    <t>CHI-5-2</t>
  </si>
  <si>
    <t>JESSICA BRUMSTED</t>
  </si>
  <si>
    <t>217 HEATHER LN</t>
  </si>
  <si>
    <t>(802) 985-9588</t>
  </si>
  <si>
    <t>JESSICA.BRUMSTED@ICLOUD.COM</t>
  </si>
  <si>
    <t>CHI-6-1</t>
  </si>
  <si>
    <t>ROBERT HOOPER</t>
  </si>
  <si>
    <t>3 GREY MEADOW DRIVE</t>
  </si>
  <si>
    <t>(802) 862-0708</t>
  </si>
  <si>
    <t>STATEREPHOOPER@GMAIL.COM</t>
  </si>
  <si>
    <t>WWW.BOBHOOPER.ORG</t>
  </si>
  <si>
    <t>CAROL ODE</t>
  </si>
  <si>
    <t>229 APPLETREE POINT ROAD</t>
  </si>
  <si>
    <t>(802) 863-3818</t>
  </si>
  <si>
    <t>ODE.CAROL@GMAIL.COM</t>
  </si>
  <si>
    <t>CAROLODE.ORG</t>
  </si>
  <si>
    <t>CHI-6-2</t>
  </si>
  <si>
    <t>EMMA MULVANEY-STANAK</t>
  </si>
  <si>
    <t>79 FRONT STREET</t>
  </si>
  <si>
    <t>(802) 448-0838</t>
  </si>
  <si>
    <t>EMMAFORVTHOUSE@GMAIL.COM</t>
  </si>
  <si>
    <t>WWW.EMMAMULVANEYSTANAK.COM</t>
  </si>
  <si>
    <t>CHI-6-3</t>
  </si>
  <si>
    <t>JILL KROWINSKI</t>
  </si>
  <si>
    <t>27 SPRING STREET</t>
  </si>
  <si>
    <t>(802) 363-3907</t>
  </si>
  <si>
    <t>JILL.KROWINSKI@GMAIL.COM</t>
  </si>
  <si>
    <t>WWW.JILLKROWINSKI.COM</t>
  </si>
  <si>
    <t>CURT MCCORMACK</t>
  </si>
  <si>
    <t>221 NORTH WINOOSKI AVENUE #2</t>
  </si>
  <si>
    <t>(802) 318-2585</t>
  </si>
  <si>
    <t>CURT.MCCORMACK@GMAIL.COM</t>
  </si>
  <si>
    <t>CURTMCCORMACK.COM</t>
  </si>
  <si>
    <t>CHI-6-4</t>
  </si>
  <si>
    <t>BRIAN CINA</t>
  </si>
  <si>
    <t>12 ISHAM STREET #1/2</t>
  </si>
  <si>
    <t>(802) 448-2178</t>
  </si>
  <si>
    <t>CINAFORHOUSE@GMAIL.COM</t>
  </si>
  <si>
    <t>HTTP://WWW.CINAFORHOUSE.COM</t>
  </si>
  <si>
    <t>SELENE COLBURN</t>
  </si>
  <si>
    <t>49 LATHAM COURT</t>
  </si>
  <si>
    <t>(802) 233-1358</t>
  </si>
  <si>
    <t>SELENE.COLBURN@GMAIL.COM</t>
  </si>
  <si>
    <t>HTTP://SELENECOLBURN.ORG</t>
  </si>
  <si>
    <t>CHI-6-5</t>
  </si>
  <si>
    <t>TIFF BLUEMLE</t>
  </si>
  <si>
    <t>160 LOCUST TERRACE</t>
  </si>
  <si>
    <t>(802) 238-5907</t>
  </si>
  <si>
    <t>(802) 658-5229</t>
  </si>
  <si>
    <t>TIFF@TIFFBLUEMLE.COM</t>
  </si>
  <si>
    <t>WWW.TIFFBLUEMLE.COM</t>
  </si>
  <si>
    <t>TOM LICATA</t>
  </si>
  <si>
    <t>172 DEFOREST RD</t>
  </si>
  <si>
    <t>(802) 363-9362</t>
  </si>
  <si>
    <t>TOMLICATA2@COMCAST.NET</t>
  </si>
  <si>
    <t>LICATA4HOUSE.COM</t>
  </si>
  <si>
    <t>GABRIELLE STEBBINS</t>
  </si>
  <si>
    <t>184 LOCUST TERRACE</t>
  </si>
  <si>
    <t>(617) 470-6740</t>
  </si>
  <si>
    <t>(802) 540-0703</t>
  </si>
  <si>
    <t>GABRIELLE.STEBBINSVT@GMAIL.COM</t>
  </si>
  <si>
    <t>WWW.STEBBINSFORVT.COM</t>
  </si>
  <si>
    <t>CHI-6-6</t>
  </si>
  <si>
    <t>BARBARA RACHELSON</t>
  </si>
  <si>
    <t>205 SUMMIT STREET</t>
  </si>
  <si>
    <t>(802) 373-0846</t>
  </si>
  <si>
    <t>(802) 862-1290</t>
  </si>
  <si>
    <t>BARBARA.RACHELSON@GMAIL.COM</t>
  </si>
  <si>
    <t>WWW.BARBARARACHELSON.COM</t>
  </si>
  <si>
    <t>CHI-6-7</t>
  </si>
  <si>
    <t>HAL COLSTON</t>
  </si>
  <si>
    <t>325 NORTH ST</t>
  </si>
  <si>
    <t>(802) 922-2908</t>
  </si>
  <si>
    <t>COLSTONHAL.333@GMAIL.COM</t>
  </si>
  <si>
    <t>TAYLOR SMALL</t>
  </si>
  <si>
    <t>PO BOX 543</t>
  </si>
  <si>
    <t>(802) 391-0569</t>
  </si>
  <si>
    <t>TAYLOR@TAYLORSMALLVT.COM</t>
  </si>
  <si>
    <t>HTTP://WWW.TAYLORSMALLVT.COM</t>
  </si>
  <si>
    <t>CHI-7-1</t>
  </si>
  <si>
    <t>MARTIN LALONDE</t>
  </si>
  <si>
    <t>304 FOUR SISTERS RD</t>
  </si>
  <si>
    <t>(802) 863-3086</t>
  </si>
  <si>
    <t>MARTINLALONDE@COMCAST.NET</t>
  </si>
  <si>
    <t>MARTINLALONDEVT.COM</t>
  </si>
  <si>
    <t>CHI-7-2</t>
  </si>
  <si>
    <t>STEVE FISHER</t>
  </si>
  <si>
    <t>125 KENNEDY DR, 45</t>
  </si>
  <si>
    <t>(802) 734-8279</t>
  </si>
  <si>
    <t>FISHERRACING@AOL.COM</t>
  </si>
  <si>
    <t>ANN PUGH</t>
  </si>
  <si>
    <t>67 BAYBERRY LN</t>
  </si>
  <si>
    <t>(802) 863-6705</t>
  </si>
  <si>
    <t>REPANNPUGH@GMAIL.COM</t>
  </si>
  <si>
    <t>HTTP://REPANNPUGH.COM</t>
  </si>
  <si>
    <t>CHI-7-3</t>
  </si>
  <si>
    <t>JOHN KILLACKY</t>
  </si>
  <si>
    <t>72 WOODTHRUSH CIR</t>
  </si>
  <si>
    <t>(802) 862-2254</t>
  </si>
  <si>
    <t>JRKILLACKY52@GMAIL.COM</t>
  </si>
  <si>
    <t>HTTPS;//WWW.JOHNKILLACKY.COM</t>
  </si>
  <si>
    <t>CHI-7-4</t>
  </si>
  <si>
    <t>MAIDA F. TOWNSEND</t>
  </si>
  <si>
    <t>232 PATCHEN RD</t>
  </si>
  <si>
    <t>(802) 862-7404</t>
  </si>
  <si>
    <t>MFTOWNSEND@COMCAST.NET</t>
  </si>
  <si>
    <t>WWW.MAIDATOWNSEND.ORG</t>
  </si>
  <si>
    <t>CHI-8-1</t>
  </si>
  <si>
    <t>V. CHASE</t>
  </si>
  <si>
    <t>116 LAMORE RD</t>
  </si>
  <si>
    <t>05451</t>
  </si>
  <si>
    <t>(904) 521-2843</t>
  </si>
  <si>
    <t>VKCHASE@GMAIL.COM</t>
  </si>
  <si>
    <t>MARYSE B. DUNBAR</t>
  </si>
  <si>
    <t>78 SUSIE WILSON RD</t>
  </si>
  <si>
    <t>ESSEX JCT</t>
  </si>
  <si>
    <t>(802) 999-2383</t>
  </si>
  <si>
    <t>MARYSED5@COMCAST.NET</t>
  </si>
  <si>
    <t>THOMAS M. NELSON</t>
  </si>
  <si>
    <t>8 INDIGO LN</t>
  </si>
  <si>
    <t>(802) 879-7007</t>
  </si>
  <si>
    <t>THOSNELSON7007@GMAIL.COM</t>
  </si>
  <si>
    <t>MARYBETH REDMOND</t>
  </si>
  <si>
    <t>PO BOX 8075</t>
  </si>
  <si>
    <t>(802) 488-0531</t>
  </si>
  <si>
    <t>MARYBETHREDMOND@COMCAST.NET</t>
  </si>
  <si>
    <t>MARYBETHREDMOND.COM</t>
  </si>
  <si>
    <t>TANYA VYHOVSKY</t>
  </si>
  <si>
    <t>50 SAYBROOK RD</t>
  </si>
  <si>
    <t>(802) 316-8329</t>
  </si>
  <si>
    <t>TANYA@TANYAVFORVT.COM</t>
  </si>
  <si>
    <t>WWW.TANYAVFORVT.COM</t>
  </si>
  <si>
    <t>CHI-8-2</t>
  </si>
  <si>
    <t>EDMOND J. DAUDELIN</t>
  </si>
  <si>
    <t>17 CASCADE CRT</t>
  </si>
  <si>
    <t>(802) 578-6290</t>
  </si>
  <si>
    <t>EZED6290@GMAIL.COM</t>
  </si>
  <si>
    <t>KAREN DOLAN</t>
  </si>
  <si>
    <t>28 JACKSON ST</t>
  </si>
  <si>
    <t>ESSEX JUNCTION</t>
  </si>
  <si>
    <t>(802) 233-4434</t>
  </si>
  <si>
    <t>KAREN@DOLANFORVTHOUSE.COM</t>
  </si>
  <si>
    <t>DOLANFORVTHOUSE.COM</t>
  </si>
  <si>
    <t>BRETT L. GASKILL</t>
  </si>
  <si>
    <t>122 SOUTH ST</t>
  </si>
  <si>
    <t>(802) 557-7142</t>
  </si>
  <si>
    <t>BGASKILLVT912@YAHOO.COM</t>
  </si>
  <si>
    <t>LORI HOUGHTON</t>
  </si>
  <si>
    <t>40 SCHOOL ST</t>
  </si>
  <si>
    <t>(802) 879-6701</t>
  </si>
  <si>
    <t>(802) 373-0599</t>
  </si>
  <si>
    <t>HOUGHTON.LORI@GMAIL.COM</t>
  </si>
  <si>
    <t>WWW.LORIHOUGHTON.COM</t>
  </si>
  <si>
    <t>CHI-8-3</t>
  </si>
  <si>
    <t>ROBERT L. BANCROFT</t>
  </si>
  <si>
    <t>WESTFORD</t>
  </si>
  <si>
    <t>405 BROOKSIDE RD</t>
  </si>
  <si>
    <t>05494</t>
  </si>
  <si>
    <t>(802) 879-7386</t>
  </si>
  <si>
    <t>BANCROFT.VT@GMAIL.COM</t>
  </si>
  <si>
    <t>BOBBANCROFTFORVTHOUSE.ORG</t>
  </si>
  <si>
    <t>ALYSSA BLACK</t>
  </si>
  <si>
    <t>PO BOX 4191</t>
  </si>
  <si>
    <t>ALYSSA@ALYSSAFORVT.ORG</t>
  </si>
  <si>
    <t>ALYSSAFORVT.ORG</t>
  </si>
  <si>
    <t>ANDY WATTS</t>
  </si>
  <si>
    <t>20 CEDAR ST</t>
  </si>
  <si>
    <t>(802) 872-8927</t>
  </si>
  <si>
    <t>(802) 734-6222</t>
  </si>
  <si>
    <t>WATTS.NEW4U@GMAIL.COM</t>
  </si>
  <si>
    <t>WATTSNEW4U.COM</t>
  </si>
  <si>
    <t>CHI-9-1</t>
  </si>
  <si>
    <t>SETH CHASE</t>
  </si>
  <si>
    <t>MAIN ST PO BOX 131</t>
  </si>
  <si>
    <t>(802) 662-0787</t>
  </si>
  <si>
    <t>CHASE4VT@GMAIL.COM</t>
  </si>
  <si>
    <t>FACEBOOK.COM/CHASE4VT</t>
  </si>
  <si>
    <t>DESERAE MORIN</t>
  </si>
  <si>
    <t>193 SHANNON RD</t>
  </si>
  <si>
    <t>(802) 777-9636</t>
  </si>
  <si>
    <t>DESERAE.MYST@GMAIL.COM</t>
  </si>
  <si>
    <t>CURT TAYLOR</t>
  </si>
  <si>
    <t>436 SUNDERLAND WOODS RD</t>
  </si>
  <si>
    <t>(802) 324-7188</t>
  </si>
  <si>
    <t>CURTTAYLORVT@GMAIL.COM</t>
  </si>
  <si>
    <t>CT4VT.COM</t>
  </si>
  <si>
    <t>DOUG WOOD</t>
  </si>
  <si>
    <t>75 WINTERGREEN DR</t>
  </si>
  <si>
    <t>(802) 373-9580</t>
  </si>
  <si>
    <t>DWOODBTV@GMAIL.COM</t>
  </si>
  <si>
    <t>CHI-9-2</t>
  </si>
  <si>
    <t>SARITA AUSTIN</t>
  </si>
  <si>
    <t>285 CROOKED CREEK RD</t>
  </si>
  <si>
    <t>(802) 310-4698</t>
  </si>
  <si>
    <t>SARITAAUSTIN@GMAIL.COM</t>
  </si>
  <si>
    <t>PATRICK BRENNAN</t>
  </si>
  <si>
    <t>96 TANGLEWOOD DR</t>
  </si>
  <si>
    <t>(802) 578-2763</t>
  </si>
  <si>
    <t>(802) 863-3773</t>
  </si>
  <si>
    <t>PBRENNAN@LEG.STATE.VT.US</t>
  </si>
  <si>
    <t>JON LYNCH</t>
  </si>
  <si>
    <t>96 OVERLAKE DR</t>
  </si>
  <si>
    <t>(802) 497-4717</t>
  </si>
  <si>
    <t>JON@LYNCH2020.COM</t>
  </si>
  <si>
    <t>LYNCH2020.COM</t>
  </si>
  <si>
    <t>CHI-10</t>
  </si>
  <si>
    <t>TODD BUIK</t>
  </si>
  <si>
    <t>PO BOX 199</t>
  </si>
  <si>
    <t>EMBER QUINN</t>
  </si>
  <si>
    <t>112 RAILROAD ST</t>
  </si>
  <si>
    <t>(802) 891-6303</t>
  </si>
  <si>
    <t>(802) 399-8024</t>
  </si>
  <si>
    <t>QUINNED68@GMAIL.COM</t>
  </si>
  <si>
    <t>EMILY HECKER</t>
  </si>
  <si>
    <t>35 MAIN ST</t>
  </si>
  <si>
    <t>04568</t>
  </si>
  <si>
    <t>(323) 203-4110</t>
  </si>
  <si>
    <t>EMILYHECKER@GMAIL.COM</t>
  </si>
  <si>
    <t>CHRIS MATTOS</t>
  </si>
  <si>
    <t>37 SMITH RD</t>
  </si>
  <si>
    <t>JOHN PALASIK</t>
  </si>
  <si>
    <t>25 PETTY BROOK RD</t>
  </si>
  <si>
    <t>(802) 893-4851</t>
  </si>
  <si>
    <t>JOHN.PALASIKVT@GMAIL.COM</t>
  </si>
  <si>
    <t>ESX-CAL</t>
  </si>
  <si>
    <t>CLEMENT "CLEM" BISSONNETTE</t>
  </si>
  <si>
    <t>GUILDHALL</t>
  </si>
  <si>
    <t>PO BOX 124</t>
  </si>
  <si>
    <t>05905</t>
  </si>
  <si>
    <t>TERRI LYNN WILLIAMS</t>
  </si>
  <si>
    <t>GRANBY</t>
  </si>
  <si>
    <t>1171 SHORES HL</t>
  </si>
  <si>
    <t>05840</t>
  </si>
  <si>
    <t>ESX-CAL-ORL</t>
  </si>
  <si>
    <t>MARTHA W. ALLEN</t>
  </si>
  <si>
    <t>CANAAN</t>
  </si>
  <si>
    <t>465 POLLARD HL</t>
  </si>
  <si>
    <t>05903</t>
  </si>
  <si>
    <t>(603) 203-3280</t>
  </si>
  <si>
    <t>(802) 266-8171</t>
  </si>
  <si>
    <t>SAPFARM2@GMAIL.COM</t>
  </si>
  <si>
    <t>PAUL LEFEBVRE</t>
  </si>
  <si>
    <t>NEWARK</t>
  </si>
  <si>
    <t>PO BOX 397</t>
  </si>
  <si>
    <t>ISLAND POND</t>
  </si>
  <si>
    <t>05846</t>
  </si>
  <si>
    <t>(802) 467-8338</t>
  </si>
  <si>
    <t>PAUL@BARTONCHRONICLE.COM</t>
  </si>
  <si>
    <t>FRA-1</t>
  </si>
  <si>
    <t>BEN CHIAPPINELLI</t>
  </si>
  <si>
    <t>12 PATTEE HILL RD</t>
  </si>
  <si>
    <t>(802) 370-2738</t>
  </si>
  <si>
    <t>(802) 370-2736</t>
  </si>
  <si>
    <t>CHIAPPINELLI@GMAIL.COM</t>
  </si>
  <si>
    <t>CARL ROSENQUIST</t>
  </si>
  <si>
    <t>33 CARPENTER HILL RD</t>
  </si>
  <si>
    <t>(802) 527-7332</t>
  </si>
  <si>
    <t>CARLJROSENQUIST@HOTMAIL.COM</t>
  </si>
  <si>
    <t>FRA-2</t>
  </si>
  <si>
    <t>BARBARA SMITH MURPHY</t>
  </si>
  <si>
    <t>FAIRFAX</t>
  </si>
  <si>
    <t>7 LILY RD</t>
  </si>
  <si>
    <t>05454</t>
  </si>
  <si>
    <t>(802) 849-6545</t>
  </si>
  <si>
    <t>BSMFFXVT@YAHOO.COM</t>
  </si>
  <si>
    <t>BARBARASMURPHY.COM</t>
  </si>
  <si>
    <t>FRA-3-1</t>
  </si>
  <si>
    <t>BRUCE F. CHEESEMAN</t>
  </si>
  <si>
    <t>40 PROSPECT HILL RD</t>
  </si>
  <si>
    <t>(802) 355-5799</t>
  </si>
  <si>
    <t>(802) 524-5580</t>
  </si>
  <si>
    <t>BFCHEESEMAN@COMCAST.NET</t>
  </si>
  <si>
    <t>DAVID GLIDDEN</t>
  </si>
  <si>
    <t>15 MESSENGER ST, 1</t>
  </si>
  <si>
    <t>(802) 377-2678</t>
  </si>
  <si>
    <t>DAVID@DAVIDFORVT.COM</t>
  </si>
  <si>
    <t>WWW.DAVIDFORVT.COM</t>
  </si>
  <si>
    <t>MIKE MCCARTHY</t>
  </si>
  <si>
    <t>113 BANK ST</t>
  </si>
  <si>
    <t>(802) 233-7587</t>
  </si>
  <si>
    <t>MIKE@ILIKEMIKEVT.COM</t>
  </si>
  <si>
    <t>CASEY TOOF</t>
  </si>
  <si>
    <t>16 CLYDE ALLEN DR</t>
  </si>
  <si>
    <t>(802) 309-3522</t>
  </si>
  <si>
    <t>CASEYTOOF@GMAIL.COM</t>
  </si>
  <si>
    <t>WWW.CASEYTOOF.COM</t>
  </si>
  <si>
    <t>FRA-3-2</t>
  </si>
  <si>
    <t>EILEEN "LYNN" DICKINSON</t>
  </si>
  <si>
    <t>69 BUTTON RD</t>
  </si>
  <si>
    <t>SAINT ALBANS</t>
  </si>
  <si>
    <t>(802) 524-3404</t>
  </si>
  <si>
    <t>LYNNDICKINSON70@COMCAST.NET</t>
  </si>
  <si>
    <t>FRA-4</t>
  </si>
  <si>
    <t>NICHOLAS A. BROSSEAU</t>
  </si>
  <si>
    <t>2612 HIGHGATE ROAD</t>
  </si>
  <si>
    <t>(802) 309-2062</t>
  </si>
  <si>
    <t>(802) 527-9604</t>
  </si>
  <si>
    <t>BROSSEAU_NICK@YAHOO.COM</t>
  </si>
  <si>
    <t>WWW.FACEBOOK.COM/NICKBROSSEAUFORSTATEREP</t>
  </si>
  <si>
    <t>ROBERT W. NORRIS</t>
  </si>
  <si>
    <t>SHELDON</t>
  </si>
  <si>
    <t>162 VT ROUTE 105</t>
  </si>
  <si>
    <t>05483</t>
  </si>
  <si>
    <t>RWNRAMS@YAHOO.COM</t>
  </si>
  <si>
    <t>BRIAN K. SAVAGE</t>
  </si>
  <si>
    <t>17 LINDA AVE</t>
  </si>
  <si>
    <t>(802) 782-9314</t>
  </si>
  <si>
    <t>BRIANKLYNNB@COMCAST.ET</t>
  </si>
  <si>
    <t>FRA-5</t>
  </si>
  <si>
    <t>CHAREN FEGARD</t>
  </si>
  <si>
    <t>BERKSHIRE</t>
  </si>
  <si>
    <t>1570 LOST NATION RD</t>
  </si>
  <si>
    <t>05450</t>
  </si>
  <si>
    <t>(802) 848-7303</t>
  </si>
  <si>
    <t>CHARENFEGARD@GMAIL.COM</t>
  </si>
  <si>
    <t>CHARENFORHOUSE.COM</t>
  </si>
  <si>
    <t>LISA A. HANGO</t>
  </si>
  <si>
    <t>471 POTATO HILL RD</t>
  </si>
  <si>
    <t>ENOSBURG FALLS</t>
  </si>
  <si>
    <t>(802) 933-4667</t>
  </si>
  <si>
    <t>LAHANGO@GMAIL.COM</t>
  </si>
  <si>
    <t>HANGOFORHOUSE.COM</t>
  </si>
  <si>
    <t>PAUL MARTIN</t>
  </si>
  <si>
    <t>FRANKLIN</t>
  </si>
  <si>
    <t>172 SQUARE RD</t>
  </si>
  <si>
    <t>05457</t>
  </si>
  <si>
    <t>(802) 363-9501</t>
  </si>
  <si>
    <t>(802) 734-0406</t>
  </si>
  <si>
    <t>PAULMARTIN@ICLOUD.COM</t>
  </si>
  <si>
    <t>DANIEL NADEAU</t>
  </si>
  <si>
    <t>HIGHGATE</t>
  </si>
  <si>
    <t>1061 BALLARD RD</t>
  </si>
  <si>
    <t>(802) 582-9235</t>
  </si>
  <si>
    <t>(802) 868-5179</t>
  </si>
  <si>
    <t>DANIELNADEAU93@GMAIL.COM</t>
  </si>
  <si>
    <t>FRA-6</t>
  </si>
  <si>
    <t>JAMES GREGOIRE</t>
  </si>
  <si>
    <t>FAIRFIELD</t>
  </si>
  <si>
    <t>4668 VT ROUTE 36</t>
  </si>
  <si>
    <t>05455</t>
  </si>
  <si>
    <t>(902) 933-2667</t>
  </si>
  <si>
    <t>(802) 933-2667</t>
  </si>
  <si>
    <t>JAMES.GREGOIRE10@GMAIL.COM</t>
  </si>
  <si>
    <t>WWW.JAMESGREGOIRE.COM</t>
  </si>
  <si>
    <t>FRA-7</t>
  </si>
  <si>
    <t>FELISHA ROSE LEFFLER</t>
  </si>
  <si>
    <t>ENOSBURGH</t>
  </si>
  <si>
    <t>PO BOX 1123</t>
  </si>
  <si>
    <t>(802) 782-9084</t>
  </si>
  <si>
    <t>FELISHA@FELISHALEFFLER.COM</t>
  </si>
  <si>
    <t>DENNIS A. WILLIAMS</t>
  </si>
  <si>
    <t>6317 CHESTER A ARTHUR RD</t>
  </si>
  <si>
    <t>(802) 933-5175</t>
  </si>
  <si>
    <t>CHETART@HOTMAIL.COM</t>
  </si>
  <si>
    <t>GI-CHI</t>
  </si>
  <si>
    <t>MITZI JOHNSON</t>
  </si>
  <si>
    <t>SOUTH HERO</t>
  </si>
  <si>
    <t>PO BOX 144</t>
  </si>
  <si>
    <t>05486</t>
  </si>
  <si>
    <t>(802) 363-4448</t>
  </si>
  <si>
    <t>MITZIFORVERMONT@GMAIL.COM</t>
  </si>
  <si>
    <t>ANDY JULOW</t>
  </si>
  <si>
    <t>NORTH HERO</t>
  </si>
  <si>
    <t>100 CARRY BAY LN</t>
  </si>
  <si>
    <t>05474</t>
  </si>
  <si>
    <t>(802) 378-5115</t>
  </si>
  <si>
    <t>ANDREW@JULOW.COM</t>
  </si>
  <si>
    <t>ANDYJULOW.COM</t>
  </si>
  <si>
    <t>LELAND J. MORGAN</t>
  </si>
  <si>
    <t>23 MORGAN RD</t>
  </si>
  <si>
    <t>(802) 318-0227</t>
  </si>
  <si>
    <t>LEEJMORGAN@HOTMAIL.COM</t>
  </si>
  <si>
    <t>MICHAEL R. MORGAN</t>
  </si>
  <si>
    <t>53 BEAR TRAP RD</t>
  </si>
  <si>
    <t>(802) 881-7835</t>
  </si>
  <si>
    <t>FALCON83@COMCAST.NET</t>
  </si>
  <si>
    <t>LAM-1</t>
  </si>
  <si>
    <t>JO SABEL COURTNEY</t>
  </si>
  <si>
    <t>STOWE</t>
  </si>
  <si>
    <t>PO BOX 592</t>
  </si>
  <si>
    <t>05672</t>
  </si>
  <si>
    <t>JO7SABEL@GMAIL.COM</t>
  </si>
  <si>
    <t>WWW.JOFORSTOWE.COM</t>
  </si>
  <si>
    <t>HEIDI E. SCHEUERMANN</t>
  </si>
  <si>
    <t>PO BOX 908</t>
  </si>
  <si>
    <t>(802) 253-9314</t>
  </si>
  <si>
    <t>HEIDI@HEIDISCHEUERMANN.COM</t>
  </si>
  <si>
    <t>WWW.HEIDISCHEUERMANN.COM</t>
  </si>
  <si>
    <t>LAM-2</t>
  </si>
  <si>
    <t>RICHARD J. BAILEY</t>
  </si>
  <si>
    <t>HYDE PARK</t>
  </si>
  <si>
    <t>142 HOULE RD</t>
  </si>
  <si>
    <t>05655</t>
  </si>
  <si>
    <t>(802) 888-4191</t>
  </si>
  <si>
    <t>RJBAILEYVT@YAHOO.COM</t>
  </si>
  <si>
    <t>KATE DONNALLY</t>
  </si>
  <si>
    <t>P.O. BOX 394</t>
  </si>
  <si>
    <t>(802) 777-8148</t>
  </si>
  <si>
    <t>KATEDONNALLYVT@GMAIL.COM</t>
  </si>
  <si>
    <t>DANIEL NOYES</t>
  </si>
  <si>
    <t>WOLCOTT</t>
  </si>
  <si>
    <t>1394 RICHARD WOOLCUTT RD</t>
  </si>
  <si>
    <t>05680</t>
  </si>
  <si>
    <t>(802) 730-7171</t>
  </si>
  <si>
    <t>DAN@STREAMBANKS.ORG</t>
  </si>
  <si>
    <t>WWW.DANNOYESVT.COM</t>
  </si>
  <si>
    <t>SHAYNE SPENCE</t>
  </si>
  <si>
    <t>JOHNSON</t>
  </si>
  <si>
    <t>P.O. BOX 288</t>
  </si>
  <si>
    <t>05656</t>
  </si>
  <si>
    <t>(802) 585-8591</t>
  </si>
  <si>
    <t>SHAYNEWSPENCE@GMAIL.COM</t>
  </si>
  <si>
    <t>SHAYNESPENCE.NATIONBUILDER.COM</t>
  </si>
  <si>
    <t>LAM-3</t>
  </si>
  <si>
    <t>LUCY ROGERS</t>
  </si>
  <si>
    <t>WATERVILLE</t>
  </si>
  <si>
    <t>PO BOX 23 PO BOX 23</t>
  </si>
  <si>
    <t>05492</t>
  </si>
  <si>
    <t>(802) 730-0604</t>
  </si>
  <si>
    <t>LUCYROGERSVT@GMAIL.COM</t>
  </si>
  <si>
    <t>WWW.LUCYROGERSVT.COM</t>
  </si>
  <si>
    <t>FERRON WAMBOLD</t>
  </si>
  <si>
    <t>18 RICHIE'S LN, 102</t>
  </si>
  <si>
    <t>JEFFERSONVILLE</t>
  </si>
  <si>
    <t>05464</t>
  </si>
  <si>
    <t>(402) 841-2210</t>
  </si>
  <si>
    <t>FERRONFORHOUSE@GMAIL.COM</t>
  </si>
  <si>
    <t>FERRONWAMBOLD.WIXSITE.COM/VTHOUSE</t>
  </si>
  <si>
    <t>LAM-WAS</t>
  </si>
  <si>
    <t>SHANNARA JOHNSON</t>
  </si>
  <si>
    <t>MORRISTOWN</t>
  </si>
  <si>
    <t>46 DAVISON RD</t>
  </si>
  <si>
    <t>05661</t>
  </si>
  <si>
    <t>(802) 888-8935</t>
  </si>
  <si>
    <t>(802) 829-1553</t>
  </si>
  <si>
    <t>SHANNARA.JOHNSON@GMAIL.COM</t>
  </si>
  <si>
    <t>TYLER MACHIA</t>
  </si>
  <si>
    <t>78 MEADOW DRIVE</t>
  </si>
  <si>
    <t>(802) 578-1671</t>
  </si>
  <si>
    <t>MACHIAFORSTATEREP@GMAIL.COM</t>
  </si>
  <si>
    <t>MACHIAFORSTATEREP.COM</t>
  </si>
  <si>
    <t>AVRAM PATT</t>
  </si>
  <si>
    <t>WORCESTER</t>
  </si>
  <si>
    <t>139 WEST HILL RD</t>
  </si>
  <si>
    <t>(802) 223-1014</t>
  </si>
  <si>
    <t>AVRAM@AVRAMPATT.COM</t>
  </si>
  <si>
    <t>AVRAMPATT.COM</t>
  </si>
  <si>
    <t>DAVID YACOVONE</t>
  </si>
  <si>
    <t>28 MANSFIELD AVE</t>
  </si>
  <si>
    <t>(802) 730-0483</t>
  </si>
  <si>
    <t>DAVID.YACOVONE@GMAIL.COM</t>
  </si>
  <si>
    <t>ORA-1</t>
  </si>
  <si>
    <t>SUSAN HATCH DAVIS</t>
  </si>
  <si>
    <t>75 NOTCH RD</t>
  </si>
  <si>
    <t>WEST TOPSHAM</t>
  </si>
  <si>
    <t>05086</t>
  </si>
  <si>
    <t>(802) 439-5103</t>
  </si>
  <si>
    <t>DAVISFORHOUSE@GMAIL.COM</t>
  </si>
  <si>
    <t>CARL DEMROW</t>
  </si>
  <si>
    <t>CORINTH</t>
  </si>
  <si>
    <t>P O BOX 531</t>
  </si>
  <si>
    <t>05039</t>
  </si>
  <si>
    <t>(802) 439-6731</t>
  </si>
  <si>
    <t>DEMROWFORVTHOUSE@GMAIL.COM</t>
  </si>
  <si>
    <t>WWW.CARLDEMROW.COM</t>
  </si>
  <si>
    <t>RODNEY GRAHAM</t>
  </si>
  <si>
    <t>859 GRAHAM RD</t>
  </si>
  <si>
    <t>(802) 793-7526</t>
  </si>
  <si>
    <t>(802) 433-6127</t>
  </si>
  <si>
    <t>RGRAHAM@LEG.STATE.VT.US.GOV</t>
  </si>
  <si>
    <t>SAMANTHA LEFEBVRE</t>
  </si>
  <si>
    <t>ORANGE</t>
  </si>
  <si>
    <t>37 TRICKLE BROOK DR</t>
  </si>
  <si>
    <t>(802) 595-0901</t>
  </si>
  <si>
    <t>SMYROXY@GMAIL.COM</t>
  </si>
  <si>
    <t>KATE MACLEAN</t>
  </si>
  <si>
    <t>CHELSEA</t>
  </si>
  <si>
    <t>77 KLONDIKE RD</t>
  </si>
  <si>
    <t>05038</t>
  </si>
  <si>
    <t>(802) 685-1242</t>
  </si>
  <si>
    <t>(802) 685-7757</t>
  </si>
  <si>
    <t>KATEFORVTHOUSE@GMAIL.COM</t>
  </si>
  <si>
    <t>WWW.KATEFORSTATEREP.COM</t>
  </si>
  <si>
    <t>RAMA SCHNEIDER</t>
  </si>
  <si>
    <t>1614 GILBERT RD</t>
  </si>
  <si>
    <t>(802) 433-5441</t>
  </si>
  <si>
    <t>RAMA4REP@CONNECTEDVERMONT.ORG</t>
  </si>
  <si>
    <t>CONNECTEDVERMONT.ORG</t>
  </si>
  <si>
    <t>ORA-2</t>
  </si>
  <si>
    <t>SARAH COPELAND HANZAS</t>
  </si>
  <si>
    <t>BRADFORD</t>
  </si>
  <si>
    <t>PO BOX 43</t>
  </si>
  <si>
    <t>05033</t>
  </si>
  <si>
    <t>(802) 222-4064</t>
  </si>
  <si>
    <t>(802) 622-4310</t>
  </si>
  <si>
    <t>SCOPELANDHANZAS@GMAIL.COM</t>
  </si>
  <si>
    <t>ZACHARY MICHAEL LANG</t>
  </si>
  <si>
    <t>PO BOX 100</t>
  </si>
  <si>
    <t>(802) 431-5766</t>
  </si>
  <si>
    <t>ZLANG762@GMAIL.COM</t>
  </si>
  <si>
    <t>ORA-CAL</t>
  </si>
  <si>
    <t>JOE PARSONS</t>
  </si>
  <si>
    <t>PO BOX 46</t>
  </si>
  <si>
    <t>(802) 233-7779</t>
  </si>
  <si>
    <t>JOSEPH.PARSONSNVT@GMAIL.COM</t>
  </si>
  <si>
    <t>KELSEY ROOT-WINCHESTER</t>
  </si>
  <si>
    <t>PO BOX 275</t>
  </si>
  <si>
    <t>WELLS RIVER</t>
  </si>
  <si>
    <t>05081</t>
  </si>
  <si>
    <t>(800) 381-0972</t>
  </si>
  <si>
    <t>(802) 626-8982</t>
  </si>
  <si>
    <t>KELSEYROOTHC@GMAIL.COM</t>
  </si>
  <si>
    <t>ORA-WAS-ADD</t>
  </si>
  <si>
    <t>KEVIN P. DOERING</t>
  </si>
  <si>
    <t>RANDOLPH</t>
  </si>
  <si>
    <t>PO BOX 97</t>
  </si>
  <si>
    <t>RANDOLPH CENTER</t>
  </si>
  <si>
    <t>05061</t>
  </si>
  <si>
    <t>(802) 565-0350</t>
  </si>
  <si>
    <t>DOERINGWX@COMCAST.NET</t>
  </si>
  <si>
    <t>JAY HOOPER</t>
  </si>
  <si>
    <t>2771 VT ROUTE 66, APT 2</t>
  </si>
  <si>
    <t>RANDOLPH CTR</t>
  </si>
  <si>
    <t>(802) 299-6371</t>
  </si>
  <si>
    <t>(802) 728-6659</t>
  </si>
  <si>
    <t>HOOPER4HOUSE@GMAIL.COM</t>
  </si>
  <si>
    <t>WWW.HOOPER4HOUSE.COM</t>
  </si>
  <si>
    <t>PETER REED</t>
  </si>
  <si>
    <t>BRAINTREE</t>
  </si>
  <si>
    <t>4341 BRAINTREE HILL RD</t>
  </si>
  <si>
    <t>05060</t>
  </si>
  <si>
    <t>(203) 482-4749</t>
  </si>
  <si>
    <t>(802) 728-2524</t>
  </si>
  <si>
    <t>PETERREEDVT@GMAIL.COM</t>
  </si>
  <si>
    <t>PETERREEDVT.COM</t>
  </si>
  <si>
    <t>JOSEPH ROCHE</t>
  </si>
  <si>
    <t>233 ALLEN DR</t>
  </si>
  <si>
    <t>(802) 565-8013</t>
  </si>
  <si>
    <t>JOE35468@YAHOO.COM</t>
  </si>
  <si>
    <t>FACEBOOK.COM/JRVTSTATE</t>
  </si>
  <si>
    <t>CHARLES RUSSELL</t>
  </si>
  <si>
    <t>1551 CURTIS RD</t>
  </si>
  <si>
    <t>(802) 249-7759</t>
  </si>
  <si>
    <t>FISHEROFMEN77@GMAIL.COM</t>
  </si>
  <si>
    <t>LARRY SATCOWITZ</t>
  </si>
  <si>
    <t>12 PROPSECT AVE</t>
  </si>
  <si>
    <t>(802) 728-4105</t>
  </si>
  <si>
    <t>LARRY@SATCOWITZ.COM</t>
  </si>
  <si>
    <t>LARRY.SATCOWITZ.COM</t>
  </si>
  <si>
    <t>ORL-1</t>
  </si>
  <si>
    <t>LYNN D. BATCHELOR</t>
  </si>
  <si>
    <t>DERBY</t>
  </si>
  <si>
    <t>165 BEACH ST</t>
  </si>
  <si>
    <t>DERBY LINE</t>
  </si>
  <si>
    <t>(802) 873-3006</t>
  </si>
  <si>
    <t>LBATCHELOR@LEG.STATE.VT.US</t>
  </si>
  <si>
    <t>BRIAN SMITH</t>
  </si>
  <si>
    <t>599 ANN WILSON RD</t>
  </si>
  <si>
    <t>05829</t>
  </si>
  <si>
    <t>(802) 766-4962</t>
  </si>
  <si>
    <t>BSMITH@LEG.STATE.VT.US</t>
  </si>
  <si>
    <t>ORL-2</t>
  </si>
  <si>
    <t>MICHAEL J. MARCOTTE</t>
  </si>
  <si>
    <t>COVENTRY</t>
  </si>
  <si>
    <t>106 PRIVATE POND RD</t>
  </si>
  <si>
    <t>NEWPORT</t>
  </si>
  <si>
    <t>(802) 334-2132</t>
  </si>
  <si>
    <t>(802) 334-6302</t>
  </si>
  <si>
    <t>JIMKWIK@SURFGLOBAL.NET</t>
  </si>
  <si>
    <t>WOODMAN "WOODY" H. PAGE</t>
  </si>
  <si>
    <t>299 HIGHLAND AVE</t>
  </si>
  <si>
    <t>(802) 334-6988</t>
  </si>
  <si>
    <t>PAGE4HOUSE@GMAIL.COM</t>
  </si>
  <si>
    <t>ORL-CAL</t>
  </si>
  <si>
    <t>JOHN ELWELL</t>
  </si>
  <si>
    <t>CRAFTSBURY</t>
  </si>
  <si>
    <t>2102 S ALBANY RD</t>
  </si>
  <si>
    <t>05827</t>
  </si>
  <si>
    <t>(802) 586-2886</t>
  </si>
  <si>
    <t>JCE913@GMAIL.COM</t>
  </si>
  <si>
    <t>FRANK HUARD</t>
  </si>
  <si>
    <t>PO BOX  1024</t>
  </si>
  <si>
    <t>MORRISVILLE</t>
  </si>
  <si>
    <t>(802) 586-2406</t>
  </si>
  <si>
    <t>KATSBOOKKINGVT@GMAIL.COM</t>
  </si>
  <si>
    <t>KATHERINE SIMS</t>
  </si>
  <si>
    <t>70 SUMMER DR</t>
  </si>
  <si>
    <t>05826</t>
  </si>
  <si>
    <t>(802) 673-7376</t>
  </si>
  <si>
    <t>KS@KATHERINESIMS.ORG</t>
  </si>
  <si>
    <t>WWW.KATHERINESIMSFORHOUSE.COM</t>
  </si>
  <si>
    <t>VICKI STRONG</t>
  </si>
  <si>
    <t>ALBANY</t>
  </si>
  <si>
    <t>1367 CREEK RD ALBANY VT  05820</t>
  </si>
  <si>
    <t>IRASBURG</t>
  </si>
  <si>
    <t>05845</t>
  </si>
  <si>
    <t>(802) 754-2790</t>
  </si>
  <si>
    <t>VSTRONG@LEG.STATE.VT.US</t>
  </si>
  <si>
    <t>WWW.VICKISTRONG.COM</t>
  </si>
  <si>
    <t>JEANNINE A. YOUNG</t>
  </si>
  <si>
    <t>375 YOUNG RD</t>
  </si>
  <si>
    <t>CRAFTSBURY COMMON</t>
  </si>
  <si>
    <t>(802) 586-2899</t>
  </si>
  <si>
    <t>J.YOUNG@YOUNG4HOUSE.COM</t>
  </si>
  <si>
    <t>WWW.YOUNG4HOUSE.COM</t>
  </si>
  <si>
    <t>ORL-LAM</t>
  </si>
  <si>
    <t>MARK A. HIGLEY</t>
  </si>
  <si>
    <t>LOWELL</t>
  </si>
  <si>
    <t>429 BARAW ROAD PO BOX 10</t>
  </si>
  <si>
    <t>05847</t>
  </si>
  <si>
    <t>(802) 744-6379</t>
  </si>
  <si>
    <t>CHOPPERHIGLEY@GMAIL.COM</t>
  </si>
  <si>
    <t>RUT-BEN</t>
  </si>
  <si>
    <t>SALLY ACHEY</t>
  </si>
  <si>
    <t>MIDDLETOWN SPRINGS</t>
  </si>
  <si>
    <t>350 DAISY HOLLOW ROAD</t>
  </si>
  <si>
    <t>MIDDLETOWN SPRINGS,</t>
  </si>
  <si>
    <t>05757</t>
  </si>
  <si>
    <t>(802) 235-2434</t>
  </si>
  <si>
    <t>SALLYACHEY@GMAIL.COM</t>
  </si>
  <si>
    <t>HTTPS://WWW.SALLY4VTREP.COM</t>
  </si>
  <si>
    <t>ROBIN CHESNUT-TANGERMAN</t>
  </si>
  <si>
    <t>72 SUNDOG LN</t>
  </si>
  <si>
    <t>(802) 282-5535</t>
  </si>
  <si>
    <t>ROBINFORREP@GMAIL.COM</t>
  </si>
  <si>
    <t>ROBINFORREP.COM</t>
  </si>
  <si>
    <t>RUT-1</t>
  </si>
  <si>
    <t>TYLER-JOSEPH BALLARD</t>
  </si>
  <si>
    <t>1101 E MAIN ST</t>
  </si>
  <si>
    <t>(802) 342-3603</t>
  </si>
  <si>
    <t>OPIEBALLARD@GMAIL.COM</t>
  </si>
  <si>
    <t>PATRICIA A. MCCOY</t>
  </si>
  <si>
    <t>1392 HIGH RD</t>
  </si>
  <si>
    <t>(802) 287-9625</t>
  </si>
  <si>
    <t>PATTIE.MCCOY5@GMAIL.COM</t>
  </si>
  <si>
    <t>RUT-2</t>
  </si>
  <si>
    <t>TOM BURDITT</t>
  </si>
  <si>
    <t>1118 CLARENDON AVE</t>
  </si>
  <si>
    <t>(802) 236-9257</t>
  </si>
  <si>
    <t>THOMASBURDITT@YAHOO.COM</t>
  </si>
  <si>
    <t>KEN FREDETTE</t>
  </si>
  <si>
    <t>369 CREEK RD</t>
  </si>
  <si>
    <t>(802) 446-3108</t>
  </si>
  <si>
    <t>KFREDETTEVT@GMAIL.COM</t>
  </si>
  <si>
    <t>KENFREDETTEFORVERMONT.COM</t>
  </si>
  <si>
    <t>ARTHUR PETERSON</t>
  </si>
  <si>
    <t>CLARENDON</t>
  </si>
  <si>
    <t>157 E TINMOUTH RD</t>
  </si>
  <si>
    <t>(802) 558-8840</t>
  </si>
  <si>
    <t>ARTPETERSON71@AOL.COM</t>
  </si>
  <si>
    <t>DAVE POTTER</t>
  </si>
  <si>
    <t>462 E TINMOUTH RD</t>
  </si>
  <si>
    <t>(802) 438-5385</t>
  </si>
  <si>
    <t>SHADMTN@MSN.COM</t>
  </si>
  <si>
    <t>RUT-3</t>
  </si>
  <si>
    <t>WILLIAM "BILL" CANFIELD</t>
  </si>
  <si>
    <t>FAIR HAVEN</t>
  </si>
  <si>
    <t>12 PINE ST</t>
  </si>
  <si>
    <t>05743</t>
  </si>
  <si>
    <t>(802) 265-4428</t>
  </si>
  <si>
    <t>WCANFIELD@LEG.STATE.VT.US</t>
  </si>
  <si>
    <t>ROBERT "BOB" HELM</t>
  </si>
  <si>
    <t>647 VT ROUTE 4A E</t>
  </si>
  <si>
    <t>(802) 770-0262</t>
  </si>
  <si>
    <t>(802) 265-2145</t>
  </si>
  <si>
    <t>ROCKANDMARBLEINC@GMAIL.COM</t>
  </si>
  <si>
    <t>ROBERT "BOB" RICHARDS</t>
  </si>
  <si>
    <t>59 S MAIN</t>
  </si>
  <si>
    <t>(802) 683-6378</t>
  </si>
  <si>
    <t>BRICHARDS2355@GMAIL.COM</t>
  </si>
  <si>
    <t>RUT-4</t>
  </si>
  <si>
    <t>BARBARA NOYES PULLING</t>
  </si>
  <si>
    <t>2277 E PITTSFORD RD</t>
  </si>
  <si>
    <t>BARBARANOYESPULLING@GMAIL.COM</t>
  </si>
  <si>
    <t>WWW.PULLINGFORRUTLANDTOWN.COM</t>
  </si>
  <si>
    <t>THOMAS TERENZINI</t>
  </si>
  <si>
    <t>34 CHASANNA DR, B</t>
  </si>
  <si>
    <t>(802) 855-1945</t>
  </si>
  <si>
    <t>TTERENZINI@LEG.STATE.VT.US</t>
  </si>
  <si>
    <t>RUT-5-1</t>
  </si>
  <si>
    <t>PETER J. FAGAN</t>
  </si>
  <si>
    <t>17 CLINTON AVE</t>
  </si>
  <si>
    <t>(802) 342-1214</t>
  </si>
  <si>
    <t>PETERFAGAN.VT@GMAIL.COM</t>
  </si>
  <si>
    <t>RUT-5-2</t>
  </si>
  <si>
    <t>LARRY "COOPER" CUPOLI</t>
  </si>
  <si>
    <t>57 PIEDMONT POND RD</t>
  </si>
  <si>
    <t>(802) 417-4399</t>
  </si>
  <si>
    <t>(802) 775-3179</t>
  </si>
  <si>
    <t>CUPOLIVT@COMCAST.NET</t>
  </si>
  <si>
    <t>RUT-5-3</t>
  </si>
  <si>
    <t>JOHN P. CIOFFI JR</t>
  </si>
  <si>
    <t>91 FIRST ST</t>
  </si>
  <si>
    <t>MARY E. HOWARD</t>
  </si>
  <si>
    <t>PO BOX 6592</t>
  </si>
  <si>
    <t>(802) 236-4477</t>
  </si>
  <si>
    <t>(802) 775-1125</t>
  </si>
  <si>
    <t>JMH17@COMCAST.NET</t>
  </si>
  <si>
    <t>RUT-5-4</t>
  </si>
  <si>
    <t>WILLIAM NOTTE</t>
  </si>
  <si>
    <t>8 ORCHARD DR</t>
  </si>
  <si>
    <t>(802) 779-6369</t>
  </si>
  <si>
    <t>WILLNOTTE@GMAIL.COM</t>
  </si>
  <si>
    <t>SHERRI PROUTY</t>
  </si>
  <si>
    <t>45 KINGSLEY AVE</t>
  </si>
  <si>
    <t>(802) 353-8028</t>
  </si>
  <si>
    <t>PROUTY20@GMAIL.COM</t>
  </si>
  <si>
    <t>RUT-6</t>
  </si>
  <si>
    <t>STEPHANIE Z. JEROME</t>
  </si>
  <si>
    <t>PO BOX 65</t>
  </si>
  <si>
    <t>(802) 683-8209</t>
  </si>
  <si>
    <t>STEPHANIEJEROMEVT@GMAIL.COM</t>
  </si>
  <si>
    <t>WWW.STEPHANIEJEROMEVT.COM</t>
  </si>
  <si>
    <t>CHARLES "BUTCH" SHAW</t>
  </si>
  <si>
    <t>PITTSFORD</t>
  </si>
  <si>
    <t>PO BOX 197</t>
  </si>
  <si>
    <t>05763</t>
  </si>
  <si>
    <t>(802) 483-2398</t>
  </si>
  <si>
    <t>BUTCHSHAWS@AOL.COM</t>
  </si>
  <si>
    <t>DAVID SOULIA</t>
  </si>
  <si>
    <t>1299 OXBOW RD</t>
  </si>
  <si>
    <t>(802) 683-9373</t>
  </si>
  <si>
    <t>DAVE@SOULIA.NET</t>
  </si>
  <si>
    <t>VOTEDAVE.ORG</t>
  </si>
  <si>
    <t>RUT-WDR-1</t>
  </si>
  <si>
    <t>JIM HARRISON</t>
  </si>
  <si>
    <t>CHITTENDEN</t>
  </si>
  <si>
    <t>75 LAZY ACRES RD</t>
  </si>
  <si>
    <t>NORTH CHITTENDEN</t>
  </si>
  <si>
    <t>(802) 236-3001</t>
  </si>
  <si>
    <t>JIM.HARRISON.VT@GMAIL.COM</t>
  </si>
  <si>
    <t>HARRISONFORVERMONT.COM</t>
  </si>
  <si>
    <t>RUT-WDR-2</t>
  </si>
  <si>
    <t>LOGAN NICOLL</t>
  </si>
  <si>
    <t>11 DEPOT STREET</t>
  </si>
  <si>
    <t>(802) 345-8430</t>
  </si>
  <si>
    <t>LOGANMNICOLL@GMAIL.COM</t>
  </si>
  <si>
    <t>WAS-1</t>
  </si>
  <si>
    <t>GORDON BOCK</t>
  </si>
  <si>
    <t>NORTHFIELD</t>
  </si>
  <si>
    <t>BERLIN-NORTHFIELD ALLIANCE</t>
  </si>
  <si>
    <t>PO BOX 22</t>
  </si>
  <si>
    <t>05663</t>
  </si>
  <si>
    <t>(802) 371-9932</t>
  </si>
  <si>
    <t>BOCK.FOR.HOUSE@GMAIL.COM</t>
  </si>
  <si>
    <t>GORDONBOCK.ORG</t>
  </si>
  <si>
    <t>ANNE B. DONAHUE</t>
  </si>
  <si>
    <t>633 N MAIN ST</t>
  </si>
  <si>
    <t>(802) 249-4071</t>
  </si>
  <si>
    <t>ADONAHUE@LEG.STATE.VT.US</t>
  </si>
  <si>
    <t>KENNETH W. GOSLANT</t>
  </si>
  <si>
    <t>PO BOX 348</t>
  </si>
  <si>
    <t>(802) 249-7375</t>
  </si>
  <si>
    <t>KGOSLANT33@GMAIL.COM</t>
  </si>
  <si>
    <t>ROBERT "ROB" LEHMERT</t>
  </si>
  <si>
    <t>14 PLATEAU DR</t>
  </si>
  <si>
    <t>(802) 881-1570</t>
  </si>
  <si>
    <t>(802) 505-4013</t>
  </si>
  <si>
    <t>ROBLEHMERT@MAC.COM</t>
  </si>
  <si>
    <t>DENISE MACMARTIN</t>
  </si>
  <si>
    <t>109 VINE ST</t>
  </si>
  <si>
    <t>(802) 485-7491</t>
  </si>
  <si>
    <t>WAS-2</t>
  </si>
  <si>
    <t>ROB LACLAIR</t>
  </si>
  <si>
    <t>146 AIRPORT RD</t>
  </si>
  <si>
    <t>(802) 223-4333</t>
  </si>
  <si>
    <t>(802) 476-9668</t>
  </si>
  <si>
    <t>ROBSPLOW@COMCAST.NET</t>
  </si>
  <si>
    <t>FRANCIS "TOPPER" MCFAUN</t>
  </si>
  <si>
    <t>97 SUNSET RD</t>
  </si>
  <si>
    <t>(802) 479-9843</t>
  </si>
  <si>
    <t>(802) 522-7530</t>
  </si>
  <si>
    <t>TOPPERMCFAUN@AOL.COM</t>
  </si>
  <si>
    <t>WWW.TOPPERMCFAUN.ORG</t>
  </si>
  <si>
    <t>WAS-3</t>
  </si>
  <si>
    <t>PETER D. ANTHONY</t>
  </si>
  <si>
    <t>25 SCAMPINI SQ</t>
  </si>
  <si>
    <t>(802) 479-2420</t>
  </si>
  <si>
    <t>PDANTHONY@CHARTER.NET</t>
  </si>
  <si>
    <t>KAREN LAUZON</t>
  </si>
  <si>
    <t>125 NELSON ST</t>
  </si>
  <si>
    <t>(802) 479-2043</t>
  </si>
  <si>
    <t>KARENLAUZON@LIVE.COM</t>
  </si>
  <si>
    <t>JOHN STEINMAN</t>
  </si>
  <si>
    <t>110 NELSON</t>
  </si>
  <si>
    <t>(802) 793-0610</t>
  </si>
  <si>
    <t>STEINMAN4BARRE@GMAIL.COM</t>
  </si>
  <si>
    <t>TOMMY WALZ</t>
  </si>
  <si>
    <t>157 CAMP ST</t>
  </si>
  <si>
    <t>(802) 793-2262</t>
  </si>
  <si>
    <t>TWALZVT@GMAIL.COM</t>
  </si>
  <si>
    <t>WAS-4</t>
  </si>
  <si>
    <t>MARY S. HOOPER</t>
  </si>
  <si>
    <t>882 NORTH ST</t>
  </si>
  <si>
    <t>(802) 793-9512</t>
  </si>
  <si>
    <t>MARYSHOOPER@GMAIL.COM</t>
  </si>
  <si>
    <t>WARREN KITZMILLER</t>
  </si>
  <si>
    <t>138 NORTH ST</t>
  </si>
  <si>
    <t>(802) 229-0878</t>
  </si>
  <si>
    <t>WKITZMILLER@LEG.STATE.VT.US</t>
  </si>
  <si>
    <t>GLENNIE FITZGERALD SEWELL</t>
  </si>
  <si>
    <t>9 LANGDON ST, APT 4A</t>
  </si>
  <si>
    <t>(802) 589-0820</t>
  </si>
  <si>
    <t>WAS-5</t>
  </si>
  <si>
    <t>KIMBERLY JESSUP</t>
  </si>
  <si>
    <t>126 WOOD RD</t>
  </si>
  <si>
    <t>(802) 249-9306</t>
  </si>
  <si>
    <t>JESSUP.KIMBERLY@GMAIL.COM</t>
  </si>
  <si>
    <t>WWW.KIMBERLYJESSUPVT.NET</t>
  </si>
  <si>
    <t>MATTHEW S. SELLERS</t>
  </si>
  <si>
    <t>EAST MONTPELIER</t>
  </si>
  <si>
    <t>110 PERKINS RD</t>
  </si>
  <si>
    <t>05651</t>
  </si>
  <si>
    <t>(802) 595-2338</t>
  </si>
  <si>
    <t>MSSELLERS1968@GMAIL.COM</t>
  </si>
  <si>
    <t>WAS-6</t>
  </si>
  <si>
    <t>JANET ANCEL</t>
  </si>
  <si>
    <t>CALAIS</t>
  </si>
  <si>
    <t>PO BOX 123</t>
  </si>
  <si>
    <t>05648</t>
  </si>
  <si>
    <t>(802) 249-1660</t>
  </si>
  <si>
    <t>LEWIS G. GRAHAM JR</t>
  </si>
  <si>
    <t>MARSHFIELD</t>
  </si>
  <si>
    <t>VETS FOR VETS</t>
  </si>
  <si>
    <t>8086 US ROUTE 2</t>
  </si>
  <si>
    <t>05667</t>
  </si>
  <si>
    <t>(802) 249-0441</t>
  </si>
  <si>
    <t>(802) 454-7145</t>
  </si>
  <si>
    <t>LEWISGRAHAM@CHARTER.NET</t>
  </si>
  <si>
    <t>WAS-7</t>
  </si>
  <si>
    <t>KARI DOLAN</t>
  </si>
  <si>
    <t>WAITSFIELD</t>
  </si>
  <si>
    <t>PO BOX 1443</t>
  </si>
  <si>
    <t>05673</t>
  </si>
  <si>
    <t>MAXINE GRAD</t>
  </si>
  <si>
    <t>MORETOWN</t>
  </si>
  <si>
    <t>PO BOX 603</t>
  </si>
  <si>
    <t>05660</t>
  </si>
  <si>
    <t>WAS-CHI</t>
  </si>
  <si>
    <t>BROCK CODERRE</t>
  </si>
  <si>
    <t>WATERBURY</t>
  </si>
  <si>
    <t>2687 WATERBURY STOWE RD, 3</t>
  </si>
  <si>
    <t>05677</t>
  </si>
  <si>
    <t>THOMAS STEVENS</t>
  </si>
  <si>
    <t>12 WINOOSKI ST</t>
  </si>
  <si>
    <t>05676</t>
  </si>
  <si>
    <t>CHRIS VIENS</t>
  </si>
  <si>
    <t>102 VIENS EST</t>
  </si>
  <si>
    <t>(802) 244-5546</t>
  </si>
  <si>
    <t>VTVIENS@GMAIL.COM</t>
  </si>
  <si>
    <t>THERESA A. M. WOOD</t>
  </si>
  <si>
    <t>1461 PERRY HILL RD</t>
  </si>
  <si>
    <t>WDH-1</t>
  </si>
  <si>
    <t>SARA COFFEY</t>
  </si>
  <si>
    <t>GUILFORD</t>
  </si>
  <si>
    <t>542 FITCH ROAD</t>
  </si>
  <si>
    <t>(802) 257-0288</t>
  </si>
  <si>
    <t>SARACOFFEYVT@GMAIL.COM</t>
  </si>
  <si>
    <t>WWW,SARACOFFEYVT.COM</t>
  </si>
  <si>
    <t>WDH-2-1</t>
  </si>
  <si>
    <t>EMILIE KORNHEISER</t>
  </si>
  <si>
    <t>528 GOODENOUGH RD</t>
  </si>
  <si>
    <t>(802) 246-1213</t>
  </si>
  <si>
    <t>EKORNHEISER@GMAIL.COM</t>
  </si>
  <si>
    <t>WWW.EMILIEKORNHEISER.ORG</t>
  </si>
  <si>
    <t>RICHARD MORTON</t>
  </si>
  <si>
    <t>1089 MARLBORO RD</t>
  </si>
  <si>
    <t>(802) 257-2780</t>
  </si>
  <si>
    <t>MORTON4VTREP@COMCAST.NET</t>
  </si>
  <si>
    <t>WDH-2-2</t>
  </si>
  <si>
    <t>MOLLIE S. BURKE</t>
  </si>
  <si>
    <t>62 WEST ST</t>
  </si>
  <si>
    <t>(802) 257-4844</t>
  </si>
  <si>
    <t>(802) 734-3519</t>
  </si>
  <si>
    <t>MBURKE@LEG.STATE.VT.US</t>
  </si>
  <si>
    <t>MOLLIEBURKE.COM</t>
  </si>
  <si>
    <t>WDH-2-3</t>
  </si>
  <si>
    <t>TRISTAN TOLENO</t>
  </si>
  <si>
    <t>33 HIGHLAWN RD</t>
  </si>
  <si>
    <t>(802) 579-5511</t>
  </si>
  <si>
    <t>TTOLENO@GMAIL.COM</t>
  </si>
  <si>
    <t>WDH-3</t>
  </si>
  <si>
    <t>RYAN COYNE</t>
  </si>
  <si>
    <t>5 WILLIAMS TER</t>
  </si>
  <si>
    <t>(603) 591-6781</t>
  </si>
  <si>
    <t>MRRMC84@GMAIL.COM</t>
  </si>
  <si>
    <t>LESLIE GOLDMAN</t>
  </si>
  <si>
    <t>570 ROCKINGHAM HILL RD</t>
  </si>
  <si>
    <t>(802) 869-2989</t>
  </si>
  <si>
    <t>LESLIEGFORWINDHAM3@GMAIL.COM</t>
  </si>
  <si>
    <t>LESLIEGOLDMANVT.COM</t>
  </si>
  <si>
    <t>CAROLYN W. PARTRIDGE</t>
  </si>
  <si>
    <t>WINDHAM</t>
  </si>
  <si>
    <t>1612 OLD CHENEY RD</t>
  </si>
  <si>
    <t>05359</t>
  </si>
  <si>
    <t>(802) 874-4182</t>
  </si>
  <si>
    <t>CPARTRIDGE@LEG.STATE.VT.US</t>
  </si>
  <si>
    <t>WDH-4</t>
  </si>
  <si>
    <t>MICHELLE BOS-LUN</t>
  </si>
  <si>
    <t>WESTMINSTER</t>
  </si>
  <si>
    <t>94 CCC RD WESTMINSTER</t>
  </si>
  <si>
    <t>05158</t>
  </si>
  <si>
    <t>(802) 289-2495</t>
  </si>
  <si>
    <t>MICHELLE4WINDHAM@GMAIL.COM</t>
  </si>
  <si>
    <t>WWW.MICHELLE4WINDHAM.COM</t>
  </si>
  <si>
    <t>MIKE MROWICKI</t>
  </si>
  <si>
    <t>299 S PINE BANKS RD</t>
  </si>
  <si>
    <t>(802) 387-8787</t>
  </si>
  <si>
    <t>MMROWICKI@GMAIL.COM</t>
  </si>
  <si>
    <t>WWW.WINDHAM4.NET</t>
  </si>
  <si>
    <t>WDH-5</t>
  </si>
  <si>
    <t>EMILY LONG</t>
  </si>
  <si>
    <t>NEWFANE</t>
  </si>
  <si>
    <t>239 WISWALL HILL RD</t>
  </si>
  <si>
    <t>05345</t>
  </si>
  <si>
    <t>(802) 365-7360</t>
  </si>
  <si>
    <t>EMILYJDLONG@GMAIL.COM</t>
  </si>
  <si>
    <t>WWW.EMILYLONGVT.COM</t>
  </si>
  <si>
    <t>WDH-6</t>
  </si>
  <si>
    <t>JOHN GANNON</t>
  </si>
  <si>
    <t>WILMINGTON</t>
  </si>
  <si>
    <t>68 HALL RD</t>
  </si>
  <si>
    <t>05363</t>
  </si>
  <si>
    <t>AMY KAMSTRA</t>
  </si>
  <si>
    <t>HALIFAX</t>
  </si>
  <si>
    <t>1845 HATCH SCHOOL RD</t>
  </si>
  <si>
    <t>05358</t>
  </si>
  <si>
    <t>WDH-BEN</t>
  </si>
  <si>
    <t>LAURA SIBILIA</t>
  </si>
  <si>
    <t>DOVER</t>
  </si>
  <si>
    <t>PO BOX 2052</t>
  </si>
  <si>
    <t>WEST DOVER</t>
  </si>
  <si>
    <t>05356</t>
  </si>
  <si>
    <t>(802) 384-0233</t>
  </si>
  <si>
    <t>LHSIBILIA@GMAIL.COM</t>
  </si>
  <si>
    <t>LAURASIBILIAVT.COM</t>
  </si>
  <si>
    <t>MATTHEW SOMERVILLE</t>
  </si>
  <si>
    <t>SEARSBURG</t>
  </si>
  <si>
    <t>1126 VT ROUTE 9 W</t>
  </si>
  <si>
    <t>(802) 753-8277</t>
  </si>
  <si>
    <t>(802) 464-0597</t>
  </si>
  <si>
    <t>NASCARMATT30@GMAIL.COM</t>
  </si>
  <si>
    <t>WDH-BEN-WDR</t>
  </si>
  <si>
    <t>KELLY MACLAURY PAJALA</t>
  </si>
  <si>
    <t>LONDONDERRY</t>
  </si>
  <si>
    <t>PO BOX 94</t>
  </si>
  <si>
    <t>05148</t>
  </si>
  <si>
    <t>(802) 770-4987</t>
  </si>
  <si>
    <t>KELLYMPAJALA@GMAIL.COM</t>
  </si>
  <si>
    <t>KELLYFORVT.ORG</t>
  </si>
  <si>
    <t>WDR-1</t>
  </si>
  <si>
    <t>JOHN BARTHOLOMEW</t>
  </si>
  <si>
    <t>HARTLAND</t>
  </si>
  <si>
    <t>23 LINDEN ROAD</t>
  </si>
  <si>
    <t>05048</t>
  </si>
  <si>
    <t>(802) 436-2151</t>
  </si>
  <si>
    <t>BARTHOJ@VERMONTEL.NET</t>
  </si>
  <si>
    <t>ELIZABETH BURROWS</t>
  </si>
  <si>
    <t>WEST WINDSOR</t>
  </si>
  <si>
    <t>PO BOX 485</t>
  </si>
  <si>
    <t>05037</t>
  </si>
  <si>
    <t>(802) 484-3174</t>
  </si>
  <si>
    <t>ELIZABETH@ELIZABETHVT.COM</t>
  </si>
  <si>
    <t>WWW.ELIZABETHVT.COM</t>
  </si>
  <si>
    <t>JACOB HOLMES</t>
  </si>
  <si>
    <t>PO BOX 511</t>
  </si>
  <si>
    <t>(802) 356-2732</t>
  </si>
  <si>
    <t>JACOBHOMLESVT@GMAIL.COM</t>
  </si>
  <si>
    <t>FACEBOOK.COM/JACOB.HOLMES.FOR.HOUSE.</t>
  </si>
  <si>
    <t>JOHN MACGOVERN</t>
  </si>
  <si>
    <t>WINDSOR</t>
  </si>
  <si>
    <t>1653 MARTON RD</t>
  </si>
  <si>
    <t>05089</t>
  </si>
  <si>
    <t>(802) 238-3970</t>
  </si>
  <si>
    <t>JMACGOVERN@ME.COM</t>
  </si>
  <si>
    <t>WESLEY RANEY</t>
  </si>
  <si>
    <t>117 CLAY HILL RD</t>
  </si>
  <si>
    <t>(802) 280-5215</t>
  </si>
  <si>
    <t>RANEY.WESLEY@YAHOO.COM</t>
  </si>
  <si>
    <t>WDR-2</t>
  </si>
  <si>
    <t>JOHN ARRISON</t>
  </si>
  <si>
    <t>PO BOX 460</t>
  </si>
  <si>
    <t>ASCUTNEY</t>
  </si>
  <si>
    <t>05030</t>
  </si>
  <si>
    <t>(802) 263-9405</t>
  </si>
  <si>
    <t>(802) 291-0587</t>
  </si>
  <si>
    <t>WATTSUP@TDS.NET</t>
  </si>
  <si>
    <t>MICHAEL F. KELL SR</t>
  </si>
  <si>
    <t>CAVENDISH</t>
  </si>
  <si>
    <t>293 VT ROUTE 106</t>
  </si>
  <si>
    <t>05142</t>
  </si>
  <si>
    <t>(201) 640-4778</t>
  </si>
  <si>
    <t>(802) 952-1078</t>
  </si>
  <si>
    <t>MDKELL1027@HOTMAIL.COM</t>
  </si>
  <si>
    <t>SEAN WHALEN</t>
  </si>
  <si>
    <t>3057 WEATHERSFIELD CENTER RD</t>
  </si>
  <si>
    <t>PERKINSVILLE</t>
  </si>
  <si>
    <t>(802) 263-5253</t>
  </si>
  <si>
    <t>SFWHALEN@LIVE.COM</t>
  </si>
  <si>
    <t>FARNEWSVT.COM</t>
  </si>
  <si>
    <t>WDR-3-1</t>
  </si>
  <si>
    <t>CHESTER ALDEN</t>
  </si>
  <si>
    <t>128 MAIN (NORTH SPRINGFIELD) ST</t>
  </si>
  <si>
    <t>(802) 886-4160</t>
  </si>
  <si>
    <t>JAEGERALDEN@GMAIL.COM</t>
  </si>
  <si>
    <t>THOMAS A. BOCK</t>
  </si>
  <si>
    <t>PO BOX 131</t>
  </si>
  <si>
    <t>(802) 875-2222</t>
  </si>
  <si>
    <t>TMBOCK@VERMONTEL.NET</t>
  </si>
  <si>
    <t>WDR-3-2</t>
  </si>
  <si>
    <t>STUART BEAM</t>
  </si>
  <si>
    <t>595 SEAVERS BROOK RD</t>
  </si>
  <si>
    <t>(802) 995-3663</t>
  </si>
  <si>
    <t>(802) 885-3663</t>
  </si>
  <si>
    <t>STUART.JO1957@YAHOO.COM</t>
  </si>
  <si>
    <t>ALICE M. EMMONS</t>
  </si>
  <si>
    <t>318 SUMMER ST</t>
  </si>
  <si>
    <t>(802) 885-5893</t>
  </si>
  <si>
    <t>AEMMONS61@HOTMAIL.COM</t>
  </si>
  <si>
    <t>RANDY A. GRAY</t>
  </si>
  <si>
    <t>33 MAPLE ST</t>
  </si>
  <si>
    <t>(802) 886-9717</t>
  </si>
  <si>
    <t>RBGRAY2020@YAHOO.COM</t>
  </si>
  <si>
    <t>KRISTI C. MORRIS</t>
  </si>
  <si>
    <t>59 COOLIDGE RD</t>
  </si>
  <si>
    <t>(802) 885-2949</t>
  </si>
  <si>
    <t>(802) 345-9537</t>
  </si>
  <si>
    <t>K.MORRIS51@OUTLOOK.COM</t>
  </si>
  <si>
    <t>WDR-4-1</t>
  </si>
  <si>
    <t>MARK DONKA</t>
  </si>
  <si>
    <t>HARTFORD</t>
  </si>
  <si>
    <t>71 SEBRING LN</t>
  </si>
  <si>
    <t>WHITE RIVER JCT</t>
  </si>
  <si>
    <t>05047</t>
  </si>
  <si>
    <t>(802) 291-4065</t>
  </si>
  <si>
    <t>MARK@MARKDONKAFORVT.COM</t>
  </si>
  <si>
    <t>HEATHER SURPRENANT</t>
  </si>
  <si>
    <t>BARNARD</t>
  </si>
  <si>
    <t>1276 BOWMAN RD</t>
  </si>
  <si>
    <t>05056</t>
  </si>
  <si>
    <t>(802) 272-7943</t>
  </si>
  <si>
    <t>HSURPRENANT802@GMAIL.COM</t>
  </si>
  <si>
    <t>WDR-4-2</t>
  </si>
  <si>
    <t>NICHOLAS BRAMLAGE</t>
  </si>
  <si>
    <t>169 WOODHAVEN DRIVE, 2H</t>
  </si>
  <si>
    <t>WHITE RIVER JCT.,</t>
  </si>
  <si>
    <t>05001</t>
  </si>
  <si>
    <t>(919) 608-9279</t>
  </si>
  <si>
    <t>NDBCORP@GMAIL.COM</t>
  </si>
  <si>
    <t>WWW.INFINITYPPE.ORG</t>
  </si>
  <si>
    <t>KEVIN "COACH" CHRISTIE</t>
  </si>
  <si>
    <t>682 CHRISTIAN ST</t>
  </si>
  <si>
    <t>WHITE RIVER JCT.</t>
  </si>
  <si>
    <t>(802) 299-0598</t>
  </si>
  <si>
    <t>KEVINC@KEVINCHRISTIE.ORG</t>
  </si>
  <si>
    <t>HTTP://WWW.KEVINCHRISTIE.ORG</t>
  </si>
  <si>
    <t>ALICE FLANDERS</t>
  </si>
  <si>
    <t>105 DAVIS CIRCLE</t>
  </si>
  <si>
    <t>(802) 299-0103</t>
  </si>
  <si>
    <t>(802) 295-3602</t>
  </si>
  <si>
    <t>ALICEFORVERMONT@GMAIL.COM</t>
  </si>
  <si>
    <t>ALICEFORVERMONT.COM</t>
  </si>
  <si>
    <t>REBECCA WHITE</t>
  </si>
  <si>
    <t>P O BOX 4177</t>
  </si>
  <si>
    <t>(802) 777-4517</t>
  </si>
  <si>
    <t>BECCAWHITE.VT@GMAIL.COM</t>
  </si>
  <si>
    <t>WWW.BECCAWHITEVT.COM</t>
  </si>
  <si>
    <t>WDR-5</t>
  </si>
  <si>
    <t>CHARLIE KIMBELL</t>
  </si>
  <si>
    <t>19 CENTRAL STREET</t>
  </si>
  <si>
    <t>(802) 296-1276</t>
  </si>
  <si>
    <t>KBELLVT@GMAIL.COM</t>
  </si>
  <si>
    <t>WWW.CHARLIEKIMBELL.COM</t>
  </si>
  <si>
    <t>WDR-ORA-1</t>
  </si>
  <si>
    <t>JOHN O'BRIEN</t>
  </si>
  <si>
    <t>TUNBRIDGE</t>
  </si>
  <si>
    <t>73 MOODY RD TUNBRIDGE</t>
  </si>
  <si>
    <t>05077</t>
  </si>
  <si>
    <t>(802) 889-3474</t>
  </si>
  <si>
    <t>BELLWETHERFILMS@YAHOO.COM</t>
  </si>
  <si>
    <t>WDR-ORA-2</t>
  </si>
  <si>
    <t>TIM BRIGLIN</t>
  </si>
  <si>
    <t>459 TUCKER HILL RD</t>
  </si>
  <si>
    <t>(802) 785-2414</t>
  </si>
  <si>
    <t>TIM4VTHOUSE@GMAIL.COM</t>
  </si>
  <si>
    <t>WWW.TIMBRIGLIN.COM</t>
  </si>
  <si>
    <t>JIM MASLAND</t>
  </si>
  <si>
    <t>714 PERO HILL RD</t>
  </si>
  <si>
    <t>(802) 785-4146</t>
  </si>
  <si>
    <t>JAMESQ56@YAHOO.COM</t>
  </si>
  <si>
    <t>WDR-RUT</t>
  </si>
  <si>
    <t>WAYNE D. TOWNSEND</t>
  </si>
  <si>
    <t>1698 LILLIESVILLE BROOK RD</t>
  </si>
  <si>
    <t>KIRK WHITE</t>
  </si>
  <si>
    <t>307 CHRISTIAN HILL RD</t>
  </si>
  <si>
    <t>(802) 234-9670</t>
  </si>
  <si>
    <t>KIRKWHITEFORVTHOUSE@GMAIL.COM</t>
  </si>
  <si>
    <t>KIRKWHITEFORVTHOUSE.COM</t>
  </si>
  <si>
    <t>HIGH BAILIFF</t>
  </si>
  <si>
    <t>MICHAEL ROBERT ELMORE</t>
  </si>
  <si>
    <t>182 JERSEY ST, A</t>
  </si>
  <si>
    <t>(802) 989-3584</t>
  </si>
  <si>
    <t>MELMORE_2@YAHOO.COM</t>
  </si>
  <si>
    <t>RON HOLMES</t>
  </si>
  <si>
    <t>18 COURT ST</t>
  </si>
  <si>
    <t>(802) 388-5474</t>
  </si>
  <si>
    <t>RONHOLM@MYFAIRPOINT.NET</t>
  </si>
  <si>
    <t>DAVE SILBERMAN</t>
  </si>
  <si>
    <t>15 SOUTH ST</t>
  </si>
  <si>
    <t>(802) 349-1999</t>
  </si>
  <si>
    <t>DAVE4HIGHBAILIFF@GMAIL.COM</t>
  </si>
  <si>
    <t>WWW.DAVESILBERMAN.COM</t>
  </si>
  <si>
    <t>FREDERICK GILBAR</t>
  </si>
  <si>
    <t>179 JUSTIN AVE</t>
  </si>
  <si>
    <t>(802) 345-0588</t>
  </si>
  <si>
    <t>RUDBAR@COMCAST.NET</t>
  </si>
  <si>
    <t>CALEDONIA</t>
  </si>
  <si>
    <t>STEVEN N. HARTWELL JR</t>
  </si>
  <si>
    <t>1611 E BURKE RD</t>
  </si>
  <si>
    <t>(802) 745-8999</t>
  </si>
  <si>
    <t>SHARTWELLJR@GMAIL.COM</t>
  </si>
  <si>
    <t>DANIEL L. GAMELIN</t>
  </si>
  <si>
    <t>123 CANYON RD</t>
  </si>
  <si>
    <t>(802) 316-0812</t>
  </si>
  <si>
    <t>(802) 879-1037</t>
  </si>
  <si>
    <t>DLGAMELIN@COMCAST.NET</t>
  </si>
  <si>
    <t>ROBERTA BOBBIE ALLARD</t>
  </si>
  <si>
    <t>P.O. BOX 918</t>
  </si>
  <si>
    <t>(802) 524-4654</t>
  </si>
  <si>
    <t>ALLARDRJA@MSN.COM</t>
  </si>
  <si>
    <t>REIER ERICKSON</t>
  </si>
  <si>
    <t>26 RUGG ST</t>
  </si>
  <si>
    <t>(802) 233-9570</t>
  </si>
  <si>
    <t>REIERJE@GMAIL.COM</t>
  </si>
  <si>
    <t>FACEBOOK.COM/GROUPS/2703500853231139</t>
  </si>
  <si>
    <t>GRAND ISLE</t>
  </si>
  <si>
    <t>KEVIN G. WINCH</t>
  </si>
  <si>
    <t>21 HILL RD</t>
  </si>
  <si>
    <t>(802) 363-0321</t>
  </si>
  <si>
    <t>KGW21HILL@GMAIL.COM</t>
  </si>
  <si>
    <t>LAMOILLE</t>
  </si>
  <si>
    <t>SCOTT KIRKPATRICK</t>
  </si>
  <si>
    <t>76 MEADOW VIEW LN</t>
  </si>
  <si>
    <t>(802) 730-9068</t>
  </si>
  <si>
    <t>SCOTTKIRKPATRICK24@GMAIL.COM</t>
  </si>
  <si>
    <t>SIMON ROSENBAUM</t>
  </si>
  <si>
    <t>80 CROSS ROAD</t>
  </si>
  <si>
    <t>(802) 798-2304</t>
  </si>
  <si>
    <t>SIMON4HIGHBAILIFF@GMAIL.COM</t>
  </si>
  <si>
    <t>GEORGE CONTOIS</t>
  </si>
  <si>
    <t>118 CYR RD</t>
  </si>
  <si>
    <t>(802) 505-0261</t>
  </si>
  <si>
    <t>KINGGEORGEANDMARY@YAHOO.COM</t>
  </si>
  <si>
    <t>ORLEANS</t>
  </si>
  <si>
    <t>ROYCE LANCASTER</t>
  </si>
  <si>
    <t>110 FREEMAN ST</t>
  </si>
  <si>
    <t>(802) 673-5763</t>
  </si>
  <si>
    <t>LANCASTERROYCE@GMAIL.COM</t>
  </si>
  <si>
    <t>JOHNATHAN "J.J." BIXBY</t>
  </si>
  <si>
    <t>78 JACKSON AVE</t>
  </si>
  <si>
    <t>(802) 779-8002</t>
  </si>
  <si>
    <t>WILLIAM "CHIEF" HUMPHRIES</t>
  </si>
  <si>
    <t>PAWLET</t>
  </si>
  <si>
    <t>PO BOX 57</t>
  </si>
  <si>
    <t>WELLS</t>
  </si>
  <si>
    <t>05774</t>
  </si>
  <si>
    <t>(518) 361-8685</t>
  </si>
  <si>
    <t>WILLIAM.HUMPHRIES@VERMONT.GOV</t>
  </si>
  <si>
    <t>MARC POULIN</t>
  </si>
  <si>
    <t>70 VALLEY VIEW CIR</t>
  </si>
  <si>
    <t>(802) 279-0551</t>
  </si>
  <si>
    <t>MARC.POULIN@VERMONT.GOV</t>
  </si>
  <si>
    <t>ASA SKINDER</t>
  </si>
  <si>
    <t>391 ELM ST</t>
  </si>
  <si>
    <t>JOHN HAGEN</t>
  </si>
  <si>
    <t>198 LOCUST HILL RD</t>
  </si>
  <si>
    <t>(802) 251-0777</t>
  </si>
  <si>
    <t>HAGENJOHN@MAC.COM</t>
  </si>
  <si>
    <t>MATTHEW J. HAROOTUNIAN</t>
  </si>
  <si>
    <t>PLYMOUTH</t>
  </si>
  <si>
    <t>90 RICK'S RD</t>
  </si>
  <si>
    <t>(802) 369-9100</t>
  </si>
  <si>
    <t>MATTHAROOT@GMAIL.COM</t>
  </si>
  <si>
    <t>ROBERT SAND</t>
  </si>
  <si>
    <t>18 HIGH ST</t>
  </si>
  <si>
    <t>(802) 831-1061</t>
  </si>
  <si>
    <t>RSAND4HB@GMAIL.COM</t>
  </si>
  <si>
    <t>Updated October 6, 2020 10:30 am</t>
  </si>
  <si>
    <t>PO BOX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</si>
</sst>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>
    <font>
      <sz val="11"/>
      <name val="Calibri"/>
    </font>
    <font>
      <b/>
      <sz val="11"/>
      <name val="Calibri"/>
    </font>
    <font>
      <sz val="11"/>
      <color rgb="FF0000FF"/>
      <name val="Calibri"/>
    </font>
    <font>
      <b/>
      <sz val="14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7"/>
  <sheetViews>
    <sheetView tabSelected="1" topLeftCell="D1" workbookViewId="0">
      <selection activeCell="D1" sqref="D1"/>
    </sheetView>
  </sheetViews>
  <sheetFormatPr defaultRowHeight="15"/>
  <cols>
    <col min="1" max="1" width="32.85546875" bestFit="1" customWidth="1"/>
    <col min="2" max="2" width="14.85546875" bestFit="1" customWidth="1"/>
    <col min="3" max="3" width="53.5703125" bestFit="1" customWidth="1"/>
    <col min="4" max="4" width="37.140625" bestFit="1" customWidth="1"/>
    <col min="5" max="5" width="28.28515625" bestFit="1" customWidth="1"/>
    <col min="6" max="6" width="32.42578125" bestFit="1" customWidth="1"/>
    <col min="7" max="7" width="22.42578125" bestFit="1" customWidth="1"/>
    <col min="8" max="8" width="5.5703125" bestFit="1" customWidth="1"/>
    <col min="9" max="9" width="6" bestFit="1" customWidth="1"/>
    <col min="10" max="10" width="15.42578125" bestFit="1" customWidth="1"/>
    <col min="11" max="11" width="14.28515625" bestFit="1" customWidth="1"/>
    <col min="12" max="12" width="50" bestFit="1" customWidth="1"/>
    <col min="13" max="13" width="53.28515625" bestFit="1" customWidth="1"/>
    <col min="14" max="14" width="95.7109375" bestFit="1" customWidth="1"/>
  </cols>
  <sheetData>
    <row r="1" spans="1:14" ht="18.75">
      <c r="A1" s="3" t="s">
        <v>2300</v>
      </c>
    </row>
    <row r="2" spans="1:1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15</v>
      </c>
      <c r="K3" t="s">
        <v>15</v>
      </c>
      <c r="L3" t="s">
        <v>15</v>
      </c>
      <c r="M3" t="s">
        <v>15</v>
      </c>
      <c r="N3" s="2"/>
    </row>
    <row r="4" spans="1:14">
      <c r="A4" t="s">
        <v>14</v>
      </c>
      <c r="B4" t="s">
        <v>15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15</v>
      </c>
      <c r="M4" t="s">
        <v>15</v>
      </c>
      <c r="N4" s="2"/>
    </row>
    <row r="5" spans="1:14">
      <c r="A5" t="s">
        <v>14</v>
      </c>
      <c r="B5" t="s">
        <v>15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39</v>
      </c>
      <c r="L5" t="s">
        <v>15</v>
      </c>
      <c r="M5" t="s">
        <v>15</v>
      </c>
      <c r="N5" s="2"/>
    </row>
    <row r="6" spans="1:14">
      <c r="A6" t="s">
        <v>14</v>
      </c>
      <c r="B6" t="s">
        <v>15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47</v>
      </c>
      <c r="L6" t="s">
        <v>15</v>
      </c>
      <c r="M6" t="s">
        <v>15</v>
      </c>
      <c r="N6" s="2"/>
    </row>
    <row r="7" spans="1:14">
      <c r="A7" t="s">
        <v>14</v>
      </c>
      <c r="B7" t="s">
        <v>15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 t="s">
        <v>37</v>
      </c>
      <c r="I7" t="s">
        <v>53</v>
      </c>
      <c r="J7" t="s">
        <v>54</v>
      </c>
      <c r="K7" t="s">
        <v>54</v>
      </c>
      <c r="L7" t="s">
        <v>15</v>
      </c>
      <c r="M7" t="s">
        <v>15</v>
      </c>
      <c r="N7" s="2"/>
    </row>
    <row r="8" spans="1:14">
      <c r="A8" t="s">
        <v>14</v>
      </c>
      <c r="B8" t="s">
        <v>15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15</v>
      </c>
      <c r="L8" t="s">
        <v>15</v>
      </c>
      <c r="M8" t="s">
        <v>15</v>
      </c>
      <c r="N8" s="2"/>
    </row>
    <row r="9" spans="1:14">
      <c r="A9" t="s">
        <v>14</v>
      </c>
      <c r="B9" t="s">
        <v>15</v>
      </c>
      <c r="C9" t="s">
        <v>63</v>
      </c>
      <c r="D9" t="s">
        <v>64</v>
      </c>
      <c r="E9" t="s">
        <v>65</v>
      </c>
      <c r="F9" t="s">
        <v>66</v>
      </c>
      <c r="G9" t="s">
        <v>67</v>
      </c>
      <c r="H9" t="s">
        <v>68</v>
      </c>
      <c r="I9" t="s">
        <v>69</v>
      </c>
      <c r="J9" t="s">
        <v>70</v>
      </c>
      <c r="K9" t="s">
        <v>71</v>
      </c>
      <c r="L9" t="s">
        <v>15</v>
      </c>
      <c r="M9" t="s">
        <v>15</v>
      </c>
      <c r="N9" s="2"/>
    </row>
    <row r="10" spans="1:14">
      <c r="A10" t="s">
        <v>14</v>
      </c>
      <c r="B10" t="s">
        <v>15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78</v>
      </c>
      <c r="J10" t="s">
        <v>79</v>
      </c>
      <c r="K10" t="s">
        <v>80</v>
      </c>
      <c r="L10" t="s">
        <v>15</v>
      </c>
      <c r="M10" t="s">
        <v>15</v>
      </c>
      <c r="N10" s="2"/>
    </row>
    <row r="11" spans="1:14">
      <c r="A11" t="s">
        <v>14</v>
      </c>
      <c r="B11" t="s">
        <v>15</v>
      </c>
      <c r="C11" t="s">
        <v>81</v>
      </c>
      <c r="D11" t="s">
        <v>82</v>
      </c>
      <c r="E11" t="s">
        <v>83</v>
      </c>
      <c r="F11" t="s">
        <v>84</v>
      </c>
      <c r="G11" t="s">
        <v>85</v>
      </c>
      <c r="H11" t="s">
        <v>86</v>
      </c>
      <c r="I11" t="s">
        <v>87</v>
      </c>
      <c r="J11" t="s">
        <v>88</v>
      </c>
      <c r="K11" t="s">
        <v>88</v>
      </c>
      <c r="L11" t="s">
        <v>15</v>
      </c>
      <c r="M11" t="s">
        <v>15</v>
      </c>
      <c r="N11" s="2"/>
    </row>
    <row r="12" spans="1:14">
      <c r="A12" t="s">
        <v>14</v>
      </c>
      <c r="B12" t="s">
        <v>15</v>
      </c>
      <c r="C12" t="s">
        <v>89</v>
      </c>
      <c r="D12" t="s">
        <v>90</v>
      </c>
      <c r="E12" t="s">
        <v>91</v>
      </c>
      <c r="F12" t="s">
        <v>92</v>
      </c>
      <c r="G12" t="s">
        <v>93</v>
      </c>
      <c r="H12" t="s">
        <v>68</v>
      </c>
      <c r="I12" t="s">
        <v>94</v>
      </c>
      <c r="J12" t="s">
        <v>95</v>
      </c>
      <c r="K12" t="s">
        <v>95</v>
      </c>
      <c r="L12" t="s">
        <v>15</v>
      </c>
      <c r="M12" t="s">
        <v>15</v>
      </c>
      <c r="N12" s="2"/>
    </row>
    <row r="13" spans="1:14">
      <c r="A13" t="s">
        <v>14</v>
      </c>
      <c r="B13" t="s">
        <v>15</v>
      </c>
      <c r="C13" t="s">
        <v>96</v>
      </c>
      <c r="D13" t="s">
        <v>97</v>
      </c>
      <c r="E13" t="s">
        <v>57</v>
      </c>
      <c r="F13" t="s">
        <v>98</v>
      </c>
      <c r="G13" t="s">
        <v>99</v>
      </c>
      <c r="H13" t="s">
        <v>100</v>
      </c>
      <c r="I13" t="s">
        <v>101</v>
      </c>
      <c r="J13" t="s">
        <v>102</v>
      </c>
      <c r="K13" t="s">
        <v>102</v>
      </c>
      <c r="L13" t="s">
        <v>15</v>
      </c>
      <c r="M13" t="s">
        <v>15</v>
      </c>
      <c r="N13" s="2"/>
    </row>
    <row r="14" spans="1:14">
      <c r="A14" t="s">
        <v>14</v>
      </c>
      <c r="B14" t="s">
        <v>15</v>
      </c>
      <c r="C14" t="s">
        <v>103</v>
      </c>
      <c r="D14" t="s">
        <v>104</v>
      </c>
      <c r="E14" t="s">
        <v>57</v>
      </c>
      <c r="F14" t="s">
        <v>105</v>
      </c>
      <c r="G14" t="s">
        <v>106</v>
      </c>
      <c r="H14" t="s">
        <v>107</v>
      </c>
      <c r="I14" t="s">
        <v>61</v>
      </c>
      <c r="J14" t="s">
        <v>108</v>
      </c>
      <c r="K14" t="s">
        <v>108</v>
      </c>
      <c r="L14" t="s">
        <v>15</v>
      </c>
      <c r="M14" t="s">
        <v>15</v>
      </c>
      <c r="N14" s="2"/>
    </row>
    <row r="15" spans="1:14">
      <c r="A15" t="s">
        <v>14</v>
      </c>
      <c r="B15" t="s">
        <v>15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37</v>
      </c>
      <c r="I15" t="s">
        <v>114</v>
      </c>
      <c r="J15" t="s">
        <v>115</v>
      </c>
      <c r="K15" t="s">
        <v>115</v>
      </c>
      <c r="L15" t="s">
        <v>15</v>
      </c>
      <c r="M15" t="s">
        <v>15</v>
      </c>
      <c r="N15" s="2"/>
    </row>
    <row r="16" spans="1:14">
      <c r="A16" t="s">
        <v>14</v>
      </c>
      <c r="B16" t="s">
        <v>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  <c r="H16" t="s">
        <v>121</v>
      </c>
      <c r="I16" t="s">
        <v>122</v>
      </c>
      <c r="J16" t="s">
        <v>123</v>
      </c>
      <c r="K16" t="s">
        <v>123</v>
      </c>
      <c r="L16" t="s">
        <v>15</v>
      </c>
      <c r="M16" t="s">
        <v>15</v>
      </c>
      <c r="N16" s="2"/>
    </row>
    <row r="17" spans="1:14">
      <c r="A17" t="s">
        <v>14</v>
      </c>
      <c r="B17" t="s">
        <v>15</v>
      </c>
      <c r="C17" t="s">
        <v>124</v>
      </c>
      <c r="D17" t="s">
        <v>125</v>
      </c>
      <c r="E17" t="s">
        <v>126</v>
      </c>
      <c r="F17" t="s">
        <v>127</v>
      </c>
      <c r="G17" t="s">
        <v>128</v>
      </c>
      <c r="H17" t="s">
        <v>107</v>
      </c>
      <c r="I17" t="s">
        <v>129</v>
      </c>
      <c r="J17" t="s">
        <v>130</v>
      </c>
      <c r="K17" t="s">
        <v>131</v>
      </c>
      <c r="L17" t="s">
        <v>15</v>
      </c>
      <c r="M17" t="s">
        <v>15</v>
      </c>
      <c r="N17" s="2"/>
    </row>
    <row r="18" spans="1:14">
      <c r="A18" t="s">
        <v>14</v>
      </c>
      <c r="B18" t="s">
        <v>15</v>
      </c>
      <c r="C18" t="s">
        <v>132</v>
      </c>
      <c r="D18" t="s">
        <v>133</v>
      </c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139</v>
      </c>
      <c r="K18" t="s">
        <v>139</v>
      </c>
      <c r="L18" t="s">
        <v>15</v>
      </c>
      <c r="M18" t="s">
        <v>15</v>
      </c>
      <c r="N18" s="2"/>
    </row>
    <row r="19" spans="1:14">
      <c r="A19" t="s">
        <v>14</v>
      </c>
      <c r="B19" t="s">
        <v>15</v>
      </c>
      <c r="C19" t="s">
        <v>140</v>
      </c>
      <c r="D19" t="s">
        <v>141</v>
      </c>
      <c r="E19" t="s">
        <v>57</v>
      </c>
      <c r="F19" t="s">
        <v>142</v>
      </c>
      <c r="G19" t="s">
        <v>143</v>
      </c>
      <c r="H19" t="s">
        <v>144</v>
      </c>
      <c r="I19" t="s">
        <v>145</v>
      </c>
      <c r="J19" t="s">
        <v>146</v>
      </c>
      <c r="K19" t="s">
        <v>146</v>
      </c>
      <c r="L19" t="s">
        <v>15</v>
      </c>
      <c r="M19" t="s">
        <v>15</v>
      </c>
      <c r="N19" s="2"/>
    </row>
    <row r="20" spans="1:14">
      <c r="A20" t="s">
        <v>14</v>
      </c>
      <c r="B20" t="s">
        <v>15</v>
      </c>
      <c r="C20" t="s">
        <v>147</v>
      </c>
      <c r="D20" t="s">
        <v>148</v>
      </c>
      <c r="E20" t="s">
        <v>149</v>
      </c>
      <c r="F20" t="s">
        <v>150</v>
      </c>
      <c r="G20" t="s">
        <v>151</v>
      </c>
      <c r="H20" t="s">
        <v>152</v>
      </c>
      <c r="I20" t="s">
        <v>153</v>
      </c>
      <c r="J20" t="s">
        <v>154</v>
      </c>
      <c r="K20" t="s">
        <v>154</v>
      </c>
      <c r="L20" t="s">
        <v>15</v>
      </c>
      <c r="M20" t="s">
        <v>15</v>
      </c>
      <c r="N20" s="2"/>
    </row>
    <row r="21" spans="1:14">
      <c r="A21" t="s">
        <v>14</v>
      </c>
      <c r="B21" t="s">
        <v>15</v>
      </c>
      <c r="C21" t="s">
        <v>155</v>
      </c>
      <c r="D21" t="s">
        <v>156</v>
      </c>
      <c r="E21" t="s">
        <v>157</v>
      </c>
      <c r="F21" t="s">
        <v>158</v>
      </c>
      <c r="G21" t="s">
        <v>159</v>
      </c>
      <c r="H21" t="s">
        <v>77</v>
      </c>
      <c r="I21" t="s">
        <v>160</v>
      </c>
      <c r="J21" t="s">
        <v>161</v>
      </c>
      <c r="K21" t="s">
        <v>161</v>
      </c>
      <c r="L21" t="s">
        <v>162</v>
      </c>
      <c r="M21" t="s">
        <v>163</v>
      </c>
      <c r="N21" s="2"/>
    </row>
    <row r="22" spans="1:14">
      <c r="A22" t="s">
        <v>14</v>
      </c>
      <c r="B22" t="s">
        <v>15</v>
      </c>
      <c r="C22" t="s">
        <v>164</v>
      </c>
      <c r="D22" t="s">
        <v>165</v>
      </c>
      <c r="E22" t="s">
        <v>166</v>
      </c>
      <c r="F22" t="s">
        <v>167</v>
      </c>
      <c r="G22" t="s">
        <v>93</v>
      </c>
      <c r="H22" t="s">
        <v>68</v>
      </c>
      <c r="I22" t="s">
        <v>168</v>
      </c>
      <c r="J22" t="s">
        <v>15</v>
      </c>
      <c r="K22" t="s">
        <v>15</v>
      </c>
      <c r="L22" t="s">
        <v>15</v>
      </c>
      <c r="M22" t="s">
        <v>15</v>
      </c>
      <c r="N22" s="2"/>
    </row>
    <row r="23" spans="1:14">
      <c r="A23" t="s">
        <v>14</v>
      </c>
      <c r="B23" t="s">
        <v>15</v>
      </c>
      <c r="C23" t="s">
        <v>169</v>
      </c>
      <c r="D23" t="s">
        <v>170</v>
      </c>
      <c r="E23" t="s">
        <v>57</v>
      </c>
      <c r="F23" t="s">
        <v>171</v>
      </c>
      <c r="G23" t="s">
        <v>172</v>
      </c>
      <c r="H23" t="s">
        <v>173</v>
      </c>
      <c r="I23" t="s">
        <v>174</v>
      </c>
      <c r="J23" t="s">
        <v>15</v>
      </c>
      <c r="K23" t="s">
        <v>15</v>
      </c>
      <c r="L23" t="s">
        <v>15</v>
      </c>
      <c r="M23" t="s">
        <v>15</v>
      </c>
      <c r="N23" s="2"/>
    </row>
    <row r="24" spans="1:14">
      <c r="A24" t="s">
        <v>175</v>
      </c>
      <c r="B24" t="s">
        <v>15</v>
      </c>
      <c r="C24" t="s">
        <v>176</v>
      </c>
      <c r="D24" t="s">
        <v>177</v>
      </c>
      <c r="E24" t="s">
        <v>57</v>
      </c>
      <c r="F24" t="s">
        <v>178</v>
      </c>
      <c r="G24" t="s">
        <v>179</v>
      </c>
      <c r="H24" t="s">
        <v>107</v>
      </c>
      <c r="I24" t="s">
        <v>180</v>
      </c>
      <c r="J24" t="s">
        <v>181</v>
      </c>
      <c r="K24" t="s">
        <v>181</v>
      </c>
      <c r="L24" t="s">
        <v>182</v>
      </c>
      <c r="M24" t="s">
        <v>15</v>
      </c>
      <c r="N24" s="2"/>
    </row>
    <row r="25" spans="1:14">
      <c r="A25" t="s">
        <v>175</v>
      </c>
      <c r="B25" t="s">
        <v>15</v>
      </c>
      <c r="C25" t="s">
        <v>183</v>
      </c>
      <c r="D25" t="s">
        <v>184</v>
      </c>
      <c r="E25" t="s">
        <v>166</v>
      </c>
      <c r="F25" t="s">
        <v>185</v>
      </c>
      <c r="G25" t="s">
        <v>184</v>
      </c>
      <c r="H25" t="s">
        <v>107</v>
      </c>
      <c r="I25" t="s">
        <v>186</v>
      </c>
      <c r="J25" t="s">
        <v>187</v>
      </c>
      <c r="K25" t="s">
        <v>187</v>
      </c>
      <c r="L25" t="s">
        <v>188</v>
      </c>
      <c r="M25" t="s">
        <v>189</v>
      </c>
      <c r="N25" s="2"/>
    </row>
    <row r="26" spans="1:14">
      <c r="A26" t="s">
        <v>175</v>
      </c>
      <c r="B26" t="s">
        <v>15</v>
      </c>
      <c r="C26" t="s">
        <v>190</v>
      </c>
      <c r="D26" t="s">
        <v>191</v>
      </c>
      <c r="E26" t="s">
        <v>192</v>
      </c>
      <c r="F26" t="s">
        <v>193</v>
      </c>
      <c r="G26" t="s">
        <v>191</v>
      </c>
      <c r="H26" t="s">
        <v>107</v>
      </c>
      <c r="I26" t="s">
        <v>194</v>
      </c>
      <c r="J26" t="s">
        <v>195</v>
      </c>
      <c r="K26" t="s">
        <v>195</v>
      </c>
      <c r="L26" t="s">
        <v>196</v>
      </c>
      <c r="M26" t="s">
        <v>197</v>
      </c>
      <c r="N26" s="2"/>
    </row>
    <row r="27" spans="1:14">
      <c r="A27" t="s">
        <v>175</v>
      </c>
      <c r="B27" t="s">
        <v>15</v>
      </c>
      <c r="C27" t="s">
        <v>198</v>
      </c>
      <c r="D27" t="s">
        <v>199</v>
      </c>
      <c r="E27" t="s">
        <v>57</v>
      </c>
      <c r="F27" t="s">
        <v>200</v>
      </c>
      <c r="G27" t="s">
        <v>199</v>
      </c>
      <c r="H27" t="s">
        <v>107</v>
      </c>
      <c r="I27" t="s">
        <v>201</v>
      </c>
      <c r="J27" t="s">
        <v>202</v>
      </c>
      <c r="K27" t="s">
        <v>202</v>
      </c>
      <c r="L27" t="s">
        <v>203</v>
      </c>
      <c r="M27" t="s">
        <v>204</v>
      </c>
      <c r="N27" s="2"/>
    </row>
    <row r="28" spans="1:14">
      <c r="A28" t="s">
        <v>175</v>
      </c>
      <c r="B28" t="s">
        <v>15</v>
      </c>
      <c r="C28" t="s">
        <v>205</v>
      </c>
      <c r="D28" t="s">
        <v>206</v>
      </c>
      <c r="E28" t="s">
        <v>57</v>
      </c>
      <c r="F28" t="s">
        <v>207</v>
      </c>
      <c r="G28" t="s">
        <v>206</v>
      </c>
      <c r="H28" t="s">
        <v>107</v>
      </c>
      <c r="I28" t="s">
        <v>208</v>
      </c>
      <c r="J28" t="s">
        <v>209</v>
      </c>
      <c r="K28" t="s">
        <v>209</v>
      </c>
      <c r="L28" t="s">
        <v>210</v>
      </c>
      <c r="M28" t="s">
        <v>15</v>
      </c>
      <c r="N28" s="2"/>
    </row>
    <row r="29" spans="1:14">
      <c r="A29" t="s">
        <v>175</v>
      </c>
      <c r="B29" t="s">
        <v>15</v>
      </c>
      <c r="C29" t="s">
        <v>211</v>
      </c>
      <c r="D29" t="s">
        <v>212</v>
      </c>
      <c r="E29" t="s">
        <v>57</v>
      </c>
      <c r="F29" t="s">
        <v>213</v>
      </c>
      <c r="G29" t="s">
        <v>214</v>
      </c>
      <c r="H29" t="s">
        <v>107</v>
      </c>
      <c r="I29" t="s">
        <v>215</v>
      </c>
      <c r="J29" t="s">
        <v>216</v>
      </c>
      <c r="K29" t="s">
        <v>216</v>
      </c>
      <c r="L29" t="s">
        <v>217</v>
      </c>
      <c r="M29" t="s">
        <v>218</v>
      </c>
      <c r="N29" s="2"/>
    </row>
    <row r="30" spans="1:14">
      <c r="A30" t="s">
        <v>175</v>
      </c>
      <c r="B30" t="s">
        <v>15</v>
      </c>
      <c r="C30" t="s">
        <v>219</v>
      </c>
      <c r="D30" t="s">
        <v>220</v>
      </c>
      <c r="E30" t="s">
        <v>18</v>
      </c>
      <c r="F30" t="s">
        <v>221</v>
      </c>
      <c r="G30" t="s">
        <v>222</v>
      </c>
      <c r="H30" t="s">
        <v>107</v>
      </c>
      <c r="I30" t="s">
        <v>223</v>
      </c>
      <c r="J30" t="s">
        <v>224</v>
      </c>
      <c r="K30" t="s">
        <v>224</v>
      </c>
      <c r="L30" t="s">
        <v>225</v>
      </c>
      <c r="M30" t="s">
        <v>226</v>
      </c>
      <c r="N30" s="2"/>
    </row>
    <row r="31" spans="1:14">
      <c r="A31" t="s">
        <v>227</v>
      </c>
      <c r="B31" t="s">
        <v>15</v>
      </c>
      <c r="C31" t="s">
        <v>228</v>
      </c>
      <c r="D31" t="s">
        <v>229</v>
      </c>
      <c r="E31" t="s">
        <v>57</v>
      </c>
      <c r="F31" t="s">
        <v>230</v>
      </c>
      <c r="G31" t="s">
        <v>229</v>
      </c>
      <c r="H31" t="s">
        <v>107</v>
      </c>
      <c r="I31" t="s">
        <v>231</v>
      </c>
      <c r="J31" t="s">
        <v>232</v>
      </c>
      <c r="K31" t="s">
        <v>232</v>
      </c>
      <c r="L31" t="s">
        <v>233</v>
      </c>
      <c r="M31" t="s">
        <v>15</v>
      </c>
      <c r="N31" s="2" t="str">
        <f>HYPERLINK("https://electionmgmt.vermont.gov/TFA/DownLoadFinancialDisclosure?FileName=Billado Wayne Governor Independent FD IRS1040_9f4b0345-73ce-490a-9c2b-85ab0bb33eca.pdf", "Billado Wayne Governor Independent FD IRS1040_9f4b0345-73ce-490a-9c2b-85ab0bb33eca.pdf")</f>
        <v>Billado Wayne Governor Independent FD IRS1040_9f4b0345-73ce-490a-9c2b-85ab0bb33eca.pdf</v>
      </c>
    </row>
    <row r="32" spans="1:14">
      <c r="A32" t="s">
        <v>227</v>
      </c>
      <c r="B32" t="s">
        <v>15</v>
      </c>
      <c r="C32" t="s">
        <v>234</v>
      </c>
      <c r="D32" t="s">
        <v>235</v>
      </c>
      <c r="E32" t="s">
        <v>57</v>
      </c>
      <c r="F32" t="s">
        <v>236</v>
      </c>
      <c r="G32" t="s">
        <v>237</v>
      </c>
      <c r="H32" t="s">
        <v>107</v>
      </c>
      <c r="I32" t="s">
        <v>238</v>
      </c>
      <c r="J32" t="s">
        <v>239</v>
      </c>
      <c r="K32" t="s">
        <v>239</v>
      </c>
      <c r="L32" t="s">
        <v>240</v>
      </c>
      <c r="M32" t="s">
        <v>15</v>
      </c>
      <c r="N32" s="2" t="str">
        <f>HYPERLINK("https://electionmgmt.vermont.gov/TFA/DownLoadFinancialDisclosure?FileName=Devost Michael Gov Independent FD1040_6744d413-16f1-41f8-8702-a1b95d7554f0.pdf", "Devost Michael Gov Independent FD1040_6744d413-16f1-41f8-8702-a1b95d7554f0.pdf")</f>
        <v>Devost Michael Gov Independent FD1040_6744d413-16f1-41f8-8702-a1b95d7554f0.pdf</v>
      </c>
    </row>
    <row r="33" spans="1:14">
      <c r="A33" t="s">
        <v>227</v>
      </c>
      <c r="B33" t="s">
        <v>15</v>
      </c>
      <c r="C33" t="s">
        <v>241</v>
      </c>
      <c r="D33" t="s">
        <v>242</v>
      </c>
      <c r="E33" t="s">
        <v>134</v>
      </c>
      <c r="F33" t="s">
        <v>243</v>
      </c>
      <c r="G33" t="s">
        <v>242</v>
      </c>
      <c r="H33" t="s">
        <v>107</v>
      </c>
      <c r="I33" t="s">
        <v>244</v>
      </c>
      <c r="J33" t="s">
        <v>245</v>
      </c>
      <c r="K33" t="s">
        <v>245</v>
      </c>
      <c r="L33" t="s">
        <v>246</v>
      </c>
      <c r="M33" t="s">
        <v>15</v>
      </c>
      <c r="N33" s="2" t="str">
        <f>HYPERLINK("https://electionmgmt.vermont.gov/TFA/DownLoadFinancialDisclosure?FileName=Dickerson Charly Governor Independent FD 1040_ffecf9cb-f12d-49f8-bae0-13faf6ba09fd.pdf", "Dickerson Charly Governor Independent FD 1040_ffecf9cb-f12d-49f8-bae0-13faf6ba09fd.pdf")</f>
        <v>Dickerson Charly Governor Independent FD 1040_ffecf9cb-f12d-49f8-bae0-13faf6ba09fd.pdf</v>
      </c>
    </row>
    <row r="34" spans="1:14">
      <c r="A34" t="s">
        <v>227</v>
      </c>
      <c r="B34" t="s">
        <v>15</v>
      </c>
      <c r="C34" t="s">
        <v>247</v>
      </c>
      <c r="D34" t="s">
        <v>248</v>
      </c>
      <c r="E34" t="s">
        <v>57</v>
      </c>
      <c r="F34" t="s">
        <v>249</v>
      </c>
      <c r="G34" t="s">
        <v>248</v>
      </c>
      <c r="H34" t="s">
        <v>107</v>
      </c>
      <c r="I34" t="s">
        <v>250</v>
      </c>
      <c r="J34" t="s">
        <v>251</v>
      </c>
      <c r="K34" t="s">
        <v>15</v>
      </c>
      <c r="L34" t="s">
        <v>252</v>
      </c>
      <c r="M34" t="s">
        <v>15</v>
      </c>
      <c r="N34" s="2" t="str">
        <f>HYPERLINK("https://electionmgmt.vermont.gov/TFA/DownLoadFinancialDisclosure?FileName=Hoyt Kevin Governor Independent FD1040_7749fd48-6612-4676-8814-dc63663170e7.pdf", "Hoyt Kevin Governor Independent FD1040_7749fd48-6612-4676-8814-dc63663170e7.pdf")</f>
        <v>Hoyt Kevin Governor Independent FD1040_7749fd48-6612-4676-8814-dc63663170e7.pdf</v>
      </c>
    </row>
    <row r="35" spans="1:14">
      <c r="A35" t="s">
        <v>227</v>
      </c>
      <c r="B35" t="s">
        <v>15</v>
      </c>
      <c r="C35" t="s">
        <v>253</v>
      </c>
      <c r="D35" t="s">
        <v>254</v>
      </c>
      <c r="E35" t="s">
        <v>255</v>
      </c>
      <c r="F35" t="s">
        <v>256</v>
      </c>
      <c r="G35" t="s">
        <v>254</v>
      </c>
      <c r="H35" t="s">
        <v>107</v>
      </c>
      <c r="I35" t="s">
        <v>257</v>
      </c>
      <c r="J35" t="s">
        <v>258</v>
      </c>
      <c r="K35" t="s">
        <v>15</v>
      </c>
      <c r="L35" t="s">
        <v>259</v>
      </c>
      <c r="M35" t="s">
        <v>260</v>
      </c>
      <c r="N35" s="2" t="str">
        <f>HYPERLINK("https://electionmgmt.vermont.gov/TFA/DownLoadFinancialDisclosure?FileName=Peyton_Emily Gov Truth Matters FD_8bad7f20-4caa-4c70-a8eb-09a4635ffc34.pdf", "Peyton_Emily Gov Truth Matters FD_8bad7f20-4caa-4c70-a8eb-09a4635ffc34.pdf")</f>
        <v>Peyton_Emily Gov Truth Matters FD_8bad7f20-4caa-4c70-a8eb-09a4635ffc34.pdf</v>
      </c>
    </row>
    <row r="36" spans="1:14">
      <c r="A36" t="s">
        <v>227</v>
      </c>
      <c r="B36" t="s">
        <v>15</v>
      </c>
      <c r="C36" t="s">
        <v>261</v>
      </c>
      <c r="D36" t="s">
        <v>262</v>
      </c>
      <c r="E36" t="s">
        <v>166</v>
      </c>
      <c r="F36" t="s">
        <v>263</v>
      </c>
      <c r="G36" t="s">
        <v>242</v>
      </c>
      <c r="H36" t="s">
        <v>107</v>
      </c>
      <c r="I36" t="s">
        <v>244</v>
      </c>
      <c r="J36" t="s">
        <v>264</v>
      </c>
      <c r="K36" t="s">
        <v>264</v>
      </c>
      <c r="L36" t="s">
        <v>265</v>
      </c>
      <c r="M36" t="s">
        <v>266</v>
      </c>
      <c r="N36" s="4" t="str">
        <f>HYPERLINK("https://electionmgmt.vermont.gov/TFA/DownLoadFinancialDisclosure?FileName=Scott_Phil Gov FD1040_4a3eff09-0e54-45dc-9942-a339e30254f4.pdf", "Scott_Phil Gov FD1040_4a3eff09-0e54-45dc-9942-a339e30254f4.pdf")</f>
        <v>Scott_Phil Gov FD1040_4a3eff09-0e54-45dc-9942-a339e30254f4.pdf</v>
      </c>
    </row>
    <row r="37" spans="1:14">
      <c r="A37" t="s">
        <v>227</v>
      </c>
      <c r="B37" t="s">
        <v>15</v>
      </c>
      <c r="C37" t="s">
        <v>267</v>
      </c>
      <c r="D37" t="s">
        <v>268</v>
      </c>
      <c r="E37" t="s">
        <v>57</v>
      </c>
      <c r="F37" t="s">
        <v>269</v>
      </c>
      <c r="G37" t="s">
        <v>268</v>
      </c>
      <c r="H37" t="s">
        <v>107</v>
      </c>
      <c r="I37" t="s">
        <v>270</v>
      </c>
      <c r="J37" t="s">
        <v>271</v>
      </c>
      <c r="K37" t="s">
        <v>271</v>
      </c>
      <c r="L37" t="s">
        <v>272</v>
      </c>
      <c r="M37" t="s">
        <v>15</v>
      </c>
      <c r="N37" s="2" t="str">
        <f>HYPERLINK("https://electionmgmt.vermont.gov/TFA/DownLoadFinancialDisclosure?FileName=Whitney Erynn Governor Independent FD1040_4d3d279b-c6c6-47b0-b399-b38e35ca4f25.pdf", "Whitney Erynn Governor Independent FD1040_4d3d279b-c6c6-47b0-b399-b38e35ca4f25.pdf")</f>
        <v>Whitney Erynn Governor Independent FD1040_4d3d279b-c6c6-47b0-b399-b38e35ca4f25.pdf</v>
      </c>
    </row>
    <row r="38" spans="1:14">
      <c r="A38" t="s">
        <v>227</v>
      </c>
      <c r="B38" t="s">
        <v>15</v>
      </c>
      <c r="C38" t="s">
        <v>273</v>
      </c>
      <c r="D38" t="s">
        <v>214</v>
      </c>
      <c r="E38" t="s">
        <v>274</v>
      </c>
      <c r="F38" t="s">
        <v>275</v>
      </c>
      <c r="G38" t="s">
        <v>276</v>
      </c>
      <c r="H38" t="s">
        <v>107</v>
      </c>
      <c r="I38" t="s">
        <v>277</v>
      </c>
      <c r="J38" t="s">
        <v>278</v>
      </c>
      <c r="K38" t="s">
        <v>15</v>
      </c>
      <c r="L38" t="s">
        <v>279</v>
      </c>
      <c r="M38" t="s">
        <v>280</v>
      </c>
      <c r="N38" s="4" t="str">
        <f>HYPERLINK("https://electionmgmt.vermont.gov/TFA/DownLoadFinancialDisclosure?FileName=ZUCKERMAN_DAVID_GOV FD1040_aca80e12-a62c-477c-8f94-dbfcf965af52.pdf", "ZUCKERMAN_DAVID_GOV FD1040_aca80e12-a62c-477c-8f94-dbfcf965af52.pdf")</f>
        <v>ZUCKERMAN_DAVID_GOV FD1040_aca80e12-a62c-477c-8f94-dbfcf965af52.pdf</v>
      </c>
    </row>
    <row r="39" spans="1:14">
      <c r="A39" t="s">
        <v>281</v>
      </c>
      <c r="B39" t="s">
        <v>15</v>
      </c>
      <c r="C39" t="s">
        <v>228</v>
      </c>
      <c r="D39" t="s">
        <v>229</v>
      </c>
      <c r="E39" t="s">
        <v>57</v>
      </c>
      <c r="F39" t="s">
        <v>230</v>
      </c>
      <c r="G39" t="s">
        <v>229</v>
      </c>
      <c r="H39" t="s">
        <v>107</v>
      </c>
      <c r="I39" t="s">
        <v>231</v>
      </c>
      <c r="J39" t="s">
        <v>232</v>
      </c>
      <c r="K39" t="s">
        <v>232</v>
      </c>
      <c r="L39" t="s">
        <v>233</v>
      </c>
      <c r="M39" t="s">
        <v>15</v>
      </c>
      <c r="N39" s="2" t="str">
        <f>HYPERLINK("https://electionmgmt.vermont.gov/TFA/DownLoadFinancialDisclosure?FileName=Billado Wayne Governor Independent FD IRS1040_92c8c31e-2189-45d1-a665-f31ccda2648c.pdf", "Billado Wayne Governor Independent FD IRS1040_92c8c31e-2189-45d1-a665-f31ccda2648c.pdf")</f>
        <v>Billado Wayne Governor Independent FD IRS1040_92c8c31e-2189-45d1-a665-f31ccda2648c.pdf</v>
      </c>
    </row>
    <row r="40" spans="1:14">
      <c r="A40" t="s">
        <v>281</v>
      </c>
      <c r="B40" t="s">
        <v>15</v>
      </c>
      <c r="C40" t="s">
        <v>282</v>
      </c>
      <c r="D40" t="s">
        <v>283</v>
      </c>
      <c r="E40" t="s">
        <v>284</v>
      </c>
      <c r="F40" t="s">
        <v>285</v>
      </c>
      <c r="G40" t="s">
        <v>283</v>
      </c>
      <c r="H40" t="s">
        <v>107</v>
      </c>
      <c r="I40" t="s">
        <v>286</v>
      </c>
      <c r="J40" t="s">
        <v>287</v>
      </c>
      <c r="K40" t="s">
        <v>287</v>
      </c>
      <c r="L40" t="s">
        <v>288</v>
      </c>
      <c r="M40" t="s">
        <v>15</v>
      </c>
      <c r="N40" s="2" t="str">
        <f>HYPERLINK("https://electionmgmt.vermont.gov/TFA/DownLoadFinancialDisclosure?FileName=CORBO_RALPH_Lt Gov FD 1040_c4bbcba3-9b27-4fd1-b4c1-1108b70d4ea6.pdf", "CORBO_RALPH_Lt Gov FD 1040_c4bbcba3-9b27-4fd1-b4c1-1108b70d4ea6.pdf")</f>
        <v>CORBO_RALPH_Lt Gov FD 1040_c4bbcba3-9b27-4fd1-b4c1-1108b70d4ea6.pdf</v>
      </c>
    </row>
    <row r="41" spans="1:14">
      <c r="A41" t="s">
        <v>281</v>
      </c>
      <c r="B41" t="s">
        <v>15</v>
      </c>
      <c r="C41" t="s">
        <v>289</v>
      </c>
      <c r="D41" t="s">
        <v>290</v>
      </c>
      <c r="E41" t="s">
        <v>291</v>
      </c>
      <c r="F41" t="s">
        <v>292</v>
      </c>
      <c r="G41" t="s">
        <v>290</v>
      </c>
      <c r="H41" t="s">
        <v>107</v>
      </c>
      <c r="I41" t="s">
        <v>293</v>
      </c>
      <c r="J41" t="s">
        <v>294</v>
      </c>
      <c r="K41" t="s">
        <v>294</v>
      </c>
      <c r="L41" t="s">
        <v>295</v>
      </c>
      <c r="M41" t="s">
        <v>296</v>
      </c>
      <c r="N41" s="4" t="str">
        <f>HYPERLINK("https://electionmgmt.vermont.gov/TFA/DownLoadFinancialDisclosure?FileName=Ericson_Cris Gov FD1040_ffde6a07-bc11-4756-a246-716c1da39fe6.pdf", "Ericson_Cris Gov FD1040_ffde6a07-bc11-4756-a246-716c1da39fe6.pdf")</f>
        <v>Ericson_Cris Gov FD1040_ffde6a07-bc11-4756-a246-716c1da39fe6.pdf</v>
      </c>
    </row>
    <row r="42" spans="1:14">
      <c r="A42" t="s">
        <v>281</v>
      </c>
      <c r="B42" t="s">
        <v>15</v>
      </c>
      <c r="C42" t="s">
        <v>297</v>
      </c>
      <c r="D42" t="s">
        <v>222</v>
      </c>
      <c r="E42" t="s">
        <v>18</v>
      </c>
      <c r="F42" t="s">
        <v>298</v>
      </c>
      <c r="G42" t="s">
        <v>222</v>
      </c>
      <c r="H42" t="s">
        <v>107</v>
      </c>
      <c r="I42" t="s">
        <v>299</v>
      </c>
      <c r="J42" t="s">
        <v>300</v>
      </c>
      <c r="K42" t="s">
        <v>300</v>
      </c>
      <c r="L42" t="s">
        <v>301</v>
      </c>
      <c r="M42" t="s">
        <v>302</v>
      </c>
      <c r="N42" s="4" t="str">
        <f>HYPERLINK("https://electionmgmt.vermont.gov/TFA/DownLoadFinancialDisclosure?FileName=GRAY_MOLLY_LT FD1040_c2ae1386-88e0-41e3-850b-4eb4b6f9f8cd.pdf", "GRAY_MOLLY_LT FD1040_c2ae1386-88e0-41e3-850b-4eb4b6f9f8cd.pdf")</f>
        <v>GRAY_MOLLY_LT FD1040_c2ae1386-88e0-41e3-850b-4eb4b6f9f8cd.pdf</v>
      </c>
    </row>
    <row r="43" spans="1:14">
      <c r="A43" t="s">
        <v>281</v>
      </c>
      <c r="B43" t="s">
        <v>15</v>
      </c>
      <c r="C43" t="s">
        <v>303</v>
      </c>
      <c r="D43" t="s">
        <v>304</v>
      </c>
      <c r="E43" t="s">
        <v>166</v>
      </c>
      <c r="F43" t="s">
        <v>305</v>
      </c>
      <c r="G43" t="s">
        <v>306</v>
      </c>
      <c r="H43" t="s">
        <v>107</v>
      </c>
      <c r="I43" t="s">
        <v>307</v>
      </c>
      <c r="J43" t="s">
        <v>15</v>
      </c>
      <c r="K43" t="s">
        <v>15</v>
      </c>
      <c r="L43" t="s">
        <v>15</v>
      </c>
      <c r="M43" t="s">
        <v>15</v>
      </c>
      <c r="N43" s="4" t="str">
        <f>HYPERLINK("https://electionmgmt.vermont.gov/TFA/DownLoadFinancialDisclosure?FileName=Milne_Scott LT FD1040_880790be-2733-4839-98f8-ef27fc5562cf.pdf", "Milne_Scott LT FD1040_880790be-2733-4839-98f8-ef27fc5562cf.pdf")</f>
        <v>Milne_Scott LT FD1040_880790be-2733-4839-98f8-ef27fc5562cf.pdf</v>
      </c>
    </row>
    <row r="44" spans="1:14">
      <c r="A44" t="s">
        <v>308</v>
      </c>
      <c r="B44" t="s">
        <v>15</v>
      </c>
      <c r="C44" t="s">
        <v>309</v>
      </c>
      <c r="D44" t="s">
        <v>310</v>
      </c>
      <c r="E44" t="s">
        <v>166</v>
      </c>
      <c r="F44" t="s">
        <v>311</v>
      </c>
      <c r="G44" t="s">
        <v>310</v>
      </c>
      <c r="H44" t="s">
        <v>107</v>
      </c>
      <c r="I44" t="s">
        <v>231</v>
      </c>
      <c r="J44" t="s">
        <v>312</v>
      </c>
      <c r="K44" t="s">
        <v>312</v>
      </c>
      <c r="L44" t="s">
        <v>313</v>
      </c>
      <c r="M44" t="s">
        <v>15</v>
      </c>
      <c r="N44" s="4" t="str">
        <f>HYPERLINK("https://electionmgmt.vermont.gov/TFA/DownLoadFinancialDisclosure?FileName=Branagan_Carolyn Tre FD1040_b131e91c-d996-430f-9b81-876d1054869a.pdf", "Branagan_Carolyn Tre FD1040_b131e91c-d996-430f-9b81-876d1054869a.pdf")</f>
        <v>Branagan_Carolyn Tre FD1040_b131e91c-d996-430f-9b81-876d1054869a.pdf</v>
      </c>
    </row>
    <row r="45" spans="1:14">
      <c r="A45" t="s">
        <v>308</v>
      </c>
      <c r="B45" t="s">
        <v>15</v>
      </c>
      <c r="C45" t="s">
        <v>289</v>
      </c>
      <c r="D45" t="s">
        <v>290</v>
      </c>
      <c r="E45" t="s">
        <v>291</v>
      </c>
      <c r="F45" t="s">
        <v>292</v>
      </c>
      <c r="G45" t="s">
        <v>290</v>
      </c>
      <c r="H45" t="s">
        <v>107</v>
      </c>
      <c r="I45" t="s">
        <v>293</v>
      </c>
      <c r="J45" t="s">
        <v>294</v>
      </c>
      <c r="K45" t="s">
        <v>294</v>
      </c>
      <c r="L45" t="s">
        <v>295</v>
      </c>
      <c r="M45" t="s">
        <v>296</v>
      </c>
      <c r="N45" s="4" t="str">
        <f>HYPERLINK("https://electionmgmt.vermont.gov/TFA/DownLoadFinancialDisclosure?FileName=Ericson_Cris Gov FD1040_eb5d9d7d-55e2-4765-b313-58f8273723ea.pdf", "Ericson_Cris Gov FD1040_eb5d9d7d-55e2-4765-b313-58f8273723ea.pdf")</f>
        <v>Ericson_Cris Gov FD1040_eb5d9d7d-55e2-4765-b313-58f8273723ea.pdf</v>
      </c>
    </row>
    <row r="46" spans="1:14">
      <c r="A46" t="s">
        <v>308</v>
      </c>
      <c r="B46" t="s">
        <v>15</v>
      </c>
      <c r="C46" t="s">
        <v>314</v>
      </c>
      <c r="D46" t="s">
        <v>199</v>
      </c>
      <c r="E46" t="s">
        <v>18</v>
      </c>
      <c r="F46" t="s">
        <v>315</v>
      </c>
      <c r="G46" t="s">
        <v>199</v>
      </c>
      <c r="H46" t="s">
        <v>107</v>
      </c>
      <c r="I46" t="s">
        <v>201</v>
      </c>
      <c r="J46" t="s">
        <v>316</v>
      </c>
      <c r="K46" t="s">
        <v>316</v>
      </c>
      <c r="L46" t="s">
        <v>317</v>
      </c>
      <c r="M46" t="s">
        <v>318</v>
      </c>
      <c r="N46" s="4" t="str">
        <f>HYPERLINK("https://electionmgmt.vermont.gov/TFA/DownLoadFinancialDisclosure?FileName=Pearce_Beth TRE FD1040_add04162-c036-4f2d-9095-8fa26b7b734a.pdf", "Pearce_Beth TRE FD1040_add04162-c036-4f2d-9095-8fa26b7b734a.pdf")</f>
        <v>Pearce_Beth TRE FD1040_add04162-c036-4f2d-9095-8fa26b7b734a.pdf</v>
      </c>
    </row>
    <row r="47" spans="1:14">
      <c r="A47" t="s">
        <v>308</v>
      </c>
      <c r="B47" t="s">
        <v>15</v>
      </c>
      <c r="C47" t="s">
        <v>319</v>
      </c>
      <c r="D47" t="s">
        <v>184</v>
      </c>
      <c r="E47" t="s">
        <v>57</v>
      </c>
      <c r="F47" t="s">
        <v>320</v>
      </c>
      <c r="G47" t="s">
        <v>184</v>
      </c>
      <c r="H47" t="s">
        <v>107</v>
      </c>
      <c r="I47" t="s">
        <v>186</v>
      </c>
      <c r="J47" t="s">
        <v>321</v>
      </c>
      <c r="K47" t="s">
        <v>321</v>
      </c>
      <c r="L47" t="s">
        <v>322</v>
      </c>
      <c r="M47" t="s">
        <v>15</v>
      </c>
      <c r="N47" s="2" t="str">
        <f>HYPERLINK("https://electionmgmt.vermont.gov/TFA/DownLoadFinancialDisclosure?FileName=Wright Alex Treasurer Independent FD1040_d6d390a1-0742-44c8-9649-4991f95173c2.pdf", "Wright Alex Treasurer Independent FD1040_d6d390a1-0742-44c8-9649-4991f95173c2.pdf")</f>
        <v>Wright Alex Treasurer Independent FD1040_d6d390a1-0742-44c8-9649-4991f95173c2.pdf</v>
      </c>
    </row>
    <row r="48" spans="1:14">
      <c r="A48" t="s">
        <v>323</v>
      </c>
      <c r="B48" t="s">
        <v>15</v>
      </c>
      <c r="C48" t="s">
        <v>324</v>
      </c>
      <c r="D48" t="s">
        <v>242</v>
      </c>
      <c r="E48" t="s">
        <v>18</v>
      </c>
      <c r="F48" t="s">
        <v>325</v>
      </c>
      <c r="G48" t="s">
        <v>242</v>
      </c>
      <c r="H48" t="s">
        <v>107</v>
      </c>
      <c r="I48" t="s">
        <v>326</v>
      </c>
      <c r="J48" t="s">
        <v>327</v>
      </c>
      <c r="K48" t="s">
        <v>327</v>
      </c>
      <c r="L48" t="s">
        <v>328</v>
      </c>
      <c r="M48" t="s">
        <v>329</v>
      </c>
      <c r="N48" s="4" t="str">
        <f>HYPERLINK("https://electionmgmt.vermont.gov/TFA/DownLoadFinancialDisclosure?FileName=Condos_Jim_SecofState FD1040_f213f338-3b81-4e57-b6b5-09a7b8d383a3.pdf", "Condos_Jim_SecofState FD1040_f213f338-3b81-4e57-b6b5-09a7b8d383a3.pdf")</f>
        <v>Condos_Jim_SecofState FD1040_f213f338-3b81-4e57-b6b5-09a7b8d383a3.pdf</v>
      </c>
    </row>
    <row r="49" spans="1:14">
      <c r="A49" t="s">
        <v>323</v>
      </c>
      <c r="B49" t="s">
        <v>15</v>
      </c>
      <c r="C49" t="s">
        <v>289</v>
      </c>
      <c r="D49" t="s">
        <v>290</v>
      </c>
      <c r="E49" t="s">
        <v>291</v>
      </c>
      <c r="F49" t="s">
        <v>292</v>
      </c>
      <c r="G49" t="s">
        <v>290</v>
      </c>
      <c r="H49" t="s">
        <v>107</v>
      </c>
      <c r="I49" t="s">
        <v>293</v>
      </c>
      <c r="J49" t="s">
        <v>294</v>
      </c>
      <c r="K49" t="s">
        <v>294</v>
      </c>
      <c r="L49" t="s">
        <v>295</v>
      </c>
      <c r="M49" t="s">
        <v>296</v>
      </c>
      <c r="N49" s="4" t="str">
        <f>HYPERLINK("https://electionmgmt.vermont.gov/TFA/DownLoadFinancialDisclosure?FileName=Ericson_Cris Gov FD1040_642cc836-b173-4f3e-8c40-ec3718ad5a50.pdf", "Ericson_Cris Gov FD1040_642cc836-b173-4f3e-8c40-ec3718ad5a50.pdf")</f>
        <v>Ericson_Cris Gov FD1040_642cc836-b173-4f3e-8c40-ec3718ad5a50.pdf</v>
      </c>
    </row>
    <row r="50" spans="1:14">
      <c r="A50" t="s">
        <v>323</v>
      </c>
      <c r="B50" t="s">
        <v>15</v>
      </c>
      <c r="C50" t="s">
        <v>330</v>
      </c>
      <c r="D50" t="s">
        <v>128</v>
      </c>
      <c r="E50" t="s">
        <v>166</v>
      </c>
      <c r="F50" t="s">
        <v>127</v>
      </c>
      <c r="G50" t="s">
        <v>128</v>
      </c>
      <c r="H50" t="s">
        <v>107</v>
      </c>
      <c r="I50" t="s">
        <v>129</v>
      </c>
      <c r="J50" t="s">
        <v>131</v>
      </c>
      <c r="K50" t="s">
        <v>15</v>
      </c>
      <c r="L50" t="s">
        <v>331</v>
      </c>
      <c r="M50" t="s">
        <v>332</v>
      </c>
      <c r="N50" s="4" t="str">
        <f>HYPERLINK("https://electionmgmt.vermont.gov/TFA/DownLoadFinancialDisclosure?FileName=PAIGE_H BROOKE_FD1040_c2b46bc5-d6f8-4814-aab2-f8532cc9f7b9.pdf", "PAIGE_H BROOKE_FD1040_c2b46bc5-d6f8-4814-aab2-f8532cc9f7b9.pdf")</f>
        <v>PAIGE_H BROOKE_FD1040_c2b46bc5-d6f8-4814-aab2-f8532cc9f7b9.pdf</v>
      </c>
    </row>
    <row r="51" spans="1:14">
      <c r="A51" t="s">
        <v>323</v>
      </c>
      <c r="B51" t="s">
        <v>15</v>
      </c>
      <c r="C51" t="s">
        <v>333</v>
      </c>
      <c r="D51" t="s">
        <v>229</v>
      </c>
      <c r="E51" t="s">
        <v>57</v>
      </c>
      <c r="F51" t="s">
        <v>334</v>
      </c>
      <c r="G51" t="s">
        <v>229</v>
      </c>
      <c r="H51" t="s">
        <v>107</v>
      </c>
      <c r="I51" t="s">
        <v>231</v>
      </c>
      <c r="J51" t="s">
        <v>335</v>
      </c>
      <c r="K51" t="s">
        <v>335</v>
      </c>
      <c r="L51" t="s">
        <v>336</v>
      </c>
      <c r="M51" t="s">
        <v>337</v>
      </c>
      <c r="N51" s="2" t="str">
        <f>HYPERLINK("https://electionmgmt.vermont.gov/TFA/DownLoadFinancialDisclosure?FileName=Smith Pamela Sec of State Independent FD1040_b85e2fe0-8a6c-4b13-bb18-f542f3fc5294.pdf", "Smith Pamela Sec of State Independent FD1040_b85e2fe0-8a6c-4b13-bb18-f542f3fc5294.pdf")</f>
        <v>Smith Pamela Sec of State Independent FD1040_b85e2fe0-8a6c-4b13-bb18-f542f3fc5294.pdf</v>
      </c>
    </row>
    <row r="52" spans="1:14">
      <c r="A52" t="s">
        <v>338</v>
      </c>
      <c r="B52" t="s">
        <v>15</v>
      </c>
      <c r="C52" t="s">
        <v>289</v>
      </c>
      <c r="D52" t="s">
        <v>290</v>
      </c>
      <c r="E52" t="s">
        <v>291</v>
      </c>
      <c r="F52" t="s">
        <v>292</v>
      </c>
      <c r="G52" t="s">
        <v>290</v>
      </c>
      <c r="H52" t="s">
        <v>107</v>
      </c>
      <c r="I52" t="s">
        <v>293</v>
      </c>
      <c r="J52" t="s">
        <v>294</v>
      </c>
      <c r="K52" t="s">
        <v>294</v>
      </c>
      <c r="L52" t="s">
        <v>295</v>
      </c>
      <c r="M52" t="s">
        <v>296</v>
      </c>
      <c r="N52" s="4" t="str">
        <f>HYPERLINK("https://electionmgmt.vermont.gov/TFA/DownLoadFinancialDisclosure?FileName=Ericson_Cris Gov FD1040_6ed54e0f-3a68-4a13-b7d2-03023d2dc928.pdf", "Ericson_Cris Gov FD1040_6ed54e0f-3a68-4a13-b7d2-03023d2dc928.pdf")</f>
        <v>Ericson_Cris Gov FD1040_6ed54e0f-3a68-4a13-b7d2-03023d2dc928.pdf</v>
      </c>
    </row>
    <row r="53" spans="1:14">
      <c r="A53" t="s">
        <v>338</v>
      </c>
      <c r="B53" t="s">
        <v>15</v>
      </c>
      <c r="C53" t="s">
        <v>339</v>
      </c>
      <c r="D53" t="s">
        <v>222</v>
      </c>
      <c r="E53" t="s">
        <v>340</v>
      </c>
      <c r="F53" t="s">
        <v>341</v>
      </c>
      <c r="G53" t="s">
        <v>222</v>
      </c>
      <c r="H53" t="s">
        <v>107</v>
      </c>
      <c r="I53" t="s">
        <v>223</v>
      </c>
      <c r="J53" t="s">
        <v>342</v>
      </c>
      <c r="K53" t="s">
        <v>342</v>
      </c>
      <c r="L53" t="s">
        <v>343</v>
      </c>
      <c r="M53" t="s">
        <v>344</v>
      </c>
      <c r="N53" s="4" t="str">
        <f>HYPERLINK("https://electionmgmt.vermont.gov/TFA/DownLoadFinancialDisclosure?FileName=Hoffer_Doug_Auditor FD1040_d0ea9b71-8cc4-477c-9ddc-118e8ebeccaa.pdf", "Hoffer_Doug_Auditor FD1040_d0ea9b71-8cc4-477c-9ddc-118e8ebeccaa.pdf")</f>
        <v>Hoffer_Doug_Auditor FD1040_d0ea9b71-8cc4-477c-9ddc-118e8ebeccaa.pdf</v>
      </c>
    </row>
    <row r="54" spans="1:14">
      <c r="A54" t="s">
        <v>345</v>
      </c>
      <c r="B54" t="s">
        <v>15</v>
      </c>
      <c r="C54" t="s">
        <v>346</v>
      </c>
      <c r="D54" t="s">
        <v>276</v>
      </c>
      <c r="E54" t="s">
        <v>18</v>
      </c>
      <c r="F54" t="s">
        <v>347</v>
      </c>
      <c r="G54" t="s">
        <v>276</v>
      </c>
      <c r="H54" t="s">
        <v>107</v>
      </c>
      <c r="I54" t="s">
        <v>348</v>
      </c>
      <c r="J54" t="s">
        <v>349</v>
      </c>
      <c r="K54" t="s">
        <v>349</v>
      </c>
      <c r="L54" t="s">
        <v>350</v>
      </c>
      <c r="M54" t="s">
        <v>351</v>
      </c>
      <c r="N54" s="4" t="str">
        <f>HYPERLINK("https://electionmgmt.vermont.gov/TFA/DownLoadFinancialDisclosure?FileName=Donovan_TJ AG FD1040_2bc243f9-39f9-4662-a803-2fc65ad454ca.pdf", "Donovan_TJ AG FD1040_2bc243f9-39f9-4662-a803-2fc65ad454ca.pdf")</f>
        <v>Donovan_TJ AG FD1040_2bc243f9-39f9-4662-a803-2fc65ad454ca.pdf</v>
      </c>
    </row>
    <row r="55" spans="1:14">
      <c r="A55" t="s">
        <v>345</v>
      </c>
      <c r="B55" t="s">
        <v>15</v>
      </c>
      <c r="C55" t="s">
        <v>289</v>
      </c>
      <c r="D55" t="s">
        <v>290</v>
      </c>
      <c r="E55" t="s">
        <v>291</v>
      </c>
      <c r="F55" t="s">
        <v>292</v>
      </c>
      <c r="G55" t="s">
        <v>290</v>
      </c>
      <c r="H55" t="s">
        <v>107</v>
      </c>
      <c r="I55" t="s">
        <v>293</v>
      </c>
      <c r="J55" t="s">
        <v>294</v>
      </c>
      <c r="K55" t="s">
        <v>294</v>
      </c>
      <c r="L55" t="s">
        <v>295</v>
      </c>
      <c r="M55" t="s">
        <v>296</v>
      </c>
      <c r="N55" s="4" t="str">
        <f>HYPERLINK("https://electionmgmt.vermont.gov/TFA/DownLoadFinancialDisclosure?FileName=Ericson_Cris Gov FD1040_0ffade72-7415-414e-8a5e-05b36d876ad8.pdf", "Ericson_Cris Gov FD1040_0ffade72-7415-414e-8a5e-05b36d876ad8.pdf")</f>
        <v>Ericson_Cris Gov FD1040_0ffade72-7415-414e-8a5e-05b36d876ad8.pdf</v>
      </c>
    </row>
    <row r="56" spans="1:14">
      <c r="A56" t="s">
        <v>345</v>
      </c>
      <c r="B56" t="s">
        <v>15</v>
      </c>
      <c r="C56" t="s">
        <v>330</v>
      </c>
      <c r="D56" t="s">
        <v>128</v>
      </c>
      <c r="E56" t="s">
        <v>166</v>
      </c>
      <c r="F56" t="s">
        <v>127</v>
      </c>
      <c r="G56" t="s">
        <v>128</v>
      </c>
      <c r="H56" t="s">
        <v>107</v>
      </c>
      <c r="I56" t="s">
        <v>129</v>
      </c>
      <c r="J56" t="s">
        <v>131</v>
      </c>
      <c r="K56" t="s">
        <v>15</v>
      </c>
      <c r="L56" t="s">
        <v>331</v>
      </c>
      <c r="M56" t="s">
        <v>332</v>
      </c>
      <c r="N56" s="4" t="str">
        <f>HYPERLINK("https://electionmgmt.vermont.gov/TFA/DownLoadFinancialDisclosure?FileName=PAIGE_H BROOKE_FD1040_c2b46bc5-d6f8-4814-aab2-f8532cc9f7b9.pdf", "PAIGE_H BROOKE_FD1040_c2b46bc5-d6f8-4814-aab2-f8532cc9f7b9.pdf")</f>
        <v>PAIGE_H BROOKE_FD1040_c2b46bc5-d6f8-4814-aab2-f8532cc9f7b9.pdf</v>
      </c>
    </row>
    <row r="57" spans="1:14">
      <c r="A57" t="s">
        <v>352</v>
      </c>
      <c r="B57" t="s">
        <v>353</v>
      </c>
      <c r="C57" t="s">
        <v>354</v>
      </c>
      <c r="D57" t="s">
        <v>355</v>
      </c>
      <c r="E57" t="s">
        <v>18</v>
      </c>
      <c r="F57" t="s">
        <v>356</v>
      </c>
      <c r="G57" t="s">
        <v>355</v>
      </c>
      <c r="H57" t="s">
        <v>107</v>
      </c>
      <c r="I57" t="s">
        <v>357</v>
      </c>
      <c r="J57" t="s">
        <v>358</v>
      </c>
      <c r="K57" t="s">
        <v>358</v>
      </c>
      <c r="L57" t="s">
        <v>359</v>
      </c>
      <c r="M57" t="s">
        <v>360</v>
      </c>
      <c r="N57" s="4" t="str">
        <f>HYPERLINK("https://electionmgmt.vermont.gov/TFA/DownLoadFinancialDisclosure?FileName=Chris Bray financial disclosure 8-11-20_064e6cc6-d387-44ee-8601-c2c6349be694.pdf", "Chris Bray financial disclosure 8-11-20_064e6cc6-d387-44ee-8601-c2c6349be694.pdf")</f>
        <v>Chris Bray financial disclosure 8-11-20_064e6cc6-d387-44ee-8601-c2c6349be694.pdf</v>
      </c>
    </row>
    <row r="58" spans="1:14">
      <c r="A58" t="s">
        <v>352</v>
      </c>
      <c r="B58" t="s">
        <v>353</v>
      </c>
      <c r="C58" t="s">
        <v>361</v>
      </c>
      <c r="D58" t="s">
        <v>362</v>
      </c>
      <c r="E58" t="s">
        <v>166</v>
      </c>
      <c r="F58" t="s">
        <v>363</v>
      </c>
      <c r="G58" t="s">
        <v>362</v>
      </c>
      <c r="H58" t="s">
        <v>107</v>
      </c>
      <c r="I58" t="s">
        <v>364</v>
      </c>
      <c r="J58" t="s">
        <v>365</v>
      </c>
      <c r="K58" t="s">
        <v>366</v>
      </c>
      <c r="L58" t="s">
        <v>367</v>
      </c>
      <c r="M58" t="s">
        <v>15</v>
      </c>
      <c r="N58" s="4" t="str">
        <f>HYPERLINK("https://electionmgmt.vermont.gov/TFA/DownLoadFinancialDisclosure?FileName=Peter Briggs financial disclosure 8-11-20_c20d7d19-2267-484c-92cd-337995e7dc9d.pdf", "Peter Briggs financial disclosure 8-11-20_c20d7d19-2267-484c-92cd-337995e7dc9d.pdf")</f>
        <v>Peter Briggs financial disclosure 8-11-20_c20d7d19-2267-484c-92cd-337995e7dc9d.pdf</v>
      </c>
    </row>
    <row r="59" spans="1:14">
      <c r="A59" t="s">
        <v>352</v>
      </c>
      <c r="B59" t="s">
        <v>353</v>
      </c>
      <c r="C59" t="s">
        <v>368</v>
      </c>
      <c r="D59" t="s">
        <v>369</v>
      </c>
      <c r="E59" t="s">
        <v>166</v>
      </c>
      <c r="F59" t="s">
        <v>370</v>
      </c>
      <c r="G59" t="s">
        <v>369</v>
      </c>
      <c r="H59" t="s">
        <v>107</v>
      </c>
      <c r="I59" t="s">
        <v>371</v>
      </c>
      <c r="J59" t="s">
        <v>372</v>
      </c>
      <c r="K59" t="s">
        <v>372</v>
      </c>
      <c r="L59" t="s">
        <v>373</v>
      </c>
      <c r="M59" t="s">
        <v>374</v>
      </c>
      <c r="N59" s="2" t="str">
        <f>HYPERLINK("https://electionmgmt.vermont.gov/TFA/DownLoadFinancialDisclosure?FileName=Christiano Jon Add Senate Republican_ef89e739-a785-415f-9428-3c6d5950bc70.pdf", "Christiano Jon Add Senate Republican_ef89e739-a785-415f-9428-3c6d5950bc70.pdf")</f>
        <v>Christiano Jon Add Senate Republican_ef89e739-a785-415f-9428-3c6d5950bc70.pdf</v>
      </c>
    </row>
    <row r="60" spans="1:14">
      <c r="A60" t="s">
        <v>352</v>
      </c>
      <c r="B60" t="s">
        <v>353</v>
      </c>
      <c r="C60" t="s">
        <v>375</v>
      </c>
      <c r="D60" t="s">
        <v>376</v>
      </c>
      <c r="E60" t="s">
        <v>83</v>
      </c>
      <c r="F60" t="s">
        <v>377</v>
      </c>
      <c r="G60" t="s">
        <v>376</v>
      </c>
      <c r="H60" t="s">
        <v>107</v>
      </c>
      <c r="I60" t="s">
        <v>378</v>
      </c>
      <c r="J60" t="s">
        <v>379</v>
      </c>
      <c r="K60" t="s">
        <v>15</v>
      </c>
      <c r="L60" t="s">
        <v>380</v>
      </c>
      <c r="M60" t="s">
        <v>381</v>
      </c>
      <c r="N60" s="2" t="str">
        <f>HYPERLINK("https://electionmgmt.vermont.gov/TFA/DownLoadFinancialDisclosure?FileName=Addison Senate Libertarian Archie Flower FD_75ba96b4-ccb5-42cf-986a-2216690fbf12.pdf", "Addison Senate Libertarian Archie Flower FD_75ba96b4-ccb5-42cf-986a-2216690fbf12.pdf")</f>
        <v>Addison Senate Libertarian Archie Flower FD_75ba96b4-ccb5-42cf-986a-2216690fbf12.pdf</v>
      </c>
    </row>
    <row r="61" spans="1:14">
      <c r="A61" t="s">
        <v>352</v>
      </c>
      <c r="B61" t="s">
        <v>353</v>
      </c>
      <c r="C61" t="s">
        <v>382</v>
      </c>
      <c r="D61" t="s">
        <v>383</v>
      </c>
      <c r="E61" t="s">
        <v>18</v>
      </c>
      <c r="F61" t="s">
        <v>384</v>
      </c>
      <c r="G61" t="s">
        <v>385</v>
      </c>
      <c r="H61" t="s">
        <v>107</v>
      </c>
      <c r="I61" t="s">
        <v>386</v>
      </c>
      <c r="J61" t="s">
        <v>387</v>
      </c>
      <c r="K61" t="s">
        <v>387</v>
      </c>
      <c r="L61" t="s">
        <v>388</v>
      </c>
      <c r="M61" t="s">
        <v>389</v>
      </c>
      <c r="N61" s="4" t="str">
        <f>HYPERLINK("https://electionmgmt.vermont.gov/TFA/DownLoadFinancialDisclosure?FileName=Ruth Hardy financial disclosure 8-11-20_3873b724-69ab-42d6-adc5-ac1f2af13efe.pdf", "Ruth Hardy financial disclosure 8-11-20_3873b724-69ab-42d6-adc5-ac1f2af13efe.pdf")</f>
        <v>Ruth Hardy financial disclosure 8-11-20_3873b724-69ab-42d6-adc5-ac1f2af13efe.pdf</v>
      </c>
    </row>
    <row r="62" spans="1:14">
      <c r="A62" t="s">
        <v>352</v>
      </c>
      <c r="B62" t="s">
        <v>390</v>
      </c>
      <c r="C62" t="s">
        <v>391</v>
      </c>
      <c r="D62" t="s">
        <v>248</v>
      </c>
      <c r="E62" t="s">
        <v>18</v>
      </c>
      <c r="F62" t="s">
        <v>392</v>
      </c>
      <c r="G62" t="s">
        <v>248</v>
      </c>
      <c r="H62" t="s">
        <v>107</v>
      </c>
      <c r="I62" t="s">
        <v>250</v>
      </c>
      <c r="J62" t="s">
        <v>393</v>
      </c>
      <c r="K62" t="s">
        <v>15</v>
      </c>
      <c r="L62" t="s">
        <v>394</v>
      </c>
      <c r="M62" t="s">
        <v>15</v>
      </c>
      <c r="N62" s="4" t="str">
        <f>HYPERLINK("https://electionmgmt.vermont.gov/TFA/DownLoadFinancialDisclosure?FileName=campion_3eb4de04-1a1c-4656-a1a7-c0ddd90aa2df.pdf", "campion_3eb4de04-1a1c-4656-a1a7-c0ddd90aa2df.pdf")</f>
        <v>campion_3eb4de04-1a1c-4656-a1a7-c0ddd90aa2df.pdf</v>
      </c>
    </row>
    <row r="63" spans="1:14">
      <c r="A63" t="s">
        <v>352</v>
      </c>
      <c r="B63" t="s">
        <v>390</v>
      </c>
      <c r="C63" t="s">
        <v>395</v>
      </c>
      <c r="D63" t="s">
        <v>396</v>
      </c>
      <c r="E63" t="s">
        <v>166</v>
      </c>
      <c r="F63" t="s">
        <v>397</v>
      </c>
      <c r="G63" t="s">
        <v>398</v>
      </c>
      <c r="H63" t="s">
        <v>107</v>
      </c>
      <c r="I63" t="s">
        <v>399</v>
      </c>
      <c r="J63" t="s">
        <v>400</v>
      </c>
      <c r="K63" t="s">
        <v>401</v>
      </c>
      <c r="L63" t="s">
        <v>402</v>
      </c>
      <c r="M63" t="s">
        <v>15</v>
      </c>
      <c r="N63" s="2" t="str">
        <f>HYPERLINK("https://electionmgmt.vermont.gov/TFA/DownLoadFinancialDisclosure?FileName=Hall Michael Benn Senate Republican FD_e43f6b18-14eb-4033-9947-654d9a85a500.pdf", "Hall Michael Benn Senate Republican FD_e43f6b18-14eb-4033-9947-654d9a85a500.pdf")</f>
        <v>Hall Michael Benn Senate Republican FD_e43f6b18-14eb-4033-9947-654d9a85a500.pdf</v>
      </c>
    </row>
    <row r="64" spans="1:14">
      <c r="A64" t="s">
        <v>352</v>
      </c>
      <c r="B64" t="s">
        <v>390</v>
      </c>
      <c r="C64" t="s">
        <v>403</v>
      </c>
      <c r="D64" t="s">
        <v>404</v>
      </c>
      <c r="E64" t="s">
        <v>166</v>
      </c>
      <c r="F64" t="s">
        <v>405</v>
      </c>
      <c r="G64" t="s">
        <v>406</v>
      </c>
      <c r="H64" t="s">
        <v>107</v>
      </c>
      <c r="I64" t="s">
        <v>407</v>
      </c>
      <c r="J64" t="s">
        <v>408</v>
      </c>
      <c r="K64" t="s">
        <v>408</v>
      </c>
      <c r="L64" t="s">
        <v>409</v>
      </c>
      <c r="M64" t="s">
        <v>410</v>
      </c>
      <c r="N64" s="2" t="str">
        <f>HYPERLINK("https://electionmgmt.vermont.gov/TFA/DownLoadFinancialDisclosure?FileName=Bennington Senate Republican Meg Hansen FD_8125895d-ff86-4171-a71d-b25151c395ca.pdf", "Bennington Senate Republican Meg Hansen FD_8125895d-ff86-4171-a71d-b25151c395ca.pdf")</f>
        <v>Bennington Senate Republican Meg Hansen FD_8125895d-ff86-4171-a71d-b25151c395ca.pdf</v>
      </c>
    </row>
    <row r="65" spans="1:14">
      <c r="A65" t="s">
        <v>352</v>
      </c>
      <c r="B65" t="s">
        <v>390</v>
      </c>
      <c r="C65" t="s">
        <v>247</v>
      </c>
      <c r="D65" t="s">
        <v>248</v>
      </c>
      <c r="E65" t="s">
        <v>57</v>
      </c>
      <c r="F65" t="s">
        <v>249</v>
      </c>
      <c r="G65" t="s">
        <v>248</v>
      </c>
      <c r="H65" t="s">
        <v>107</v>
      </c>
      <c r="I65" t="s">
        <v>250</v>
      </c>
      <c r="J65" t="s">
        <v>251</v>
      </c>
      <c r="K65" t="s">
        <v>251</v>
      </c>
      <c r="L65" t="s">
        <v>411</v>
      </c>
      <c r="M65" t="s">
        <v>15</v>
      </c>
      <c r="N65" s="2" t="str">
        <f>HYPERLINK("https://electionmgmt.vermont.gov/TFA/DownLoadFinancialDisclosure?FileName=Hoyt Kevin Bennington Senate Independent FD_c1b934a9-6a01-43f8-88f9-75e7de7ba56e.pdf", "Hoyt Kevin Bennington Senate Independent FD_c1b934a9-6a01-43f8-88f9-75e7de7ba56e.pdf")</f>
        <v>Hoyt Kevin Bennington Senate Independent FD_c1b934a9-6a01-43f8-88f9-75e7de7ba56e.pdf</v>
      </c>
    </row>
    <row r="66" spans="1:14">
      <c r="A66" t="s">
        <v>352</v>
      </c>
      <c r="B66" t="s">
        <v>390</v>
      </c>
      <c r="C66" t="s">
        <v>412</v>
      </c>
      <c r="D66" t="s">
        <v>248</v>
      </c>
      <c r="E66" t="s">
        <v>18</v>
      </c>
      <c r="F66" t="s">
        <v>413</v>
      </c>
      <c r="G66" t="s">
        <v>414</v>
      </c>
      <c r="H66" t="s">
        <v>415</v>
      </c>
      <c r="I66" t="s">
        <v>416</v>
      </c>
      <c r="J66" t="s">
        <v>15</v>
      </c>
      <c r="K66" t="s">
        <v>15</v>
      </c>
      <c r="L66" t="s">
        <v>15</v>
      </c>
      <c r="M66" t="s">
        <v>15</v>
      </c>
      <c r="N66" s="4" t="str">
        <f>HYPERLINK("https://electionmgmt.vermont.gov/TFA/DownLoadFinancialDisclosure?FileName=scan0003_49de8fce-23d9-4c6d-bc6c-9abd9034f864.pdf", "scan0003_49de8fce-23d9-4c6d-bc6c-9abd9034f864.pdf")</f>
        <v>scan0003_49de8fce-23d9-4c6d-bc6c-9abd9034f864.pdf</v>
      </c>
    </row>
    <row r="67" spans="1:14">
      <c r="A67" t="s">
        <v>352</v>
      </c>
      <c r="B67" t="s">
        <v>417</v>
      </c>
      <c r="C67" t="s">
        <v>418</v>
      </c>
      <c r="D67" t="s">
        <v>419</v>
      </c>
      <c r="E67" t="s">
        <v>166</v>
      </c>
      <c r="F67" t="s">
        <v>420</v>
      </c>
      <c r="G67" t="s">
        <v>421</v>
      </c>
      <c r="H67" t="s">
        <v>107</v>
      </c>
      <c r="I67" t="s">
        <v>422</v>
      </c>
      <c r="J67" t="s">
        <v>423</v>
      </c>
      <c r="K67" t="s">
        <v>424</v>
      </c>
      <c r="L67" t="s">
        <v>425</v>
      </c>
      <c r="M67" t="s">
        <v>426</v>
      </c>
      <c r="N67" s="4" t="str">
        <f>HYPERLINK("https://electionmgmt.vermont.gov/TFA/DownLoadFinancialDisclosure?FileName=mm.benning_20052315450_3d4fa7bd-e7a3-4f9d-87c7-ee998688b36b.pdf", "mm.benning_20052315450_3d4fa7bd-e7a3-4f9d-87c7-ee998688b36b.pdf")</f>
        <v>mm.benning_20052315450_3d4fa7bd-e7a3-4f9d-87c7-ee998688b36b.pdf</v>
      </c>
    </row>
    <row r="68" spans="1:14">
      <c r="A68" t="s">
        <v>352</v>
      </c>
      <c r="B68" t="s">
        <v>417</v>
      </c>
      <c r="C68" t="s">
        <v>427</v>
      </c>
      <c r="D68" t="s">
        <v>428</v>
      </c>
      <c r="E68" t="s">
        <v>18</v>
      </c>
      <c r="F68" t="s">
        <v>429</v>
      </c>
      <c r="G68" t="s">
        <v>428</v>
      </c>
      <c r="H68" t="s">
        <v>107</v>
      </c>
      <c r="I68" t="s">
        <v>430</v>
      </c>
      <c r="J68" t="s">
        <v>431</v>
      </c>
      <c r="K68" t="s">
        <v>431</v>
      </c>
      <c r="L68" t="s">
        <v>432</v>
      </c>
      <c r="M68" t="s">
        <v>433</v>
      </c>
      <c r="N68" s="4" t="str">
        <f>HYPERLINK("https://electionmgmt.vermont.gov/TFA/DownLoadFinancialDisclosure?FileName=mm.choate financial_20052814400_cd60fc36-e097-4be0-aa1f-7d54b699edaf.pdf", "mm.choate financial_20052814400_cd60fc36-e097-4be0-aa1f-7d54b699edaf.pdf")</f>
        <v>mm.choate financial_20052814400_cd60fc36-e097-4be0-aa1f-7d54b699edaf.pdf</v>
      </c>
    </row>
    <row r="69" spans="1:14">
      <c r="A69" t="s">
        <v>352</v>
      </c>
      <c r="B69" t="s">
        <v>417</v>
      </c>
      <c r="C69" t="s">
        <v>434</v>
      </c>
      <c r="D69" t="s">
        <v>435</v>
      </c>
      <c r="E69" t="s">
        <v>83</v>
      </c>
      <c r="F69" t="s">
        <v>436</v>
      </c>
      <c r="G69" t="s">
        <v>437</v>
      </c>
      <c r="H69" t="s">
        <v>107</v>
      </c>
      <c r="I69" t="s">
        <v>438</v>
      </c>
      <c r="J69" t="s">
        <v>439</v>
      </c>
      <c r="K69" t="s">
        <v>439</v>
      </c>
      <c r="L69" t="s">
        <v>440</v>
      </c>
      <c r="M69" t="s">
        <v>441</v>
      </c>
      <c r="N69" s="2" t="str">
        <f>HYPERLINK("https://electionmgmt.vermont.gov/TFA/DownLoadFinancialDisclosure?FileName=Caledonia Senate Libertarian JT Dodge FD_e6dfcda0-7bb4-41d6-bb09-248ddbd260dd.pdf", "Caledonia Senate Libertarian JT Dodge FD_e6dfcda0-7bb4-41d6-bb09-248ddbd260dd.pdf")</f>
        <v>Caledonia Senate Libertarian JT Dodge FD_e6dfcda0-7bb4-41d6-bb09-248ddbd260dd.pdf</v>
      </c>
    </row>
    <row r="70" spans="1:14">
      <c r="A70" t="s">
        <v>352</v>
      </c>
      <c r="B70" t="s">
        <v>417</v>
      </c>
      <c r="C70" t="s">
        <v>442</v>
      </c>
      <c r="D70" t="s">
        <v>428</v>
      </c>
      <c r="E70" t="s">
        <v>18</v>
      </c>
      <c r="F70" t="s">
        <v>443</v>
      </c>
      <c r="G70" t="s">
        <v>428</v>
      </c>
      <c r="H70" t="s">
        <v>107</v>
      </c>
      <c r="I70" t="s">
        <v>430</v>
      </c>
      <c r="J70" t="s">
        <v>444</v>
      </c>
      <c r="K70" t="s">
        <v>444</v>
      </c>
      <c r="L70" t="s">
        <v>445</v>
      </c>
      <c r="M70" t="s">
        <v>446</v>
      </c>
      <c r="N70" s="4" t="str">
        <f>HYPERLINK("https://electionmgmt.vermont.gov/TFA/DownLoadFinancialDisclosure?FileName=mm.kitchel_20052813370_92e3eb10-ca69-416f-a4ca-d90e2853b437.pdf", "mm.kitchel_20052813370_92e3eb10-ca69-416f-a4ca-d90e2853b437.pdf")</f>
        <v>mm.kitchel_20052813370_92e3eb10-ca69-416f-a4ca-d90e2853b437.pdf</v>
      </c>
    </row>
    <row r="71" spans="1:14">
      <c r="A71" t="s">
        <v>352</v>
      </c>
      <c r="B71" t="s">
        <v>417</v>
      </c>
      <c r="C71" t="s">
        <v>447</v>
      </c>
      <c r="D71" t="s">
        <v>419</v>
      </c>
      <c r="E71" t="s">
        <v>166</v>
      </c>
      <c r="F71" t="s">
        <v>448</v>
      </c>
      <c r="G71" t="s">
        <v>421</v>
      </c>
      <c r="H71" t="s">
        <v>107</v>
      </c>
      <c r="I71" t="s">
        <v>422</v>
      </c>
      <c r="J71" t="s">
        <v>449</v>
      </c>
      <c r="K71" t="s">
        <v>449</v>
      </c>
      <c r="L71" t="s">
        <v>450</v>
      </c>
      <c r="M71" t="s">
        <v>15</v>
      </c>
      <c r="N71" s="2"/>
    </row>
    <row r="72" spans="1:14">
      <c r="A72" t="s">
        <v>352</v>
      </c>
      <c r="B72" t="s">
        <v>451</v>
      </c>
      <c r="C72" t="s">
        <v>452</v>
      </c>
      <c r="D72" t="s">
        <v>222</v>
      </c>
      <c r="E72" t="s">
        <v>453</v>
      </c>
      <c r="F72" t="s">
        <v>454</v>
      </c>
      <c r="G72" t="s">
        <v>222</v>
      </c>
      <c r="H72" t="s">
        <v>107</v>
      </c>
      <c r="I72" t="s">
        <v>455</v>
      </c>
      <c r="J72" t="s">
        <v>456</v>
      </c>
      <c r="K72" t="s">
        <v>456</v>
      </c>
      <c r="L72" t="s">
        <v>457</v>
      </c>
      <c r="M72" t="s">
        <v>458</v>
      </c>
      <c r="N72" s="4" t="str">
        <f>HYPERLINK("https://electionmgmt.vermont.gov/TFA/DownLoadFinancialDisclosure?FileName=scan0013_6e69c56d-8538-42dd-ada8-d715cfbdb852.pdf", "scan0013_6e69c56d-8538-42dd-ada8-d715cfbdb852.pdf")</f>
        <v>scan0013_6e69c56d-8538-42dd-ada8-d715cfbdb852.pdf</v>
      </c>
    </row>
    <row r="73" spans="1:14">
      <c r="A73" t="s">
        <v>352</v>
      </c>
      <c r="B73" t="s">
        <v>451</v>
      </c>
      <c r="C73" t="s">
        <v>459</v>
      </c>
      <c r="D73" t="s">
        <v>460</v>
      </c>
      <c r="E73" t="s">
        <v>166</v>
      </c>
      <c r="F73" t="s">
        <v>461</v>
      </c>
      <c r="G73" t="s">
        <v>460</v>
      </c>
      <c r="H73" t="s">
        <v>107</v>
      </c>
      <c r="I73" t="s">
        <v>462</v>
      </c>
      <c r="J73" t="s">
        <v>15</v>
      </c>
      <c r="K73" t="s">
        <v>15</v>
      </c>
      <c r="L73" t="s">
        <v>463</v>
      </c>
      <c r="M73" t="s">
        <v>464</v>
      </c>
      <c r="N73" s="2"/>
    </row>
    <row r="74" spans="1:14">
      <c r="A74" t="s">
        <v>352</v>
      </c>
      <c r="B74" t="s">
        <v>451</v>
      </c>
      <c r="C74" t="s">
        <v>465</v>
      </c>
      <c r="D74" t="s">
        <v>466</v>
      </c>
      <c r="E74" t="s">
        <v>166</v>
      </c>
      <c r="F74" t="s">
        <v>467</v>
      </c>
      <c r="G74" t="s">
        <v>468</v>
      </c>
      <c r="H74" t="s">
        <v>107</v>
      </c>
      <c r="I74" t="s">
        <v>277</v>
      </c>
      <c r="J74" t="s">
        <v>469</v>
      </c>
      <c r="K74" t="s">
        <v>15</v>
      </c>
      <c r="L74" t="s">
        <v>470</v>
      </c>
      <c r="M74" t="s">
        <v>15</v>
      </c>
      <c r="N74" s="4" t="str">
        <f>HYPERLINK("https://electionmgmt.vermont.gov/TFA/DownLoadFinancialDisclosure?FileName=scan0029_62e5251d-3ef1-496b-86d9-6900596f8c02.pdf", "scan0029_62e5251d-3ef1-496b-86d9-6900596f8c02.pdf")</f>
        <v>scan0029_62e5251d-3ef1-496b-86d9-6900596f8c02.pdf</v>
      </c>
    </row>
    <row r="75" spans="1:14">
      <c r="A75" t="s">
        <v>352</v>
      </c>
      <c r="B75" t="s">
        <v>451</v>
      </c>
      <c r="C75" t="s">
        <v>471</v>
      </c>
      <c r="D75" t="s">
        <v>276</v>
      </c>
      <c r="E75" t="s">
        <v>18</v>
      </c>
      <c r="F75" t="s">
        <v>472</v>
      </c>
      <c r="G75" t="s">
        <v>276</v>
      </c>
      <c r="H75" t="s">
        <v>107</v>
      </c>
      <c r="I75" t="s">
        <v>348</v>
      </c>
      <c r="J75" t="s">
        <v>473</v>
      </c>
      <c r="K75" t="s">
        <v>473</v>
      </c>
      <c r="L75" t="s">
        <v>474</v>
      </c>
      <c r="M75" t="s">
        <v>475</v>
      </c>
      <c r="N75" s="4" t="str">
        <f>HYPERLINK("https://electionmgmt.vermont.gov/TFA/DownLoadFinancialDisclosure?FileName=scan0012_9395bf01-3f4c-45d9-a8db-ec7650d466e5.pdf", "scan0012_9395bf01-3f4c-45d9-a8db-ec7650d466e5.pdf")</f>
        <v>scan0012_9395bf01-3f4c-45d9-a8db-ec7650d466e5.pdf</v>
      </c>
    </row>
    <row r="76" spans="1:14">
      <c r="A76" t="s">
        <v>352</v>
      </c>
      <c r="B76" t="s">
        <v>451</v>
      </c>
      <c r="C76" t="s">
        <v>476</v>
      </c>
      <c r="D76" t="s">
        <v>477</v>
      </c>
      <c r="E76" t="s">
        <v>57</v>
      </c>
      <c r="F76" t="s">
        <v>478</v>
      </c>
      <c r="G76" t="s">
        <v>477</v>
      </c>
      <c r="H76" t="s">
        <v>107</v>
      </c>
      <c r="I76" t="s">
        <v>479</v>
      </c>
      <c r="J76" t="s">
        <v>480</v>
      </c>
      <c r="K76" t="s">
        <v>481</v>
      </c>
      <c r="L76" t="s">
        <v>482</v>
      </c>
      <c r="M76" t="s">
        <v>15</v>
      </c>
      <c r="N76" s="2" t="str">
        <f>HYPERLINK("https://electionmgmt.vermont.gov/TFA/DownLoadFinancialDisclosure?FileName=Ehlers James Chitten Senate independent FD_e477859c-526e-42ec-b35b-fd3b3daa7974.pdf", "Ehlers James Chitten Senate independent FD_e477859c-526e-42ec-b35b-fd3b3daa7974.pdf")</f>
        <v>Ehlers James Chitten Senate independent FD_e477859c-526e-42ec-b35b-fd3b3daa7974.pdf</v>
      </c>
    </row>
    <row r="77" spans="1:14">
      <c r="A77" t="s">
        <v>352</v>
      </c>
      <c r="B77" t="s">
        <v>451</v>
      </c>
      <c r="C77" t="s">
        <v>483</v>
      </c>
      <c r="D77" t="s">
        <v>466</v>
      </c>
      <c r="E77" t="s">
        <v>166</v>
      </c>
      <c r="F77" t="s">
        <v>484</v>
      </c>
      <c r="G77" t="s">
        <v>466</v>
      </c>
      <c r="H77" t="s">
        <v>107</v>
      </c>
      <c r="I77" t="s">
        <v>485</v>
      </c>
      <c r="J77" t="s">
        <v>486</v>
      </c>
      <c r="K77" t="s">
        <v>486</v>
      </c>
      <c r="L77" t="s">
        <v>487</v>
      </c>
      <c r="M77" t="s">
        <v>15</v>
      </c>
      <c r="N77" s="2"/>
    </row>
    <row r="78" spans="1:14">
      <c r="A78" t="s">
        <v>352</v>
      </c>
      <c r="B78" t="s">
        <v>451</v>
      </c>
      <c r="C78" t="s">
        <v>488</v>
      </c>
      <c r="D78" t="s">
        <v>466</v>
      </c>
      <c r="E78" t="s">
        <v>166</v>
      </c>
      <c r="F78" t="s">
        <v>489</v>
      </c>
      <c r="G78" t="s">
        <v>466</v>
      </c>
      <c r="H78" t="s">
        <v>107</v>
      </c>
      <c r="I78" t="s">
        <v>485</v>
      </c>
      <c r="J78" t="s">
        <v>490</v>
      </c>
      <c r="K78" t="s">
        <v>15</v>
      </c>
      <c r="L78" t="s">
        <v>491</v>
      </c>
      <c r="M78" t="s">
        <v>15</v>
      </c>
      <c r="N78" s="2" t="str">
        <f>HYPERLINK("https://electionmgmt.vermont.gov/TFA/DownLoadFinancialDisclosure?FileName=Chitt Senate Republican Long Kumula FD_0d313d35-6cf6-4b3a-a4e7-6de61d9f2a6e.pdf", "Chitt Senate Republican Long Kumula FD_0d313d35-6cf6-4b3a-a4e7-6de61d9f2a6e.pdf")</f>
        <v>Chitt Senate Republican Long Kumula FD_0d313d35-6cf6-4b3a-a4e7-6de61d9f2a6e.pdf</v>
      </c>
    </row>
    <row r="79" spans="1:14">
      <c r="A79" t="s">
        <v>352</v>
      </c>
      <c r="B79" t="s">
        <v>451</v>
      </c>
      <c r="C79" t="s">
        <v>492</v>
      </c>
      <c r="D79" t="s">
        <v>493</v>
      </c>
      <c r="E79" t="s">
        <v>18</v>
      </c>
      <c r="F79" t="s">
        <v>494</v>
      </c>
      <c r="G79" t="s">
        <v>493</v>
      </c>
      <c r="H79" t="s">
        <v>107</v>
      </c>
      <c r="I79" t="s">
        <v>495</v>
      </c>
      <c r="J79" t="s">
        <v>496</v>
      </c>
      <c r="K79" t="s">
        <v>497</v>
      </c>
      <c r="L79" t="s">
        <v>498</v>
      </c>
      <c r="M79" t="s">
        <v>499</v>
      </c>
      <c r="N79" s="4" t="str">
        <f>HYPERLINK("https://electionmgmt.vermont.gov/TFA/DownLoadFinancialDisclosure?FileName=scan0016_ec412cf1-3f8f-4ea1-a1e9-f25b6cadedb2.pdf", "scan0016_ec412cf1-3f8f-4ea1-a1e9-f25b6cadedb2.pdf")</f>
        <v>scan0016_ec412cf1-3f8f-4ea1-a1e9-f25b6cadedb2.pdf</v>
      </c>
    </row>
    <row r="80" spans="1:14">
      <c r="A80" t="s">
        <v>352</v>
      </c>
      <c r="B80" t="s">
        <v>451</v>
      </c>
      <c r="C80" t="s">
        <v>500</v>
      </c>
      <c r="D80" t="s">
        <v>222</v>
      </c>
      <c r="E80" t="s">
        <v>274</v>
      </c>
      <c r="F80" t="s">
        <v>501</v>
      </c>
      <c r="G80" t="s">
        <v>222</v>
      </c>
      <c r="H80" t="s">
        <v>107</v>
      </c>
      <c r="I80" t="s">
        <v>223</v>
      </c>
      <c r="J80" t="s">
        <v>502</v>
      </c>
      <c r="K80" t="s">
        <v>15</v>
      </c>
      <c r="L80" t="s">
        <v>503</v>
      </c>
      <c r="M80" t="s">
        <v>504</v>
      </c>
      <c r="N80" s="4" t="str">
        <f>HYPERLINK("https://electionmgmt.vermont.gov/TFA/DownLoadFinancialDisclosure?FileName=scan0014_15f47714-782c-4781-8272-8e97794eb82f.pdf", "scan0014_15f47714-782c-4781-8272-8e97794eb82f.pdf")</f>
        <v>scan0014_15f47714-782c-4781-8272-8e97794eb82f.pdf</v>
      </c>
    </row>
    <row r="81" spans="1:14">
      <c r="A81" t="s">
        <v>352</v>
      </c>
      <c r="B81" t="s">
        <v>451</v>
      </c>
      <c r="C81" t="s">
        <v>505</v>
      </c>
      <c r="D81" t="s">
        <v>222</v>
      </c>
      <c r="E81" t="s">
        <v>18</v>
      </c>
      <c r="F81" t="s">
        <v>506</v>
      </c>
      <c r="G81" t="s">
        <v>222</v>
      </c>
      <c r="H81" t="s">
        <v>107</v>
      </c>
      <c r="I81" t="s">
        <v>223</v>
      </c>
      <c r="J81" t="s">
        <v>507</v>
      </c>
      <c r="K81" t="s">
        <v>15</v>
      </c>
      <c r="L81" t="s">
        <v>508</v>
      </c>
      <c r="M81" t="s">
        <v>509</v>
      </c>
      <c r="N81" s="4" t="str">
        <f>HYPERLINK("https://electionmgmt.vermont.gov/TFA/DownLoadFinancialDisclosure?FileName=scan0024_c22362fd-f828-4895-a374-a07eccda609b.pdf", "scan0024_c22362fd-f828-4895-a374-a07eccda609b.pdf")</f>
        <v>scan0024_c22362fd-f828-4895-a374-a07eccda609b.pdf</v>
      </c>
    </row>
    <row r="82" spans="1:14">
      <c r="A82" t="s">
        <v>352</v>
      </c>
      <c r="B82" t="s">
        <v>451</v>
      </c>
      <c r="C82" t="s">
        <v>510</v>
      </c>
      <c r="D82" t="s">
        <v>222</v>
      </c>
      <c r="E82" t="s">
        <v>166</v>
      </c>
      <c r="F82" t="s">
        <v>511</v>
      </c>
      <c r="G82" t="s">
        <v>222</v>
      </c>
      <c r="H82" t="s">
        <v>107</v>
      </c>
      <c r="I82" t="s">
        <v>455</v>
      </c>
      <c r="J82" t="s">
        <v>512</v>
      </c>
      <c r="K82" t="s">
        <v>512</v>
      </c>
      <c r="L82" t="s">
        <v>513</v>
      </c>
      <c r="M82" t="s">
        <v>514</v>
      </c>
      <c r="N82" s="4" t="str">
        <f>HYPERLINK("https://electionmgmt.vermont.gov/TFA/DownLoadFinancialDisclosure?FileName=scan0030_9fa7c1e8-7a97-4498-b270-d963230ac833.pdf", "scan0030_9fa7c1e8-7a97-4498-b270-d963230ac833.pdf")</f>
        <v>scan0030_9fa7c1e8-7a97-4498-b270-d963230ac833.pdf</v>
      </c>
    </row>
    <row r="83" spans="1:14">
      <c r="A83" t="s">
        <v>352</v>
      </c>
      <c r="B83" t="s">
        <v>451</v>
      </c>
      <c r="C83" t="s">
        <v>515</v>
      </c>
      <c r="D83" t="s">
        <v>214</v>
      </c>
      <c r="E83" t="s">
        <v>166</v>
      </c>
      <c r="F83" t="s">
        <v>516</v>
      </c>
      <c r="G83" t="s">
        <v>214</v>
      </c>
      <c r="H83" t="s">
        <v>107</v>
      </c>
      <c r="I83" t="s">
        <v>215</v>
      </c>
      <c r="J83" t="s">
        <v>517</v>
      </c>
      <c r="K83" t="s">
        <v>517</v>
      </c>
      <c r="L83" t="s">
        <v>518</v>
      </c>
      <c r="M83" t="s">
        <v>15</v>
      </c>
      <c r="N83" s="4" t="str">
        <f>HYPERLINK("https://electionmgmt.vermont.gov/TFA/DownLoadFinancialDisclosure?FileName=Rolland Financial disclosure_e6da07ca-e127-4efe-9638-827d54c1b799.pdf", "Rolland Financial disclosure_e6da07ca-e127-4efe-9638-827d54c1b799.pdf")</f>
        <v>Rolland Financial disclosure_e6da07ca-e127-4efe-9638-827d54c1b799.pdf</v>
      </c>
    </row>
    <row r="84" spans="1:14">
      <c r="A84" t="s">
        <v>352</v>
      </c>
      <c r="B84" t="s">
        <v>451</v>
      </c>
      <c r="C84" t="s">
        <v>519</v>
      </c>
      <c r="D84" t="s">
        <v>276</v>
      </c>
      <c r="E84" t="s">
        <v>18</v>
      </c>
      <c r="F84" t="s">
        <v>520</v>
      </c>
      <c r="G84" t="s">
        <v>276</v>
      </c>
      <c r="H84" t="s">
        <v>107</v>
      </c>
      <c r="I84" t="s">
        <v>348</v>
      </c>
      <c r="J84" t="s">
        <v>521</v>
      </c>
      <c r="K84" t="s">
        <v>521</v>
      </c>
      <c r="L84" t="s">
        <v>522</v>
      </c>
      <c r="M84" t="s">
        <v>523</v>
      </c>
      <c r="N84" s="4" t="str">
        <f>HYPERLINK("https://electionmgmt.vermont.gov/TFA/DownLoadFinancialDisclosure?FileName=scan0018_b5580347-d636-470f-bac3-2aa2209ab23b.pdf", "scan0018_b5580347-d636-470f-bac3-2aa2209ab23b.pdf")</f>
        <v>scan0018_b5580347-d636-470f-bac3-2aa2209ab23b.pdf</v>
      </c>
    </row>
    <row r="85" spans="1:14">
      <c r="A85" t="s">
        <v>352</v>
      </c>
      <c r="B85" t="s">
        <v>524</v>
      </c>
      <c r="C85" t="s">
        <v>525</v>
      </c>
      <c r="D85" t="s">
        <v>526</v>
      </c>
      <c r="E85" t="s">
        <v>18</v>
      </c>
      <c r="F85" t="s">
        <v>527</v>
      </c>
      <c r="G85" t="s">
        <v>526</v>
      </c>
      <c r="H85" t="s">
        <v>107</v>
      </c>
      <c r="I85" t="s">
        <v>528</v>
      </c>
      <c r="J85" t="s">
        <v>529</v>
      </c>
      <c r="K85" t="s">
        <v>529</v>
      </c>
      <c r="L85" t="s">
        <v>530</v>
      </c>
      <c r="M85" t="s">
        <v>531</v>
      </c>
      <c r="N85" s="4" t="str">
        <f>HYPERLINK("https://electionmgmt.vermont.gov/TFA/DownLoadFinancialDisclosure?FileName=Horton_Ron_Senate_2020AugPrimary_b2ef8eb3-e3e5-4b9d-a5b6-9f6e147281a3.pdf", "Horton_Ron_Senate_2020AugPrimary_b2ef8eb3-e3e5-4b9d-a5b6-9f6e147281a3.pdf")</f>
        <v>Horton_Ron_Senate_2020AugPrimary_b2ef8eb3-e3e5-4b9d-a5b6-9f6e147281a3.pdf</v>
      </c>
    </row>
    <row r="86" spans="1:14">
      <c r="A86" t="s">
        <v>352</v>
      </c>
      <c r="B86" t="s">
        <v>524</v>
      </c>
      <c r="C86" t="s">
        <v>532</v>
      </c>
      <c r="D86" t="s">
        <v>235</v>
      </c>
      <c r="E86" t="s">
        <v>166</v>
      </c>
      <c r="F86" t="s">
        <v>533</v>
      </c>
      <c r="G86" t="s">
        <v>235</v>
      </c>
      <c r="H86" t="s">
        <v>107</v>
      </c>
      <c r="I86" t="s">
        <v>534</v>
      </c>
      <c r="J86" t="s">
        <v>535</v>
      </c>
      <c r="K86" t="s">
        <v>535</v>
      </c>
      <c r="L86" t="s">
        <v>536</v>
      </c>
      <c r="M86" t="s">
        <v>15</v>
      </c>
      <c r="N86" s="4" t="str">
        <f>HYPERLINK("https://electionmgmt.vermont.gov/TFA/DownLoadFinancialDisclosure?FileName=Ingalls_Russ_Senate_2020AugPrimary_67f06f73-59f3-4101-8ac6-d895f931d710.pdf", "Ingalls_Russ_Senate_2020AugPrimary_67f06f73-59f3-4101-8ac6-d895f931d710.pdf")</f>
        <v>Ingalls_Russ_Senate_2020AugPrimary_67f06f73-59f3-4101-8ac6-d895f931d710.pdf</v>
      </c>
    </row>
    <row r="87" spans="1:14">
      <c r="A87" t="s">
        <v>352</v>
      </c>
      <c r="B87" t="s">
        <v>524</v>
      </c>
      <c r="C87" t="s">
        <v>537</v>
      </c>
      <c r="D87" t="s">
        <v>538</v>
      </c>
      <c r="E87" t="s">
        <v>166</v>
      </c>
      <c r="F87" t="s">
        <v>539</v>
      </c>
      <c r="G87" t="s">
        <v>538</v>
      </c>
      <c r="H87" t="s">
        <v>107</v>
      </c>
      <c r="I87" t="s">
        <v>540</v>
      </c>
      <c r="J87" t="s">
        <v>541</v>
      </c>
      <c r="K87" t="s">
        <v>541</v>
      </c>
      <c r="L87" t="s">
        <v>542</v>
      </c>
      <c r="M87" t="s">
        <v>15</v>
      </c>
      <c r="N87" s="2" t="str">
        <f>HYPERLINK("https://electionmgmt.vermont.gov/TFA/DownLoadFinancialDisclosure?FileName=Morin Jonathan Ess.Orlens Senate Republican FD_c494064e-9763-4b1d-b6d3-cfe0c11ff765.pdf", "Morin Jonathan Ess.Orlens Senate Republican FD_c494064e-9763-4b1d-b6d3-cfe0c11ff765.pdf")</f>
        <v>Morin Jonathan Ess.Orlens Senate Republican FD_c494064e-9763-4b1d-b6d3-cfe0c11ff765.pdf</v>
      </c>
    </row>
    <row r="88" spans="1:14">
      <c r="A88" t="s">
        <v>352</v>
      </c>
      <c r="B88" t="s">
        <v>524</v>
      </c>
      <c r="C88" t="s">
        <v>543</v>
      </c>
      <c r="D88" t="s">
        <v>544</v>
      </c>
      <c r="E88" t="s">
        <v>57</v>
      </c>
      <c r="F88" t="s">
        <v>545</v>
      </c>
      <c r="G88" t="s">
        <v>544</v>
      </c>
      <c r="H88" t="s">
        <v>107</v>
      </c>
      <c r="I88" t="s">
        <v>546</v>
      </c>
      <c r="J88" t="s">
        <v>547</v>
      </c>
      <c r="K88" t="s">
        <v>547</v>
      </c>
      <c r="L88" t="s">
        <v>548</v>
      </c>
      <c r="M88" t="s">
        <v>15</v>
      </c>
      <c r="N88" s="2" t="str">
        <f>HYPERLINK("https://electionmgmt.vermont.gov/TFA/DownLoadFinancialDisclosure?FileName=Rodgers John Senate Essex.Orleans Independent FD_df163fcb-d41c-4d83-ae75-66aedd4ebcd0.pdf", "Rodgers John Senate Essex.Orleans Independent FD_df163fcb-d41c-4d83-ae75-66aedd4ebcd0.pdf")</f>
        <v>Rodgers John Senate Essex.Orleans Independent FD_df163fcb-d41c-4d83-ae75-66aedd4ebcd0.pdf</v>
      </c>
    </row>
    <row r="89" spans="1:14">
      <c r="A89" t="s">
        <v>352</v>
      </c>
      <c r="B89" t="s">
        <v>524</v>
      </c>
      <c r="C89" t="s">
        <v>549</v>
      </c>
      <c r="D89" t="s">
        <v>550</v>
      </c>
      <c r="E89" t="s">
        <v>18</v>
      </c>
      <c r="F89" t="s">
        <v>551</v>
      </c>
      <c r="G89" t="s">
        <v>552</v>
      </c>
      <c r="H89" t="s">
        <v>107</v>
      </c>
      <c r="I89" t="s">
        <v>553</v>
      </c>
      <c r="J89" t="s">
        <v>554</v>
      </c>
      <c r="K89" t="s">
        <v>555</v>
      </c>
      <c r="L89" t="s">
        <v>556</v>
      </c>
      <c r="M89" t="s">
        <v>15</v>
      </c>
      <c r="N89" s="4" t="str">
        <f>HYPERLINK("https://electionmgmt.vermont.gov/TFA/DownLoadFinancialDisclosure?FileName=Starr_Robert_Senate_2020AugPrimary_6ea47232-7bf0-4c9f-a27f-2b50d22d2ab9.pdf", "Starr_Robert_Senate_2020AugPrimary_6ea47232-7bf0-4c9f-a27f-2b50d22d2ab9.pdf")</f>
        <v>Starr_Robert_Senate_2020AugPrimary_6ea47232-7bf0-4c9f-a27f-2b50d22d2ab9.pdf</v>
      </c>
    </row>
    <row r="90" spans="1:14">
      <c r="A90" t="s">
        <v>352</v>
      </c>
      <c r="B90" t="s">
        <v>557</v>
      </c>
      <c r="C90" t="s">
        <v>228</v>
      </c>
      <c r="D90" t="s">
        <v>229</v>
      </c>
      <c r="E90" t="s">
        <v>57</v>
      </c>
      <c r="F90" t="s">
        <v>230</v>
      </c>
      <c r="G90" t="s">
        <v>229</v>
      </c>
      <c r="H90" t="s">
        <v>107</v>
      </c>
      <c r="I90" t="s">
        <v>231</v>
      </c>
      <c r="J90" t="s">
        <v>232</v>
      </c>
      <c r="K90" t="s">
        <v>232</v>
      </c>
      <c r="L90" t="s">
        <v>233</v>
      </c>
      <c r="M90" t="s">
        <v>15</v>
      </c>
      <c r="N90" s="2" t="str">
        <f>HYPERLINK("https://electionmgmt.vermont.gov/TFA/DownLoadFinancialDisclosure?FileName=Billado Wayne State Rep and State Senate Independent FD_a14b92dc-8a93-4566-a5d9-19cb7fef5d22.pdf", "Billado Wayne State Rep and State Senate Independent FD_a14b92dc-8a93-4566-a5d9-19cb7fef5d22.pdf")</f>
        <v>Billado Wayne State Rep and State Senate Independent FD_a14b92dc-8a93-4566-a5d9-19cb7fef5d22.pdf</v>
      </c>
    </row>
    <row r="91" spans="1:14">
      <c r="A91" t="s">
        <v>352</v>
      </c>
      <c r="B91" t="s">
        <v>557</v>
      </c>
      <c r="C91" t="s">
        <v>558</v>
      </c>
      <c r="D91" t="s">
        <v>559</v>
      </c>
      <c r="E91" t="s">
        <v>560</v>
      </c>
      <c r="F91" t="s">
        <v>561</v>
      </c>
      <c r="G91" t="s">
        <v>562</v>
      </c>
      <c r="H91" t="s">
        <v>107</v>
      </c>
      <c r="I91" t="s">
        <v>231</v>
      </c>
      <c r="J91" t="s">
        <v>563</v>
      </c>
      <c r="K91" t="s">
        <v>563</v>
      </c>
      <c r="L91" t="s">
        <v>564</v>
      </c>
      <c r="M91" t="s">
        <v>565</v>
      </c>
      <c r="N91" s="4" t="str">
        <f>HYPERLINK("https://electionmgmt.vermont.gov/TFA/DownLoadFinancialDisclosure?FileName=Brock 2020 Election Consent &amp; Disclosure_70598b3b-a75b-481d-8f46-e59c263e9b3a.pdf", "Brock 2020 Election Consent &amp; Disclosure_70598b3b-a75b-481d-8f46-e59c263e9b3a.pdf")</f>
        <v>Brock 2020 Election Consent &amp; Disclosure_70598b3b-a75b-481d-8f46-e59c263e9b3a.pdf</v>
      </c>
    </row>
    <row r="92" spans="1:14">
      <c r="A92" t="s">
        <v>352</v>
      </c>
      <c r="B92" t="s">
        <v>557</v>
      </c>
      <c r="C92" t="s">
        <v>566</v>
      </c>
      <c r="D92" t="s">
        <v>559</v>
      </c>
      <c r="E92" t="s">
        <v>291</v>
      </c>
      <c r="F92" t="s">
        <v>567</v>
      </c>
      <c r="G92" t="s">
        <v>559</v>
      </c>
      <c r="H92" t="s">
        <v>107</v>
      </c>
      <c r="I92" t="s">
        <v>568</v>
      </c>
      <c r="J92" t="s">
        <v>569</v>
      </c>
      <c r="K92" t="s">
        <v>15</v>
      </c>
      <c r="L92" t="s">
        <v>570</v>
      </c>
      <c r="M92" t="s">
        <v>571</v>
      </c>
      <c r="N92" s="2" t="str">
        <f>HYPERLINK("https://electionmgmt.vermont.gov/TFA/DownLoadFinancialDisclosure?FileName=Franklin Senate Prog Collins Chloe FD_a4e1c368-98e5-46c0-8bf3-910731ec7733.pdf", "Franklin Senate Prog Collins Chloe FD_a4e1c368-98e5-46c0-8bf3-910731ec7733.pdf")</f>
        <v>Franklin Senate Prog Collins Chloe FD_a4e1c368-98e5-46c0-8bf3-910731ec7733.pdf</v>
      </c>
    </row>
    <row r="93" spans="1:14">
      <c r="A93" t="s">
        <v>352</v>
      </c>
      <c r="B93" t="s">
        <v>557</v>
      </c>
      <c r="C93" t="s">
        <v>572</v>
      </c>
      <c r="D93" t="s">
        <v>573</v>
      </c>
      <c r="E93" t="s">
        <v>560</v>
      </c>
      <c r="F93" t="s">
        <v>574</v>
      </c>
      <c r="G93" t="s">
        <v>573</v>
      </c>
      <c r="H93" t="s">
        <v>107</v>
      </c>
      <c r="I93" t="s">
        <v>231</v>
      </c>
      <c r="J93" t="s">
        <v>15</v>
      </c>
      <c r="K93" t="s">
        <v>15</v>
      </c>
      <c r="L93" t="s">
        <v>575</v>
      </c>
      <c r="M93" t="s">
        <v>576</v>
      </c>
      <c r="N93" s="4" t="str">
        <f>HYPERLINK("https://electionmgmt.vermont.gov/TFA/DownLoadFinancialDisclosure?FileName=Corey Parent_1139b5b1-e20b-468e-bef4-9527ab4e2a77.pdf", "Corey Parent_1139b5b1-e20b-468e-bef4-9527ab4e2a77.pdf")</f>
        <v>Corey Parent_1139b5b1-e20b-468e-bef4-9527ab4e2a77.pdf</v>
      </c>
    </row>
    <row r="94" spans="1:14">
      <c r="A94" t="s">
        <v>352</v>
      </c>
      <c r="B94" t="s">
        <v>557</v>
      </c>
      <c r="C94" t="s">
        <v>577</v>
      </c>
      <c r="D94" t="s">
        <v>578</v>
      </c>
      <c r="E94" t="s">
        <v>291</v>
      </c>
      <c r="F94" t="s">
        <v>579</v>
      </c>
      <c r="G94" t="s">
        <v>578</v>
      </c>
      <c r="H94" t="s">
        <v>107</v>
      </c>
      <c r="I94" t="s">
        <v>580</v>
      </c>
      <c r="J94" t="s">
        <v>581</v>
      </c>
      <c r="K94" t="s">
        <v>581</v>
      </c>
      <c r="L94" t="s">
        <v>582</v>
      </c>
      <c r="M94" t="s">
        <v>15</v>
      </c>
      <c r="N94" s="2" t="str">
        <f>HYPERLINK("https://electionmgmt.vermont.gov/TFA/DownLoadFinancialDisclosure?FileName=Franklin Senate Prog Richter Luke FD_a84c495c-99e1-4849-b121-1a5725244793.pdf", "Franklin Senate Prog Richter Luke FD_a84c495c-99e1-4849-b121-1a5725244793.pdf")</f>
        <v>Franklin Senate Prog Richter Luke FD_a84c495c-99e1-4849-b121-1a5725244793.pdf</v>
      </c>
    </row>
    <row r="95" spans="1:14">
      <c r="A95" t="s">
        <v>352</v>
      </c>
      <c r="B95" t="s">
        <v>583</v>
      </c>
      <c r="C95" t="s">
        <v>584</v>
      </c>
      <c r="D95" t="s">
        <v>585</v>
      </c>
      <c r="E95" t="s">
        <v>340</v>
      </c>
      <c r="F95" t="s">
        <v>586</v>
      </c>
      <c r="G95" t="s">
        <v>585</v>
      </c>
      <c r="H95" t="s">
        <v>107</v>
      </c>
      <c r="I95" t="s">
        <v>587</v>
      </c>
      <c r="J95" t="s">
        <v>588</v>
      </c>
      <c r="K95" t="s">
        <v>589</v>
      </c>
      <c r="L95" t="s">
        <v>15</v>
      </c>
      <c r="M95" t="s">
        <v>15</v>
      </c>
      <c r="N95" s="4" t="str">
        <f>HYPERLINK("https://electionmgmt.vermont.gov/TFA/DownLoadFinancialDisclosure?FileName=scan0015_cbd929e2-0c26-49bb-98f3-033805d55762.pdf", "scan0015_cbd929e2-0c26-49bb-98f3-033805d55762.pdf")</f>
        <v>scan0015_cbd929e2-0c26-49bb-98f3-033805d55762.pdf</v>
      </c>
    </row>
    <row r="96" spans="1:14">
      <c r="A96" t="s">
        <v>352</v>
      </c>
      <c r="B96" t="s">
        <v>590</v>
      </c>
      <c r="C96" t="s">
        <v>591</v>
      </c>
      <c r="D96" t="s">
        <v>592</v>
      </c>
      <c r="E96" t="s">
        <v>560</v>
      </c>
      <c r="F96" t="s">
        <v>593</v>
      </c>
      <c r="G96" t="s">
        <v>592</v>
      </c>
      <c r="H96" t="s">
        <v>107</v>
      </c>
      <c r="I96" t="s">
        <v>594</v>
      </c>
      <c r="J96" t="s">
        <v>15</v>
      </c>
      <c r="K96" t="s">
        <v>595</v>
      </c>
      <c r="L96" t="s">
        <v>596</v>
      </c>
      <c r="M96" t="s">
        <v>15</v>
      </c>
      <c r="N96" s="4" t="str">
        <f>HYPERLINK("https://electionmgmt.vermont.gov/TFA/DownLoadFinancialDisclosure?FileName=Westman_Richard_Senate_2020AugPrimary_32702d6b-1105-4e36-bb8e-577f01315e7d.pdf", "Westman_Richard_Senate_2020AugPrimary_32702d6b-1105-4e36-bb8e-577f01315e7d.pdf")</f>
        <v>Westman_Richard_Senate_2020AugPrimary_32702d6b-1105-4e36-bb8e-577f01315e7d.pdf</v>
      </c>
    </row>
    <row r="97" spans="1:14">
      <c r="A97" t="s">
        <v>352</v>
      </c>
      <c r="B97" t="s">
        <v>597</v>
      </c>
      <c r="C97" t="s">
        <v>598</v>
      </c>
      <c r="D97" t="s">
        <v>599</v>
      </c>
      <c r="E97" t="s">
        <v>166</v>
      </c>
      <c r="F97" t="s">
        <v>600</v>
      </c>
      <c r="G97" t="s">
        <v>601</v>
      </c>
      <c r="H97" t="s">
        <v>107</v>
      </c>
      <c r="I97" t="s">
        <v>602</v>
      </c>
      <c r="J97" t="s">
        <v>603</v>
      </c>
      <c r="K97" t="s">
        <v>603</v>
      </c>
      <c r="L97" t="s">
        <v>604</v>
      </c>
      <c r="M97" t="s">
        <v>605</v>
      </c>
      <c r="N97" s="4" t="str">
        <f>HYPERLINK("https://electionmgmt.vermont.gov/TFA/DownLoadFinancialDisclosure?FileName=HUFF_b596efbe-9ad4-4451-a928-d6a2ae6d6b04.pdf", "HUFF_b596efbe-9ad4-4451-a928-d6a2ae6d6b04.pdf")</f>
        <v>HUFF_b596efbe-9ad4-4451-a928-d6a2ae6d6b04.pdf</v>
      </c>
    </row>
    <row r="98" spans="1:14">
      <c r="A98" t="s">
        <v>352</v>
      </c>
      <c r="B98" t="s">
        <v>597</v>
      </c>
      <c r="C98" t="s">
        <v>606</v>
      </c>
      <c r="D98" t="s">
        <v>607</v>
      </c>
      <c r="E98" t="s">
        <v>18</v>
      </c>
      <c r="F98" t="s">
        <v>608</v>
      </c>
      <c r="G98" t="s">
        <v>607</v>
      </c>
      <c r="H98" t="s">
        <v>107</v>
      </c>
      <c r="I98" t="s">
        <v>609</v>
      </c>
      <c r="J98" t="s">
        <v>610</v>
      </c>
      <c r="K98" t="s">
        <v>610</v>
      </c>
      <c r="L98" t="s">
        <v>611</v>
      </c>
      <c r="M98" t="s">
        <v>15</v>
      </c>
      <c r="N98" s="4" t="str">
        <f>HYPERLINK("https://electionmgmt.vermont.gov/TFA/DownLoadFinancialDisclosure?FileName=MAM_fcef69e5-3370-44b4-998b-da297f23fa43.pdf", "MAM_fcef69e5-3370-44b4-998b-da297f23fa43.pdf")</f>
        <v>MAM_fcef69e5-3370-44b4-998b-da297f23fa43.pdf</v>
      </c>
    </row>
    <row r="99" spans="1:14">
      <c r="A99" t="s">
        <v>352</v>
      </c>
      <c r="B99" t="s">
        <v>612</v>
      </c>
      <c r="C99" t="s">
        <v>613</v>
      </c>
      <c r="D99" t="s">
        <v>177</v>
      </c>
      <c r="E99" t="s">
        <v>57</v>
      </c>
      <c r="F99" t="s">
        <v>614</v>
      </c>
      <c r="G99" t="s">
        <v>177</v>
      </c>
      <c r="H99" t="s">
        <v>107</v>
      </c>
      <c r="I99" t="s">
        <v>615</v>
      </c>
      <c r="J99" t="s">
        <v>616</v>
      </c>
      <c r="K99" t="s">
        <v>15</v>
      </c>
      <c r="L99" t="s">
        <v>617</v>
      </c>
      <c r="M99" t="s">
        <v>15</v>
      </c>
      <c r="N99" s="2" t="str">
        <f>HYPERLINK("https://electionmgmt.vermont.gov/TFA/DownLoadFinancialDisclosure?FileName=Cavacas Brittany Rutland Senate Independent FD_a64853b1-ffb0-4413-b767-7743f735ee7c.pdf", "Cavacas Brittany Rutland Senate Independent FD_a64853b1-ffb0-4413-b767-7743f735ee7c.pdf")</f>
        <v>Cavacas Brittany Rutland Senate Independent FD_a64853b1-ffb0-4413-b767-7743f735ee7c.pdf</v>
      </c>
    </row>
    <row r="100" spans="1:14">
      <c r="A100" t="s">
        <v>352</v>
      </c>
      <c r="B100" t="s">
        <v>612</v>
      </c>
      <c r="C100" t="s">
        <v>618</v>
      </c>
      <c r="D100" t="s">
        <v>619</v>
      </c>
      <c r="E100" t="s">
        <v>166</v>
      </c>
      <c r="F100" t="s">
        <v>620</v>
      </c>
      <c r="G100" t="s">
        <v>619</v>
      </c>
      <c r="H100" t="s">
        <v>107</v>
      </c>
      <c r="I100" t="s">
        <v>615</v>
      </c>
      <c r="J100" t="s">
        <v>621</v>
      </c>
      <c r="K100" t="s">
        <v>622</v>
      </c>
      <c r="L100" t="s">
        <v>15</v>
      </c>
      <c r="M100" t="s">
        <v>15</v>
      </c>
      <c r="N100" s="4" t="str">
        <f>HYPERLINK("https://electionmgmt.vermont.gov/TFA/DownLoadFinancialDisclosure?FileName=Collamore_Brian Rut Sen FD_3383d97e-cdef-48cc-8604-d515cf80d48c.pdf", "Collamore_Brian Rut Sen FD_3383d97e-cdef-48cc-8604-d515cf80d48c.pdf")</f>
        <v>Collamore_Brian Rut Sen FD_3383d97e-cdef-48cc-8604-d515cf80d48c.pdf</v>
      </c>
    </row>
    <row r="101" spans="1:14">
      <c r="A101" t="s">
        <v>352</v>
      </c>
      <c r="B101" t="s">
        <v>612</v>
      </c>
      <c r="C101" t="s">
        <v>623</v>
      </c>
      <c r="D101" t="s">
        <v>624</v>
      </c>
      <c r="E101" t="s">
        <v>18</v>
      </c>
      <c r="F101" t="s">
        <v>625</v>
      </c>
      <c r="G101" t="s">
        <v>624</v>
      </c>
      <c r="H101" t="s">
        <v>107</v>
      </c>
      <c r="I101" t="s">
        <v>615</v>
      </c>
      <c r="J101" t="s">
        <v>626</v>
      </c>
      <c r="K101" t="s">
        <v>626</v>
      </c>
      <c r="L101" t="s">
        <v>15</v>
      </c>
      <c r="M101" t="s">
        <v>15</v>
      </c>
      <c r="N101" s="4" t="str">
        <f>HYPERLINK("https://electionmgmt.vermont.gov/TFA/DownLoadFinancialDisclosure?FileName=Courcelle_Larry Rut Sen FD_8bcbedbf-bf3a-464a-be64-e2e4b1d6b430.pdf", "Courcelle_Larry Rut Sen FD_8bcbedbf-bf3a-464a-be64-e2e4b1d6b430.pdf")</f>
        <v>Courcelle_Larry Rut Sen FD_8bcbedbf-bf3a-464a-be64-e2e4b1d6b430.pdf</v>
      </c>
    </row>
    <row r="102" spans="1:14">
      <c r="A102" t="s">
        <v>352</v>
      </c>
      <c r="B102" t="s">
        <v>612</v>
      </c>
      <c r="C102" t="s">
        <v>627</v>
      </c>
      <c r="D102" t="s">
        <v>628</v>
      </c>
      <c r="E102" t="s">
        <v>18</v>
      </c>
      <c r="F102" t="s">
        <v>629</v>
      </c>
      <c r="G102" t="s">
        <v>628</v>
      </c>
      <c r="H102" t="s">
        <v>107</v>
      </c>
      <c r="I102" t="s">
        <v>630</v>
      </c>
      <c r="J102" t="s">
        <v>631</v>
      </c>
      <c r="K102" t="s">
        <v>631</v>
      </c>
      <c r="L102" t="s">
        <v>15</v>
      </c>
      <c r="M102" t="s">
        <v>15</v>
      </c>
      <c r="N102" s="4" t="str">
        <f>HYPERLINK("https://electionmgmt.vermont.gov/TFA/DownLoadFinancialDisclosure?FileName=Cox_Greg Rut Sen FD_386f79d4-90bf-43b1-862b-b24fcdaf1d31.pdf", "Cox_Greg Rut Sen FD_386f79d4-90bf-43b1-862b-b24fcdaf1d31.pdf")</f>
        <v>Cox_Greg Rut Sen FD_386f79d4-90bf-43b1-862b-b24fcdaf1d31.pdf</v>
      </c>
    </row>
    <row r="103" spans="1:14">
      <c r="A103" t="s">
        <v>352</v>
      </c>
      <c r="B103" t="s">
        <v>612</v>
      </c>
      <c r="C103" t="s">
        <v>632</v>
      </c>
      <c r="D103" t="s">
        <v>177</v>
      </c>
      <c r="E103" t="s">
        <v>18</v>
      </c>
      <c r="F103" t="s">
        <v>633</v>
      </c>
      <c r="G103" t="s">
        <v>177</v>
      </c>
      <c r="H103" t="s">
        <v>107</v>
      </c>
      <c r="I103" t="s">
        <v>615</v>
      </c>
      <c r="J103" t="s">
        <v>634</v>
      </c>
      <c r="K103" t="s">
        <v>635</v>
      </c>
      <c r="L103" t="s">
        <v>15</v>
      </c>
      <c r="M103" t="s">
        <v>15</v>
      </c>
      <c r="N103" s="4" t="str">
        <f>HYPERLINK("https://electionmgmt.vermont.gov/TFA/DownLoadFinancialDisclosure?FileName=Hooker_Cheryl Rut Sen FD_0a383c8f-7a96-4ebd-a289-a22d1920d7c2.pdf", "Hooker_Cheryl Rut Sen FD_0a383c8f-7a96-4ebd-a289-a22d1920d7c2.pdf")</f>
        <v>Hooker_Cheryl Rut Sen FD_0a383c8f-7a96-4ebd-a289-a22d1920d7c2.pdf</v>
      </c>
    </row>
    <row r="104" spans="1:14">
      <c r="A104" t="s">
        <v>352</v>
      </c>
      <c r="B104" t="s">
        <v>612</v>
      </c>
      <c r="C104" t="s">
        <v>636</v>
      </c>
      <c r="D104" t="s">
        <v>177</v>
      </c>
      <c r="E104" t="s">
        <v>57</v>
      </c>
      <c r="F104" t="s">
        <v>637</v>
      </c>
      <c r="G104" t="s">
        <v>177</v>
      </c>
      <c r="H104" t="s">
        <v>107</v>
      </c>
      <c r="I104" t="s">
        <v>615</v>
      </c>
      <c r="J104" t="s">
        <v>638</v>
      </c>
      <c r="K104" t="s">
        <v>638</v>
      </c>
      <c r="L104" t="s">
        <v>639</v>
      </c>
      <c r="M104" t="s">
        <v>15</v>
      </c>
      <c r="N104" s="2" t="str">
        <f>HYPERLINK("https://electionmgmt.vermont.gov/TFA/DownLoadFinancialDisclosure?FileName=Jennings Casey Rutland Senate independent FD_97bbbb02-a814-4f36-83d2-c8a7c1ba10b2.pdf", "Jennings Casey Rutland Senate independent FD_97bbbb02-a814-4f36-83d2-c8a7c1ba10b2.pdf")</f>
        <v>Jennings Casey Rutland Senate independent FD_97bbbb02-a814-4f36-83d2-c8a7c1ba10b2.pdf</v>
      </c>
    </row>
    <row r="105" spans="1:14">
      <c r="A105" t="s">
        <v>352</v>
      </c>
      <c r="B105" t="s">
        <v>612</v>
      </c>
      <c r="C105" t="s">
        <v>640</v>
      </c>
      <c r="D105" t="s">
        <v>641</v>
      </c>
      <c r="E105" t="s">
        <v>57</v>
      </c>
      <c r="F105" t="s">
        <v>642</v>
      </c>
      <c r="G105" t="s">
        <v>641</v>
      </c>
      <c r="H105" t="s">
        <v>107</v>
      </c>
      <c r="I105" t="s">
        <v>643</v>
      </c>
      <c r="J105" t="s">
        <v>644</v>
      </c>
      <c r="K105" t="s">
        <v>644</v>
      </c>
      <c r="L105" t="s">
        <v>645</v>
      </c>
      <c r="M105" t="s">
        <v>15</v>
      </c>
      <c r="N105" s="2" t="str">
        <f>HYPERLINK("https://electionmgmt.vermont.gov/TFA/DownLoadFinancialDisclosure?FileName=Lenchus Richard Rutland State Sen Independent FD_340f203a-e8e4-4b4a-a96d-ec4954ae5b65.pdf", "Lenchus Richard Rutland State Sen Independent FD_340f203a-e8e4-4b4a-a96d-ec4954ae5b65.pdf")</f>
        <v>Lenchus Richard Rutland State Sen Independent FD_340f203a-e8e4-4b4a-a96d-ec4954ae5b65.pdf</v>
      </c>
    </row>
    <row r="106" spans="1:14">
      <c r="A106" t="s">
        <v>352</v>
      </c>
      <c r="B106" t="s">
        <v>612</v>
      </c>
      <c r="C106" t="s">
        <v>646</v>
      </c>
      <c r="D106" t="s">
        <v>647</v>
      </c>
      <c r="E106" t="s">
        <v>57</v>
      </c>
      <c r="F106" t="s">
        <v>648</v>
      </c>
      <c r="G106" t="s">
        <v>647</v>
      </c>
      <c r="H106" t="s">
        <v>107</v>
      </c>
      <c r="I106" t="s">
        <v>649</v>
      </c>
      <c r="J106" t="s">
        <v>650</v>
      </c>
      <c r="K106" t="s">
        <v>651</v>
      </c>
      <c r="L106" t="s">
        <v>652</v>
      </c>
      <c r="M106" t="s">
        <v>653</v>
      </c>
      <c r="N106" s="2" t="str">
        <f>HYPERLINK("https://electionmgmt.vermont.gov/TFA/DownLoadFinancialDisclosure?FileName=Shank Michael Rut State Senate independent FD_5c365ef4-1778-4a18-9ac9-0214500a4398.pdf", "Shank Michael Rut State Senate independent FD_5c365ef4-1778-4a18-9ac9-0214500a4398.pdf")</f>
        <v>Shank Michael Rut State Senate independent FD_5c365ef4-1778-4a18-9ac9-0214500a4398.pdf</v>
      </c>
    </row>
    <row r="107" spans="1:14">
      <c r="A107" t="s">
        <v>352</v>
      </c>
      <c r="B107" t="s">
        <v>612</v>
      </c>
      <c r="C107" t="s">
        <v>654</v>
      </c>
      <c r="D107" t="s">
        <v>619</v>
      </c>
      <c r="E107" t="s">
        <v>166</v>
      </c>
      <c r="F107" t="s">
        <v>655</v>
      </c>
      <c r="G107" t="s">
        <v>619</v>
      </c>
      <c r="H107" t="s">
        <v>107</v>
      </c>
      <c r="I107" t="s">
        <v>615</v>
      </c>
      <c r="J107" t="s">
        <v>656</v>
      </c>
      <c r="K107" t="s">
        <v>656</v>
      </c>
      <c r="L107" t="s">
        <v>657</v>
      </c>
      <c r="M107" t="s">
        <v>15</v>
      </c>
      <c r="N107" s="4" t="str">
        <f>HYPERLINK("https://electionmgmt.vermont.gov/TFA/DownLoadFinancialDisclosure?FileName=Terenzini_Joshua Rut Sen FD_b67b02ee-e00b-45bd-875a-07df0242d99b.pdf", "Terenzini_Joshua Rut Sen FD_b67b02ee-e00b-45bd-875a-07df0242d99b.pdf")</f>
        <v>Terenzini_Joshua Rut Sen FD_b67b02ee-e00b-45bd-875a-07df0242d99b.pdf</v>
      </c>
    </row>
    <row r="108" spans="1:14">
      <c r="A108" t="s">
        <v>352</v>
      </c>
      <c r="B108" t="s">
        <v>612</v>
      </c>
      <c r="C108" t="s">
        <v>658</v>
      </c>
      <c r="D108" t="s">
        <v>659</v>
      </c>
      <c r="E108" t="s">
        <v>166</v>
      </c>
      <c r="F108" t="s">
        <v>660</v>
      </c>
      <c r="G108" t="s">
        <v>659</v>
      </c>
      <c r="H108" t="s">
        <v>107</v>
      </c>
      <c r="I108" t="s">
        <v>661</v>
      </c>
      <c r="J108" t="s">
        <v>662</v>
      </c>
      <c r="K108" t="s">
        <v>662</v>
      </c>
      <c r="L108" t="s">
        <v>15</v>
      </c>
      <c r="M108" t="s">
        <v>15</v>
      </c>
      <c r="N108" s="4" t="str">
        <f>HYPERLINK("https://electionmgmt.vermont.gov/TFA/DownLoadFinancialDisclosure?FileName=Williams_Terry Rut Sen FD_8de4fdd1-9373-4759-95e9-5dcfc906ccc7.pdf", "Williams_Terry Rut Sen FD_8de4fdd1-9373-4759-95e9-5dcfc906ccc7.pdf")</f>
        <v>Williams_Terry Rut Sen FD_8de4fdd1-9373-4759-95e9-5dcfc906ccc7.pdf</v>
      </c>
    </row>
    <row r="109" spans="1:14">
      <c r="A109" t="s">
        <v>352</v>
      </c>
      <c r="B109" t="s">
        <v>663</v>
      </c>
      <c r="C109" t="s">
        <v>664</v>
      </c>
      <c r="D109" t="s">
        <v>665</v>
      </c>
      <c r="E109" t="s">
        <v>166</v>
      </c>
      <c r="F109" t="s">
        <v>666</v>
      </c>
      <c r="G109" t="s">
        <v>667</v>
      </c>
      <c r="H109" t="s">
        <v>107</v>
      </c>
      <c r="I109" t="s">
        <v>668</v>
      </c>
      <c r="J109" t="s">
        <v>669</v>
      </c>
      <c r="K109" t="s">
        <v>669</v>
      </c>
      <c r="L109" t="s">
        <v>670</v>
      </c>
      <c r="M109" t="s">
        <v>671</v>
      </c>
      <c r="N109" s="4" t="str">
        <f>HYPERLINK("https://electionmgmt.vermont.gov/TFA/DownLoadFinancialDisclosure?FileName=KenAlger52708020_c8e714fe-072f-4283-a803-e6bd5052fef0.pdf", "KenAlger52708020_c8e714fe-072f-4283-a803-e6bd5052fef0.pdf")</f>
        <v>KenAlger52708020_c8e714fe-072f-4283-a803-e6bd5052fef0.pdf</v>
      </c>
    </row>
    <row r="110" spans="1:14">
      <c r="A110" t="s">
        <v>352</v>
      </c>
      <c r="B110" t="s">
        <v>663</v>
      </c>
      <c r="C110" t="s">
        <v>672</v>
      </c>
      <c r="D110" t="s">
        <v>242</v>
      </c>
      <c r="E110" t="s">
        <v>18</v>
      </c>
      <c r="F110" t="s">
        <v>673</v>
      </c>
      <c r="G110" t="s">
        <v>242</v>
      </c>
      <c r="H110" t="s">
        <v>107</v>
      </c>
      <c r="I110" t="s">
        <v>326</v>
      </c>
      <c r="J110" t="s">
        <v>15</v>
      </c>
      <c r="K110" t="s">
        <v>15</v>
      </c>
      <c r="L110" t="s">
        <v>15</v>
      </c>
      <c r="M110" t="s">
        <v>15</v>
      </c>
      <c r="N110" s="4" t="str">
        <f>HYPERLINK("https://electionmgmt.vermont.gov/TFA/DownLoadFinancialDisclosure?FileName=AnnCummings52708050_f24e81ff-8a2c-4b8c-a6de-9fd4b2ac3e9b.pdf", "AnnCummings52708050_f24e81ff-8a2c-4b8c-a6de-9fd4b2ac3e9b.pdf")</f>
        <v>AnnCummings52708050_f24e81ff-8a2c-4b8c-a6de-9fd4b2ac3e9b.pdf</v>
      </c>
    </row>
    <row r="111" spans="1:14">
      <c r="A111" t="s">
        <v>352</v>
      </c>
      <c r="B111" t="s">
        <v>663</v>
      </c>
      <c r="C111" t="s">
        <v>674</v>
      </c>
      <c r="D111" t="s">
        <v>242</v>
      </c>
      <c r="E111" t="s">
        <v>453</v>
      </c>
      <c r="F111" t="s">
        <v>675</v>
      </c>
      <c r="G111" t="s">
        <v>242</v>
      </c>
      <c r="H111" t="s">
        <v>107</v>
      </c>
      <c r="I111" t="s">
        <v>326</v>
      </c>
      <c r="J111" t="s">
        <v>676</v>
      </c>
      <c r="K111" t="s">
        <v>676</v>
      </c>
      <c r="L111" t="s">
        <v>677</v>
      </c>
      <c r="M111" t="s">
        <v>678</v>
      </c>
      <c r="N111" s="4" t="str">
        <f>HYPERLINK("https://electionmgmt.vermont.gov/TFA/DownLoadFinancialDisclosure?FileName=Andrew Percdhlik52807060_280e4d71-6210-4763-8bc1-c3b7750309cd.pdf", "Andrew Percdhlik52807060_280e4d71-6210-4763-8bc1-c3b7750309cd.pdf")</f>
        <v>Andrew Percdhlik52807060_280e4d71-6210-4763-8bc1-c3b7750309cd.pdf</v>
      </c>
    </row>
    <row r="112" spans="1:14">
      <c r="A112" t="s">
        <v>352</v>
      </c>
      <c r="B112" t="s">
        <v>663</v>
      </c>
      <c r="C112" t="s">
        <v>679</v>
      </c>
      <c r="D112" t="s">
        <v>680</v>
      </c>
      <c r="E112" t="s">
        <v>274</v>
      </c>
      <c r="F112" t="s">
        <v>681</v>
      </c>
      <c r="G112" t="s">
        <v>680</v>
      </c>
      <c r="H112" t="s">
        <v>107</v>
      </c>
      <c r="I112" t="s">
        <v>682</v>
      </c>
      <c r="J112" t="s">
        <v>683</v>
      </c>
      <c r="K112" t="s">
        <v>683</v>
      </c>
      <c r="L112" t="s">
        <v>684</v>
      </c>
      <c r="M112" t="s">
        <v>685</v>
      </c>
      <c r="N112" s="4" t="str">
        <f>HYPERLINK("https://electionmgmt.vermont.gov/TFA/DownLoadFinancialDisclosure?FileName=AnthonyPollina52708130_5975301b-d70d-43f4-b0dc-48b17e0f7b87.pdf", "AnthonyPollina52708130_5975301b-d70d-43f4-b0dc-48b17e0f7b87.pdf")</f>
        <v>AnthonyPollina52708130_5975301b-d70d-43f4-b0dc-48b17e0f7b87.pdf</v>
      </c>
    </row>
    <row r="113" spans="1:14">
      <c r="A113" t="s">
        <v>352</v>
      </c>
      <c r="B113" t="s">
        <v>663</v>
      </c>
      <c r="C113" t="s">
        <v>686</v>
      </c>
      <c r="D113" t="s">
        <v>665</v>
      </c>
      <c r="E113" t="s">
        <v>166</v>
      </c>
      <c r="F113" t="s">
        <v>687</v>
      </c>
      <c r="G113" t="s">
        <v>688</v>
      </c>
      <c r="H113" t="s">
        <v>107</v>
      </c>
      <c r="I113" t="s">
        <v>668</v>
      </c>
      <c r="J113" t="s">
        <v>689</v>
      </c>
      <c r="K113" t="s">
        <v>689</v>
      </c>
      <c r="L113" t="s">
        <v>690</v>
      </c>
      <c r="M113" t="s">
        <v>691</v>
      </c>
      <c r="N113" s="4" t="str">
        <f>HYPERLINK("https://electionmgmt.vermont.gov/TFA/DownLoadFinancialDisclosure?FileName=DawnmarieTomasi52814450_7082bcc9-2b3e-48db-93ba-1fc791d28dd3.pdf", "DawnmarieTomasi52814450_7082bcc9-2b3e-48db-93ba-1fc791d28dd3.pdf")</f>
        <v>DawnmarieTomasi52814450_7082bcc9-2b3e-48db-93ba-1fc791d28dd3.pdf</v>
      </c>
    </row>
    <row r="114" spans="1:14">
      <c r="A114" t="s">
        <v>352</v>
      </c>
      <c r="B114" t="s">
        <v>663</v>
      </c>
      <c r="C114" t="s">
        <v>692</v>
      </c>
      <c r="D114" t="s">
        <v>665</v>
      </c>
      <c r="E114" t="s">
        <v>166</v>
      </c>
      <c r="F114" t="s">
        <v>693</v>
      </c>
      <c r="G114" t="s">
        <v>665</v>
      </c>
      <c r="H114" t="s">
        <v>107</v>
      </c>
      <c r="I114" t="s">
        <v>201</v>
      </c>
      <c r="J114" t="s">
        <v>694</v>
      </c>
      <c r="K114" t="s">
        <v>694</v>
      </c>
      <c r="L114" t="s">
        <v>695</v>
      </c>
      <c r="M114" t="s">
        <v>15</v>
      </c>
      <c r="N114" s="4" t="str">
        <f>HYPERLINK("https://electionmgmt.vermont.gov/TFA/DownLoadFinancialDisclosure?FileName=Dwayne Tucker52815120_1fe18432-601e-40a8-80c7-5ee7e9b5c7e4.pdf", "Dwayne Tucker52815120_1fe18432-601e-40a8-80c7-5ee7e9b5c7e4.pdf")</f>
        <v>Dwayne Tucker52815120_1fe18432-601e-40a8-80c7-5ee7e9b5c7e4.pdf</v>
      </c>
    </row>
    <row r="115" spans="1:14">
      <c r="A115" t="s">
        <v>352</v>
      </c>
      <c r="B115" t="s">
        <v>663</v>
      </c>
      <c r="C115" t="s">
        <v>696</v>
      </c>
      <c r="D115" t="s">
        <v>665</v>
      </c>
      <c r="E115" t="s">
        <v>57</v>
      </c>
      <c r="F115" t="s">
        <v>697</v>
      </c>
      <c r="G115" t="s">
        <v>698</v>
      </c>
      <c r="H115" t="s">
        <v>107</v>
      </c>
      <c r="I115" t="s">
        <v>201</v>
      </c>
      <c r="J115" t="s">
        <v>699</v>
      </c>
      <c r="K115" t="s">
        <v>15</v>
      </c>
      <c r="L115" t="s">
        <v>700</v>
      </c>
      <c r="M115" t="s">
        <v>15</v>
      </c>
      <c r="N115" s="2" t="str">
        <f>HYPERLINK("https://electionmgmt.vermont.gov/TFA/DownLoadFinancialDisclosure?FileName=VALLERAND PAUL Washing State Senate Independent FD_4ec5a6d0-84c8-41e3-be46-8056dd8bdae7.pdf", "VALLERAND PAUL Washing State Senate Independent FD_4ec5a6d0-84c8-41e3-be46-8056dd8bdae7.pdf")</f>
        <v>VALLERAND PAUL Washing State Senate Independent FD_4ec5a6d0-84c8-41e3-be46-8056dd8bdae7.pdf</v>
      </c>
    </row>
    <row r="116" spans="1:14">
      <c r="A116" t="s">
        <v>352</v>
      </c>
      <c r="B116" t="s">
        <v>701</v>
      </c>
      <c r="C116" t="s">
        <v>702</v>
      </c>
      <c r="D116" t="s">
        <v>703</v>
      </c>
      <c r="E116" t="s">
        <v>18</v>
      </c>
      <c r="F116" t="s">
        <v>704</v>
      </c>
      <c r="G116" t="s">
        <v>703</v>
      </c>
      <c r="H116" t="s">
        <v>107</v>
      </c>
      <c r="I116" t="s">
        <v>705</v>
      </c>
      <c r="J116" t="s">
        <v>706</v>
      </c>
      <c r="K116" t="s">
        <v>707</v>
      </c>
      <c r="L116" t="s">
        <v>708</v>
      </c>
      <c r="M116" t="s">
        <v>709</v>
      </c>
      <c r="N116" s="4" t="str">
        <f>HYPERLINK("https://electionmgmt.vermont.gov/TFA/DownLoadFinancialDisclosure?FileName=Balint candidate filing May 2020_0b678864-b00c-4f66-a43a-574d51650cc4.pdf", "Balint candidate filing May 2020_0b678864-b00c-4f66-a43a-574d51650cc4.pdf")</f>
        <v>Balint candidate filing May 2020_0b678864-b00c-4f66-a43a-574d51650cc4.pdf</v>
      </c>
    </row>
    <row r="117" spans="1:14">
      <c r="A117" t="s">
        <v>352</v>
      </c>
      <c r="B117" t="s">
        <v>701</v>
      </c>
      <c r="C117" t="s">
        <v>710</v>
      </c>
      <c r="D117" t="s">
        <v>711</v>
      </c>
      <c r="E117" t="s">
        <v>57</v>
      </c>
      <c r="F117" t="s">
        <v>712</v>
      </c>
      <c r="G117" t="s">
        <v>713</v>
      </c>
      <c r="H117" t="s">
        <v>107</v>
      </c>
      <c r="I117" t="s">
        <v>714</v>
      </c>
      <c r="J117" t="s">
        <v>715</v>
      </c>
      <c r="K117" t="s">
        <v>15</v>
      </c>
      <c r="L117" t="s">
        <v>716</v>
      </c>
      <c r="M117" t="s">
        <v>717</v>
      </c>
      <c r="N117" s="2" t="str">
        <f>HYPERLINK("https://electionmgmt.vermont.gov/TFA/DownLoadFinancialDisclosure?FileName=Colford Tyler Windham Senate Independent FD_0fad8f5b-37e6-44f4-88a7-bc8c20294fe2.pdf", "Colford Tyler Windham Senate Independent FD_0fad8f5b-37e6-44f4-88a7-bc8c20294fe2.pdf")</f>
        <v>Colford Tyler Windham Senate Independent FD_0fad8f5b-37e6-44f4-88a7-bc8c20294fe2.pdf</v>
      </c>
    </row>
    <row r="118" spans="1:14">
      <c r="A118" t="s">
        <v>352</v>
      </c>
      <c r="B118" t="s">
        <v>701</v>
      </c>
      <c r="C118" t="s">
        <v>718</v>
      </c>
      <c r="D118" t="s">
        <v>711</v>
      </c>
      <c r="E118" t="s">
        <v>166</v>
      </c>
      <c r="F118" t="s">
        <v>719</v>
      </c>
      <c r="G118" t="s">
        <v>711</v>
      </c>
      <c r="H118" t="s">
        <v>107</v>
      </c>
      <c r="I118" t="s">
        <v>720</v>
      </c>
      <c r="J118" t="s">
        <v>721</v>
      </c>
      <c r="K118" t="s">
        <v>722</v>
      </c>
      <c r="L118" t="s">
        <v>723</v>
      </c>
      <c r="M118" t="s">
        <v>15</v>
      </c>
      <c r="N118" s="2" t="str">
        <f>HYPERLINK("https://electionmgmt.vermont.gov/TFA/DownLoadFinancialDisclosure?FileName=Lyddy John Wind. Sen Republican FD_78a9715e-e3a3-4e46-97fe-c7de639e37d2.pdf", "Lyddy John Wind. Sen Republican FD_78a9715e-e3a3-4e46-97fe-c7de639e37d2.pdf")</f>
        <v>Lyddy John Wind. Sen Republican FD_78a9715e-e3a3-4e46-97fe-c7de639e37d2.pdf</v>
      </c>
    </row>
    <row r="119" spans="1:14">
      <c r="A119" t="s">
        <v>352</v>
      </c>
      <c r="B119" t="s">
        <v>701</v>
      </c>
      <c r="C119" t="s">
        <v>724</v>
      </c>
      <c r="D119" t="s">
        <v>725</v>
      </c>
      <c r="E119" t="s">
        <v>166</v>
      </c>
      <c r="F119" t="s">
        <v>726</v>
      </c>
      <c r="G119" t="s">
        <v>727</v>
      </c>
      <c r="H119" t="s">
        <v>107</v>
      </c>
      <c r="I119" t="s">
        <v>728</v>
      </c>
      <c r="J119" t="s">
        <v>729</v>
      </c>
      <c r="K119" t="s">
        <v>15</v>
      </c>
      <c r="L119" t="s">
        <v>730</v>
      </c>
      <c r="M119" t="s">
        <v>731</v>
      </c>
      <c r="N119" s="2" t="str">
        <f>HYPERLINK("https://electionmgmt.vermont.gov/TFA/DownLoadFinancialDisclosure?FileName=Parish.Marcus Wind. Sen. Republican FD_653869fc-03bc-4338-9379-03807f5caf0a.pdf", "Parish.Marcus Wind. Sen. Republican FD_653869fc-03bc-4338-9379-03807f5caf0a.pdf")</f>
        <v>Parish.Marcus Wind. Sen. Republican FD_653869fc-03bc-4338-9379-03807f5caf0a.pdf</v>
      </c>
    </row>
    <row r="120" spans="1:14">
      <c r="A120" t="s">
        <v>352</v>
      </c>
      <c r="B120" t="s">
        <v>701</v>
      </c>
      <c r="C120" t="s">
        <v>732</v>
      </c>
      <c r="D120" t="s">
        <v>254</v>
      </c>
      <c r="E120" t="s">
        <v>18</v>
      </c>
      <c r="F120" t="s">
        <v>733</v>
      </c>
      <c r="G120" t="s">
        <v>254</v>
      </c>
      <c r="H120" t="s">
        <v>107</v>
      </c>
      <c r="I120" t="s">
        <v>257</v>
      </c>
      <c r="J120" t="s">
        <v>734</v>
      </c>
      <c r="K120" t="s">
        <v>734</v>
      </c>
      <c r="L120" t="s">
        <v>735</v>
      </c>
      <c r="M120" t="s">
        <v>736</v>
      </c>
      <c r="N120" s="4" t="str">
        <f>HYPERLINK("https://electionmgmt.vermont.gov/TFA/DownLoadFinancialDisclosure?FileName=WHITE_JEANETTE_STATESENA_001_46d2c322-63aa-4f61-a84a-e40bf798f348.pdf", "WHITE_JEANETTE_STATESENA_001_46d2c322-63aa-4f61-a84a-e40bf798f348.pdf")</f>
        <v>WHITE_JEANETTE_STATESENA_001_46d2c322-63aa-4f61-a84a-e40bf798f348.pdf</v>
      </c>
    </row>
    <row r="121" spans="1:14">
      <c r="A121" t="s">
        <v>352</v>
      </c>
      <c r="B121" t="s">
        <v>737</v>
      </c>
      <c r="C121" t="s">
        <v>738</v>
      </c>
      <c r="D121" t="s">
        <v>739</v>
      </c>
      <c r="E121" t="s">
        <v>18</v>
      </c>
      <c r="F121" t="s">
        <v>740</v>
      </c>
      <c r="G121" t="s">
        <v>739</v>
      </c>
      <c r="H121" t="s">
        <v>107</v>
      </c>
      <c r="I121" t="s">
        <v>741</v>
      </c>
      <c r="J121" t="s">
        <v>742</v>
      </c>
      <c r="K121" t="s">
        <v>742</v>
      </c>
      <c r="L121" t="s">
        <v>743</v>
      </c>
      <c r="M121" t="s">
        <v>744</v>
      </c>
      <c r="N121" s="4" t="str">
        <f>HYPERLINK("https://electionmgmt.vermont.gov/TFA/DownLoadFinancialDisclosure?FileName=Clarkson_aec6d21d-af3e-429b-8a0d-dc244c852ad1.pdf", "Clarkson_aec6d21d-af3e-429b-8a0d-dc244c852ad1.pdf")</f>
        <v>Clarkson_aec6d21d-af3e-429b-8a0d-dc244c852ad1.pdf</v>
      </c>
    </row>
    <row r="122" spans="1:14">
      <c r="A122" t="s">
        <v>352</v>
      </c>
      <c r="B122" t="s">
        <v>737</v>
      </c>
      <c r="C122" t="s">
        <v>745</v>
      </c>
      <c r="D122" t="s">
        <v>746</v>
      </c>
      <c r="E122" t="s">
        <v>166</v>
      </c>
      <c r="F122" t="s">
        <v>747</v>
      </c>
      <c r="G122" t="s">
        <v>746</v>
      </c>
      <c r="H122" t="s">
        <v>107</v>
      </c>
      <c r="I122" t="s">
        <v>748</v>
      </c>
      <c r="J122" t="s">
        <v>749</v>
      </c>
      <c r="K122" t="s">
        <v>749</v>
      </c>
      <c r="L122" t="s">
        <v>750</v>
      </c>
      <c r="M122" t="s">
        <v>15</v>
      </c>
      <c r="N122" s="4" t="str">
        <f>HYPERLINK("https://electionmgmt.vermont.gov/TFA/DownLoadFinancialDisclosure?FileName=Jasinski_a41874c5-564e-42c8-9395-ba307c8c35c6.pdf", "Jasinski_a41874c5-564e-42c8-9395-ba307c8c35c6.pdf")</f>
        <v>Jasinski_a41874c5-564e-42c8-9395-ba307c8c35c6.pdf</v>
      </c>
    </row>
    <row r="123" spans="1:14">
      <c r="A123" t="s">
        <v>352</v>
      </c>
      <c r="B123" t="s">
        <v>737</v>
      </c>
      <c r="C123" t="s">
        <v>751</v>
      </c>
      <c r="D123" t="s">
        <v>752</v>
      </c>
      <c r="E123" t="s">
        <v>18</v>
      </c>
      <c r="F123" t="s">
        <v>753</v>
      </c>
      <c r="G123" t="s">
        <v>752</v>
      </c>
      <c r="H123" t="s">
        <v>107</v>
      </c>
      <c r="I123" t="s">
        <v>754</v>
      </c>
      <c r="J123" t="s">
        <v>755</v>
      </c>
      <c r="K123" t="s">
        <v>755</v>
      </c>
      <c r="L123" t="s">
        <v>756</v>
      </c>
      <c r="M123" t="s">
        <v>15</v>
      </c>
      <c r="N123" s="4" t="str">
        <f>HYPERLINK("https://electionmgmt.vermont.gov/TFA/DownLoadFinancialDisclosure?FileName=McCormack_322f76b5-7031-44f7-9b04-e8b92d347b73.pdf", "McCormack_322f76b5-7031-44f7-9b04-e8b92d347b73.pdf")</f>
        <v>McCormack_322f76b5-7031-44f7-9b04-e8b92d347b73.pdf</v>
      </c>
    </row>
    <row r="124" spans="1:14">
      <c r="A124" t="s">
        <v>352</v>
      </c>
      <c r="B124" t="s">
        <v>737</v>
      </c>
      <c r="C124" t="s">
        <v>757</v>
      </c>
      <c r="D124" t="s">
        <v>758</v>
      </c>
      <c r="E124" t="s">
        <v>340</v>
      </c>
      <c r="F124" t="s">
        <v>759</v>
      </c>
      <c r="G124" t="s">
        <v>758</v>
      </c>
      <c r="H124" t="s">
        <v>107</v>
      </c>
      <c r="I124" t="s">
        <v>760</v>
      </c>
      <c r="J124" t="s">
        <v>761</v>
      </c>
      <c r="K124" t="s">
        <v>761</v>
      </c>
      <c r="L124" t="s">
        <v>762</v>
      </c>
      <c r="M124" t="s">
        <v>15</v>
      </c>
      <c r="N124" s="4" t="str">
        <f>HYPERLINK("https://electionmgmt.vermont.gov/TFA/DownLoadFinancialDisclosure?FileName=Nitka_146923a7-c422-43c3-a349-c8725df9178f.pdf", "Nitka_146923a7-c422-43c3-a349-c8725df9178f.pdf")</f>
        <v>Nitka_146923a7-c422-43c3-a349-c8725df9178f.pdf</v>
      </c>
    </row>
    <row r="125" spans="1:14">
      <c r="A125" t="s">
        <v>352</v>
      </c>
      <c r="B125" t="s">
        <v>737</v>
      </c>
      <c r="C125" t="s">
        <v>763</v>
      </c>
      <c r="D125" t="s">
        <v>746</v>
      </c>
      <c r="E125" t="s">
        <v>57</v>
      </c>
      <c r="F125" t="s">
        <v>764</v>
      </c>
      <c r="G125" t="s">
        <v>765</v>
      </c>
      <c r="H125" t="s">
        <v>107</v>
      </c>
      <c r="I125" t="s">
        <v>766</v>
      </c>
      <c r="J125" t="s">
        <v>767</v>
      </c>
      <c r="K125" t="s">
        <v>15</v>
      </c>
      <c r="L125" t="s">
        <v>768</v>
      </c>
      <c r="M125" t="s">
        <v>15</v>
      </c>
      <c r="N125" s="2" t="str">
        <f>HYPERLINK("https://electionmgmt.vermont.gov/TFA/DownLoadFinancialDisclosure?FileName=Stern Keith Windsor Senate Independent FD_2a7df02b-78cb-4974-b2d1-f6a7c18a383d.pdf", "Stern Keith Windsor Senate Independent FD_2a7df02b-78cb-4974-b2d1-f6a7c18a383d.pdf")</f>
        <v>Stern Keith Windsor Senate Independent FD_2a7df02b-78cb-4974-b2d1-f6a7c18a383d.pdf</v>
      </c>
    </row>
    <row r="126" spans="1:14">
      <c r="A126" t="s">
        <v>352</v>
      </c>
      <c r="B126" t="s">
        <v>737</v>
      </c>
      <c r="C126" t="s">
        <v>769</v>
      </c>
      <c r="D126" t="s">
        <v>770</v>
      </c>
      <c r="E126" t="s">
        <v>57</v>
      </c>
      <c r="F126" t="s">
        <v>771</v>
      </c>
      <c r="G126" t="s">
        <v>770</v>
      </c>
      <c r="H126" t="s">
        <v>107</v>
      </c>
      <c r="I126" t="s">
        <v>772</v>
      </c>
      <c r="J126" t="s">
        <v>773</v>
      </c>
      <c r="K126" t="s">
        <v>773</v>
      </c>
      <c r="L126" t="s">
        <v>774</v>
      </c>
      <c r="M126" t="s">
        <v>15</v>
      </c>
      <c r="N126" s="2" t="str">
        <f>HYPERLINK("https://electionmgmt.vermont.gov/TFA/DownLoadFinancialDisclosure?FileName=WADE MASON WINDSOR SENATe independent FD_72638037-1b2e-47cb-995d-a802fc3b2afa.pdf", "WADE MASON WINDSOR SENATe independent FD_72638037-1b2e-47cb-995d-a802fc3b2afa.pdf")</f>
        <v>WADE MASON WINDSOR SENATe independent FD_72638037-1b2e-47cb-995d-a802fc3b2afa.pdf</v>
      </c>
    </row>
    <row r="127" spans="1:14">
      <c r="A127" t="s">
        <v>352</v>
      </c>
      <c r="B127" t="s">
        <v>737</v>
      </c>
      <c r="C127" t="s">
        <v>775</v>
      </c>
      <c r="D127" t="s">
        <v>220</v>
      </c>
      <c r="E127" t="s">
        <v>57</v>
      </c>
      <c r="F127" t="s">
        <v>776</v>
      </c>
      <c r="G127" t="s">
        <v>220</v>
      </c>
      <c r="H127" t="s">
        <v>107</v>
      </c>
      <c r="I127" t="s">
        <v>777</v>
      </c>
      <c r="J127" t="s">
        <v>778</v>
      </c>
      <c r="K127" t="s">
        <v>778</v>
      </c>
      <c r="L127" t="s">
        <v>779</v>
      </c>
      <c r="M127" t="s">
        <v>780</v>
      </c>
      <c r="N127" s="2" t="str">
        <f>HYPERLINK("https://electionmgmt.vermont.gov/TFA/DownLoadFinancialDisclosure?FileName=Wilberding Doug Windsor Senate independent FD_ff14e510-352c-4efc-a971-b77c429777ff.pdf", "Wilberding Doug Windsor Senate independent FD_ff14e510-352c-4efc-a971-b77c429777ff.pdf")</f>
        <v>Wilberding Doug Windsor Senate independent FD_ff14e510-352c-4efc-a971-b77c429777ff.pdf</v>
      </c>
    </row>
    <row r="128" spans="1:14">
      <c r="A128" t="s">
        <v>352</v>
      </c>
      <c r="B128" t="s">
        <v>737</v>
      </c>
      <c r="C128" t="s">
        <v>781</v>
      </c>
      <c r="D128" t="s">
        <v>782</v>
      </c>
      <c r="E128" t="s">
        <v>166</v>
      </c>
      <c r="F128" t="s">
        <v>783</v>
      </c>
      <c r="G128" t="s">
        <v>782</v>
      </c>
      <c r="H128" t="s">
        <v>107</v>
      </c>
      <c r="I128" t="s">
        <v>784</v>
      </c>
      <c r="J128" t="s">
        <v>785</v>
      </c>
      <c r="K128" t="s">
        <v>785</v>
      </c>
      <c r="L128" t="s">
        <v>786</v>
      </c>
      <c r="M128" t="s">
        <v>787</v>
      </c>
      <c r="N128" s="4" t="str">
        <f>HYPERLINK("https://electionmgmt.vermont.gov/TFA/DownLoadFinancialDisclosure?FileName=Williams_ab539c79-fd66-48d5-a84b-3272e7bd7ca1.pdf", "Williams_ab539c79-fd66-48d5-a84b-3272e7bd7ca1.pdf")</f>
        <v>Williams_ab539c79-fd66-48d5-a84b-3272e7bd7ca1.pdf</v>
      </c>
    </row>
    <row r="129" spans="1:14">
      <c r="A129" t="s">
        <v>788</v>
      </c>
      <c r="B129" t="s">
        <v>789</v>
      </c>
      <c r="C129" t="s">
        <v>790</v>
      </c>
      <c r="D129" t="s">
        <v>383</v>
      </c>
      <c r="E129" t="s">
        <v>166</v>
      </c>
      <c r="F129" t="s">
        <v>791</v>
      </c>
      <c r="G129" t="s">
        <v>383</v>
      </c>
      <c r="H129" t="s">
        <v>107</v>
      </c>
      <c r="I129" t="s">
        <v>792</v>
      </c>
      <c r="J129" t="s">
        <v>793</v>
      </c>
      <c r="K129" t="s">
        <v>793</v>
      </c>
      <c r="L129" t="s">
        <v>794</v>
      </c>
      <c r="M129" t="s">
        <v>15</v>
      </c>
      <c r="N129" s="4" t="str">
        <f>HYPERLINK("https://electionmgmt.vermont.gov/TFA/DownLoadFinancialDisclosure?FileName=Hughes Financial Disclosure Form 5-28-2020_9d9431ee-373d-45e4-af2c-35e9dfdb8d25.pdf", "Hughes Financial Disclosure Form 5-28-2020_9d9431ee-373d-45e4-af2c-35e9dfdb8d25.pdf")</f>
        <v>Hughes Financial Disclosure Form 5-28-2020_9d9431ee-373d-45e4-af2c-35e9dfdb8d25.pdf</v>
      </c>
    </row>
    <row r="130" spans="1:14">
      <c r="A130" t="s">
        <v>788</v>
      </c>
      <c r="B130" t="s">
        <v>789</v>
      </c>
      <c r="C130" t="s">
        <v>795</v>
      </c>
      <c r="D130" t="s">
        <v>383</v>
      </c>
      <c r="E130" t="s">
        <v>18</v>
      </c>
      <c r="F130" t="s">
        <v>796</v>
      </c>
      <c r="G130" t="s">
        <v>383</v>
      </c>
      <c r="H130" t="s">
        <v>107</v>
      </c>
      <c r="I130" t="s">
        <v>792</v>
      </c>
      <c r="J130" t="s">
        <v>797</v>
      </c>
      <c r="K130" t="s">
        <v>798</v>
      </c>
      <c r="L130" t="s">
        <v>799</v>
      </c>
      <c r="M130" t="s">
        <v>800</v>
      </c>
      <c r="N130" s="4" t="str">
        <f>HYPERLINK("https://electionmgmt.vermont.gov/TFA/DownLoadFinancialDisclosure?FileName=Scheu Financial Disclosure Form 5-14-2020_1f1e976a-2442-4712-8e1e-4154e37024be.pdf", "Scheu Financial Disclosure Form 5-14-2020_1f1e976a-2442-4712-8e1e-4154e37024be.pdf")</f>
        <v>Scheu Financial Disclosure Form 5-14-2020_1f1e976a-2442-4712-8e1e-4154e37024be.pdf</v>
      </c>
    </row>
    <row r="131" spans="1:14">
      <c r="A131" t="s">
        <v>788</v>
      </c>
      <c r="B131" t="s">
        <v>789</v>
      </c>
      <c r="C131" t="s">
        <v>801</v>
      </c>
      <c r="D131" t="s">
        <v>383</v>
      </c>
      <c r="E131" t="s">
        <v>18</v>
      </c>
      <c r="F131" t="s">
        <v>802</v>
      </c>
      <c r="G131" t="s">
        <v>385</v>
      </c>
      <c r="H131" t="s">
        <v>107</v>
      </c>
      <c r="I131" t="s">
        <v>386</v>
      </c>
      <c r="J131" t="s">
        <v>803</v>
      </c>
      <c r="K131" t="s">
        <v>803</v>
      </c>
      <c r="L131" t="s">
        <v>804</v>
      </c>
      <c r="M131" t="s">
        <v>805</v>
      </c>
      <c r="N131" s="4" t="str">
        <f>HYPERLINK("https://electionmgmt.vermont.gov/TFA/DownLoadFinancialDisclosure?FileName=Sheldon Financial Disclosure Form 5-15-2020_ceb8f596-cdba-45f6-9024-3efc494db6dc.pdf", "Sheldon Financial Disclosure Form 5-15-2020_ceb8f596-cdba-45f6-9024-3efc494db6dc.pdf")</f>
        <v>Sheldon Financial Disclosure Form 5-15-2020_ceb8f596-cdba-45f6-9024-3efc494db6dc.pdf</v>
      </c>
    </row>
    <row r="132" spans="1:14">
      <c r="A132" t="s">
        <v>788</v>
      </c>
      <c r="B132" t="s">
        <v>806</v>
      </c>
      <c r="C132" t="s">
        <v>807</v>
      </c>
      <c r="D132" t="s">
        <v>808</v>
      </c>
      <c r="E132" t="s">
        <v>18</v>
      </c>
      <c r="F132" t="s">
        <v>809</v>
      </c>
      <c r="G132" t="s">
        <v>808</v>
      </c>
      <c r="H132" t="s">
        <v>107</v>
      </c>
      <c r="I132" t="s">
        <v>792</v>
      </c>
      <c r="J132" t="s">
        <v>810</v>
      </c>
      <c r="K132" t="s">
        <v>810</v>
      </c>
      <c r="L132" t="s">
        <v>811</v>
      </c>
      <c r="M132" t="s">
        <v>812</v>
      </c>
      <c r="N132" s="4" t="str">
        <f>HYPERLINK("https://electionmgmt.vermont.gov/TFA/DownLoadFinancialDisclosure?FileName=Conlon_Peter_StateRep_2020AugPrimary_3eb47937-977a-4d87-8962-8c515c0d6c37.pdf", "Conlon_Peter_StateRep_2020AugPrimary_3eb47937-977a-4d87-8962-8c515c0d6c37.pdf")</f>
        <v>Conlon_Peter_StateRep_2020AugPrimary_3eb47937-977a-4d87-8962-8c515c0d6c37.pdf</v>
      </c>
    </row>
    <row r="133" spans="1:14">
      <c r="A133" t="s">
        <v>788</v>
      </c>
      <c r="B133" t="s">
        <v>813</v>
      </c>
      <c r="C133" t="s">
        <v>814</v>
      </c>
      <c r="D133" t="s">
        <v>815</v>
      </c>
      <c r="E133" t="s">
        <v>18</v>
      </c>
      <c r="F133" t="s">
        <v>816</v>
      </c>
      <c r="G133" t="s">
        <v>815</v>
      </c>
      <c r="H133" t="s">
        <v>107</v>
      </c>
      <c r="I133" t="s">
        <v>364</v>
      </c>
      <c r="J133" t="s">
        <v>817</v>
      </c>
      <c r="K133" t="s">
        <v>817</v>
      </c>
      <c r="L133" t="s">
        <v>818</v>
      </c>
      <c r="M133" t="s">
        <v>15</v>
      </c>
      <c r="N133" s="4" t="str">
        <f>HYPERLINK("https://electionmgmt.vermont.gov/TFA/DownLoadFinancialDisclosure?FileName=Birong_Matt Add 3 FD_3c940227-dbd0-4f32-8259-d72b3f3c91f1.pdf", "Birong_Matt Add 3 FD_3c940227-dbd0-4f32-8259-d72b3f3c91f1.pdf")</f>
        <v>Birong_Matt Add 3 FD_3c940227-dbd0-4f32-8259-d72b3f3c91f1.pdf</v>
      </c>
    </row>
    <row r="134" spans="1:14">
      <c r="A134" t="s">
        <v>788</v>
      </c>
      <c r="B134" t="s">
        <v>813</v>
      </c>
      <c r="C134" t="s">
        <v>819</v>
      </c>
      <c r="D134" t="s">
        <v>362</v>
      </c>
      <c r="E134" t="s">
        <v>166</v>
      </c>
      <c r="F134" t="s">
        <v>820</v>
      </c>
      <c r="G134" t="s">
        <v>362</v>
      </c>
      <c r="H134" t="s">
        <v>107</v>
      </c>
      <c r="I134" t="s">
        <v>364</v>
      </c>
      <c r="J134" t="s">
        <v>821</v>
      </c>
      <c r="K134" t="s">
        <v>822</v>
      </c>
      <c r="L134" t="s">
        <v>823</v>
      </c>
      <c r="M134" t="s">
        <v>15</v>
      </c>
      <c r="N134" s="4" t="str">
        <f>HYPERLINK("https://electionmgmt.vermont.gov/TFA/DownLoadFinancialDisclosure?FileName=Buskey_Tim Add 3 FD_c0ff097a-7a5c-4d9c-aa4b-e6c55c56bcb3.pdf", "Buskey_Tim Add 3 FD_c0ff097a-7a5c-4d9c-aa4b-e6c55c56bcb3.pdf")</f>
        <v>Buskey_Tim Add 3 FD_c0ff097a-7a5c-4d9c-aa4b-e6c55c56bcb3.pdf</v>
      </c>
    </row>
    <row r="135" spans="1:14">
      <c r="A135" t="s">
        <v>788</v>
      </c>
      <c r="B135" t="s">
        <v>813</v>
      </c>
      <c r="C135" t="s">
        <v>824</v>
      </c>
      <c r="D135" t="s">
        <v>815</v>
      </c>
      <c r="E135" t="s">
        <v>18</v>
      </c>
      <c r="F135" t="s">
        <v>825</v>
      </c>
      <c r="G135" t="s">
        <v>815</v>
      </c>
      <c r="H135" t="s">
        <v>107</v>
      </c>
      <c r="I135" t="s">
        <v>364</v>
      </c>
      <c r="J135" t="s">
        <v>826</v>
      </c>
      <c r="K135" t="s">
        <v>827</v>
      </c>
      <c r="L135" t="s">
        <v>828</v>
      </c>
      <c r="M135" t="s">
        <v>15</v>
      </c>
      <c r="N135" s="4" t="str">
        <f>HYPERLINK("https://electionmgmt.vermont.gov/TFA/DownLoadFinancialDisclosure?FileName=Lanpher_Diane Add 3 FD_b0e7dc07-166e-4bc4-ae97-6ae8e07b6b27.pdf", "Lanpher_Diane Add 3 FD_b0e7dc07-166e-4bc4-ae97-6ae8e07b6b27.pdf")</f>
        <v>Lanpher_Diane Add 3 FD_b0e7dc07-166e-4bc4-ae97-6ae8e07b6b27.pdf</v>
      </c>
    </row>
    <row r="136" spans="1:14">
      <c r="A136" t="s">
        <v>788</v>
      </c>
      <c r="B136" t="s">
        <v>813</v>
      </c>
      <c r="C136" t="s">
        <v>829</v>
      </c>
      <c r="D136" t="s">
        <v>830</v>
      </c>
      <c r="E136" t="s">
        <v>166</v>
      </c>
      <c r="F136" t="s">
        <v>831</v>
      </c>
      <c r="G136" t="s">
        <v>830</v>
      </c>
      <c r="H136" t="s">
        <v>107</v>
      </c>
      <c r="I136" t="s">
        <v>832</v>
      </c>
      <c r="J136" t="s">
        <v>833</v>
      </c>
      <c r="K136" t="s">
        <v>15</v>
      </c>
      <c r="L136" t="s">
        <v>834</v>
      </c>
      <c r="M136" t="s">
        <v>15</v>
      </c>
      <c r="N136" s="2" t="str">
        <f>HYPERLINK("https://electionmgmt.vermont.gov/TFA/DownLoadFinancialDisclosure?FileName=DOC081820-014_5f5ec938-4916-4651-99b9-212c2ad33fdd.pdf", "DOC081820-014_5f5ec938-4916-4651-99b9-212c2ad33fdd.pdf")</f>
        <v>DOC081820-014_5f5ec938-4916-4651-99b9-212c2ad33fdd.pdf</v>
      </c>
    </row>
    <row r="137" spans="1:14">
      <c r="A137" t="s">
        <v>788</v>
      </c>
      <c r="B137" t="s">
        <v>835</v>
      </c>
      <c r="C137" t="s">
        <v>836</v>
      </c>
      <c r="D137" t="s">
        <v>837</v>
      </c>
      <c r="E137" t="s">
        <v>453</v>
      </c>
      <c r="F137" t="s">
        <v>838</v>
      </c>
      <c r="G137" t="s">
        <v>837</v>
      </c>
      <c r="H137" t="s">
        <v>107</v>
      </c>
      <c r="I137" t="s">
        <v>357</v>
      </c>
      <c r="J137" t="s">
        <v>839</v>
      </c>
      <c r="K137" t="s">
        <v>839</v>
      </c>
      <c r="L137" t="s">
        <v>840</v>
      </c>
      <c r="M137" t="s">
        <v>841</v>
      </c>
      <c r="N137" s="4" t="str">
        <f>HYPERLINK("https://electionmgmt.vermont.gov/TFA/DownLoadFinancialDisclosure?FileName=Cordes_Mari_StateRep_2020AugPrimary_f77748ac-a52a-47f3-90d8-d0327e60dcc7.pdf", "Cordes_Mari_StateRep_2020AugPrimary_f77748ac-a52a-47f3-90d8-d0327e60dcc7.pdf")</f>
        <v>Cordes_Mari_StateRep_2020AugPrimary_f77748ac-a52a-47f3-90d8-d0327e60dcc7.pdf</v>
      </c>
    </row>
    <row r="138" spans="1:14">
      <c r="A138" t="s">
        <v>788</v>
      </c>
      <c r="B138" t="s">
        <v>835</v>
      </c>
      <c r="C138" t="s">
        <v>842</v>
      </c>
      <c r="D138" t="s">
        <v>355</v>
      </c>
      <c r="E138" t="s">
        <v>166</v>
      </c>
      <c r="F138" t="s">
        <v>843</v>
      </c>
      <c r="G138" t="s">
        <v>355</v>
      </c>
      <c r="H138" t="s">
        <v>107</v>
      </c>
      <c r="I138" t="s">
        <v>357</v>
      </c>
      <c r="J138" t="s">
        <v>844</v>
      </c>
      <c r="K138" t="s">
        <v>845</v>
      </c>
      <c r="L138" t="s">
        <v>846</v>
      </c>
      <c r="M138" t="s">
        <v>15</v>
      </c>
      <c r="N138" s="4" t="str">
        <f>HYPERLINK("https://electionmgmt.vermont.gov/TFA/DownLoadFinancialDisclosure?FileName=Dike_Lynn_StateRep_2020AugPrimary_108e68e7-3fcd-46f0-bf3e-4ac7ddad27a0.pdf", "Dike_Lynn_StateRep_2020AugPrimary_108e68e7-3fcd-46f0-bf3e-4ac7ddad27a0.pdf")</f>
        <v>Dike_Lynn_StateRep_2020AugPrimary_108e68e7-3fcd-46f0-bf3e-4ac7ddad27a0.pdf</v>
      </c>
    </row>
    <row r="139" spans="1:14">
      <c r="A139" t="s">
        <v>788</v>
      </c>
      <c r="B139" t="s">
        <v>835</v>
      </c>
      <c r="C139" t="s">
        <v>847</v>
      </c>
      <c r="D139" t="s">
        <v>848</v>
      </c>
      <c r="E139" t="s">
        <v>18</v>
      </c>
      <c r="F139" t="s">
        <v>849</v>
      </c>
      <c r="G139" t="s">
        <v>848</v>
      </c>
      <c r="H139" t="s">
        <v>107</v>
      </c>
      <c r="I139" t="s">
        <v>850</v>
      </c>
      <c r="J139" t="s">
        <v>851</v>
      </c>
      <c r="K139" t="s">
        <v>852</v>
      </c>
      <c r="L139" t="s">
        <v>853</v>
      </c>
      <c r="M139" t="s">
        <v>854</v>
      </c>
      <c r="N139" s="4" t="str">
        <f>HYPERLINK("https://electionmgmt.vermont.gov/TFA/DownLoadFinancialDisclosure?FileName=Elder_Caleb_StateRep_2020AugPrimary_754a954b-a842-4e89-8254-680686ddbd3a.pdf", "Elder_Caleb_StateRep_2020AugPrimary_754a954b-a842-4e89-8254-680686ddbd3a.pdf")</f>
        <v>Elder_Caleb_StateRep_2020AugPrimary_754a954b-a842-4e89-8254-680686ddbd3a.pdf</v>
      </c>
    </row>
    <row r="140" spans="1:14">
      <c r="A140" t="s">
        <v>788</v>
      </c>
      <c r="B140" t="s">
        <v>835</v>
      </c>
      <c r="C140" t="s">
        <v>855</v>
      </c>
      <c r="D140" t="s">
        <v>856</v>
      </c>
      <c r="E140" t="s">
        <v>166</v>
      </c>
      <c r="F140" t="s">
        <v>857</v>
      </c>
      <c r="G140" t="s">
        <v>858</v>
      </c>
      <c r="H140" t="s">
        <v>107</v>
      </c>
      <c r="I140" t="s">
        <v>859</v>
      </c>
      <c r="J140" t="s">
        <v>860</v>
      </c>
      <c r="K140" t="s">
        <v>15</v>
      </c>
      <c r="L140" t="s">
        <v>861</v>
      </c>
      <c r="M140" t="s">
        <v>15</v>
      </c>
      <c r="N140" s="4" t="str">
        <f>HYPERLINK("https://electionmgmt.vermont.gov/TFA/DownLoadFinancialDisclosure?FileName=Mullin_Valerie_StateRep_2020AugPrimary_e1770ca0-f6e0-4edb-a4de-df95a917e1b1.pdf", "Mullin_Valerie_StateRep_2020AugPrimary_e1770ca0-f6e0-4edb-a4de-df95a917e1b1.pdf")</f>
        <v>Mullin_Valerie_StateRep_2020AugPrimary_e1770ca0-f6e0-4edb-a4de-df95a917e1b1.pdf</v>
      </c>
    </row>
    <row r="141" spans="1:14">
      <c r="A141" t="s">
        <v>788</v>
      </c>
      <c r="B141" t="s">
        <v>862</v>
      </c>
      <c r="C141" t="s">
        <v>863</v>
      </c>
      <c r="D141" t="s">
        <v>864</v>
      </c>
      <c r="E141" t="s">
        <v>453</v>
      </c>
      <c r="F141" t="s">
        <v>865</v>
      </c>
      <c r="G141" t="s">
        <v>864</v>
      </c>
      <c r="H141" t="s">
        <v>107</v>
      </c>
      <c r="I141" t="s">
        <v>866</v>
      </c>
      <c r="J141" t="s">
        <v>867</v>
      </c>
      <c r="K141" t="s">
        <v>867</v>
      </c>
      <c r="L141" t="s">
        <v>868</v>
      </c>
      <c r="M141" t="s">
        <v>15</v>
      </c>
      <c r="N141" s="4" t="str">
        <f>HYPERLINK("https://electionmgmt.vermont.gov/TFA/DownLoadFinancialDisclosure?FileName=McGill_Jubilee_StateRep_2020AugPrimary_90947f78-157e-4e75-abf8-01428387f1c1.pdf", "McGill_Jubilee_StateRep_2020AugPrimary_90947f78-157e-4e75-abf8-01428387f1c1.pdf")</f>
        <v>McGill_Jubilee_StateRep_2020AugPrimary_90947f78-157e-4e75-abf8-01428387f1c1.pdf</v>
      </c>
    </row>
    <row r="142" spans="1:14">
      <c r="A142" t="s">
        <v>788</v>
      </c>
      <c r="B142" t="s">
        <v>862</v>
      </c>
      <c r="C142" t="s">
        <v>869</v>
      </c>
      <c r="D142" t="s">
        <v>369</v>
      </c>
      <c r="E142" t="s">
        <v>166</v>
      </c>
      <c r="F142" t="s">
        <v>870</v>
      </c>
      <c r="G142" t="s">
        <v>369</v>
      </c>
      <c r="H142" t="s">
        <v>107</v>
      </c>
      <c r="I142" t="s">
        <v>371</v>
      </c>
      <c r="J142" t="s">
        <v>871</v>
      </c>
      <c r="K142" t="s">
        <v>871</v>
      </c>
      <c r="L142" t="s">
        <v>872</v>
      </c>
      <c r="M142" t="s">
        <v>15</v>
      </c>
      <c r="N142" s="4" t="str">
        <f>HYPERLINK("https://electionmgmt.vermont.gov/TFA/DownLoadFinancialDisclosure?FileName=Smith_Harvey_StateRep_2020AugPrimary_d8917427-a1bc-40f5-89a1-4d441d9033b3.pdf", "Smith_Harvey_StateRep_2020AugPrimary_d8917427-a1bc-40f5-89a1-4d441d9033b3.pdf")</f>
        <v>Smith_Harvey_StateRep_2020AugPrimary_d8917427-a1bc-40f5-89a1-4d441d9033b3.pdf</v>
      </c>
    </row>
    <row r="143" spans="1:14">
      <c r="A143" t="s">
        <v>788</v>
      </c>
      <c r="B143" t="s">
        <v>873</v>
      </c>
      <c r="C143" t="s">
        <v>874</v>
      </c>
      <c r="D143" t="s">
        <v>875</v>
      </c>
      <c r="E143" t="s">
        <v>18</v>
      </c>
      <c r="F143" t="s">
        <v>876</v>
      </c>
      <c r="G143" t="s">
        <v>875</v>
      </c>
      <c r="H143" t="s">
        <v>107</v>
      </c>
      <c r="I143" t="s">
        <v>877</v>
      </c>
      <c r="J143" t="s">
        <v>878</v>
      </c>
      <c r="K143" t="s">
        <v>878</v>
      </c>
      <c r="L143" t="s">
        <v>879</v>
      </c>
      <c r="M143" t="s">
        <v>15</v>
      </c>
      <c r="N143" s="2" t="str">
        <f>HYPERLINK("https://electionmgmt.vermont.gov/TFA/DownLoadFinancialDisclosure?FileName=Add.Rut Dem Ruth Shattuck Bernstein FD_375f3761-5655-41a9-ad60-5b4c0b3eb5dc.pdf", "Add.Rut Dem Ruth Shattuck Bernstein FD_375f3761-5655-41a9-ad60-5b4c0b3eb5dc.pdf")</f>
        <v>Add.Rut Dem Ruth Shattuck Bernstein FD_375f3761-5655-41a9-ad60-5b4c0b3eb5dc.pdf</v>
      </c>
    </row>
    <row r="144" spans="1:14">
      <c r="A144" t="s">
        <v>788</v>
      </c>
      <c r="B144" t="s">
        <v>873</v>
      </c>
      <c r="C144" t="s">
        <v>640</v>
      </c>
      <c r="D144" t="s">
        <v>641</v>
      </c>
      <c r="E144" t="s">
        <v>57</v>
      </c>
      <c r="F144" t="s">
        <v>880</v>
      </c>
      <c r="G144" t="s">
        <v>641</v>
      </c>
      <c r="H144" t="s">
        <v>107</v>
      </c>
      <c r="I144" t="s">
        <v>643</v>
      </c>
      <c r="J144" t="s">
        <v>644</v>
      </c>
      <c r="K144" t="s">
        <v>644</v>
      </c>
      <c r="L144" t="s">
        <v>645</v>
      </c>
      <c r="M144" t="s">
        <v>15</v>
      </c>
      <c r="N144" s="2" t="str">
        <f>HYPERLINK("https://electionmgmt.vermont.gov/TFA/DownLoadFinancialDisclosure?FileName=Lenchus Richard Add-Rut State Rep Independent FD_85dfba37-5849-4363-999f-ec20c9da0307.pdf", "Lenchus Richard Add-Rut State Rep Independent FD_85dfba37-5849-4363-999f-ec20c9da0307.pdf")</f>
        <v>Lenchus Richard Add-Rut State Rep Independent FD_85dfba37-5849-4363-999f-ec20c9da0307.pdf</v>
      </c>
    </row>
    <row r="145" spans="1:14">
      <c r="A145" t="s">
        <v>788</v>
      </c>
      <c r="B145" t="s">
        <v>873</v>
      </c>
      <c r="C145" t="s">
        <v>881</v>
      </c>
      <c r="D145" t="s">
        <v>875</v>
      </c>
      <c r="E145" t="s">
        <v>57</v>
      </c>
      <c r="F145" t="s">
        <v>882</v>
      </c>
      <c r="G145" t="s">
        <v>875</v>
      </c>
      <c r="H145" t="s">
        <v>107</v>
      </c>
      <c r="I145" t="s">
        <v>877</v>
      </c>
      <c r="J145" t="s">
        <v>883</v>
      </c>
      <c r="K145" t="s">
        <v>883</v>
      </c>
      <c r="L145" t="s">
        <v>884</v>
      </c>
      <c r="M145" t="s">
        <v>15</v>
      </c>
      <c r="N145" s="2" t="str">
        <f>HYPERLINK("https://electionmgmt.vermont.gov/TFA/DownLoadFinancialDisclosure?FileName=Norris Terry Addison-Rut State Rep Independent FD_8c043d0c-9c3e-469d-8659-a69aeb1d6f38.pdf", "Norris Terry Addison-Rut State Rep Independent FD_8c043d0c-9c3e-469d-8659-a69aeb1d6f38.pdf")</f>
        <v>Norris Terry Addison-Rut State Rep Independent FD_8c043d0c-9c3e-469d-8659-a69aeb1d6f38.pdf</v>
      </c>
    </row>
    <row r="146" spans="1:14">
      <c r="A146" t="s">
        <v>788</v>
      </c>
      <c r="B146" t="s">
        <v>885</v>
      </c>
      <c r="C146" t="s">
        <v>886</v>
      </c>
      <c r="D146" t="s">
        <v>887</v>
      </c>
      <c r="E146" t="s">
        <v>18</v>
      </c>
      <c r="F146" t="s">
        <v>888</v>
      </c>
      <c r="G146" t="s">
        <v>889</v>
      </c>
      <c r="H146" t="s">
        <v>107</v>
      </c>
      <c r="I146" t="s">
        <v>890</v>
      </c>
      <c r="J146" t="s">
        <v>891</v>
      </c>
      <c r="K146" t="s">
        <v>891</v>
      </c>
      <c r="L146" t="s">
        <v>892</v>
      </c>
      <c r="M146" t="s">
        <v>15</v>
      </c>
      <c r="N146" s="4" t="str">
        <f>HYPERLINK("https://electionmgmt.vermont.gov/TFA/DownLoadFinancialDisclosure?FileName=NELSON'S PW_94514bf6-0433-4328-bf37-c66ad48208b0.pdf", "NELSON'S PW_94514bf6-0433-4328-bf37-c66ad48208b0.pdf")</f>
        <v>NELSON'S PW_94514bf6-0433-4328-bf37-c66ad48208b0.pdf</v>
      </c>
    </row>
    <row r="147" spans="1:14">
      <c r="A147" t="s">
        <v>788</v>
      </c>
      <c r="B147" t="s">
        <v>893</v>
      </c>
      <c r="C147" t="s">
        <v>894</v>
      </c>
      <c r="D147" t="s">
        <v>248</v>
      </c>
      <c r="E147" t="s">
        <v>18</v>
      </c>
      <c r="F147" t="s">
        <v>895</v>
      </c>
      <c r="G147" t="s">
        <v>248</v>
      </c>
      <c r="H147" t="s">
        <v>107</v>
      </c>
      <c r="I147" t="s">
        <v>250</v>
      </c>
      <c r="J147" t="s">
        <v>896</v>
      </c>
      <c r="K147" t="s">
        <v>896</v>
      </c>
      <c r="L147" t="s">
        <v>897</v>
      </c>
      <c r="M147" t="s">
        <v>15</v>
      </c>
      <c r="N147" s="4" t="str">
        <f>HYPERLINK("https://electionmgmt.vermont.gov/TFA/DownLoadFinancialDisclosure?FileName=Corcoran_Timothy_StateRep_2020AugPrimary_019aa701-9d3b-49fe-b461-68355b6d0bc7.pdf", "Corcoran_Timothy_StateRep_2020AugPrimary_019aa701-9d3b-49fe-b461-68355b6d0bc7.pdf")</f>
        <v>Corcoran_Timothy_StateRep_2020AugPrimary_019aa701-9d3b-49fe-b461-68355b6d0bc7.pdf</v>
      </c>
    </row>
    <row r="148" spans="1:14">
      <c r="A148" t="s">
        <v>788</v>
      </c>
      <c r="B148" t="s">
        <v>893</v>
      </c>
      <c r="C148" t="s">
        <v>898</v>
      </c>
      <c r="D148" t="s">
        <v>248</v>
      </c>
      <c r="E148" t="s">
        <v>166</v>
      </c>
      <c r="F148" t="s">
        <v>249</v>
      </c>
      <c r="G148" t="s">
        <v>248</v>
      </c>
      <c r="H148" t="s">
        <v>107</v>
      </c>
      <c r="I148" t="s">
        <v>250</v>
      </c>
      <c r="J148" t="s">
        <v>899</v>
      </c>
      <c r="K148" t="s">
        <v>15</v>
      </c>
      <c r="L148" t="s">
        <v>900</v>
      </c>
      <c r="M148" t="s">
        <v>15</v>
      </c>
      <c r="N148" s="4" t="str">
        <f>HYPERLINK("https://electionmgmt.vermont.gov/TFA/DownLoadFinancialDisclosure?FileName=Harrington_Colleen_StateRep_2020AugPrimary_510f6b1e-5e89-4147-aecf-9dc72ede91c5.pdf", "Harrington_Colleen_StateRep_2020AugPrimary_510f6b1e-5e89-4147-aecf-9dc72ede91c5.pdf")</f>
        <v>Harrington_Colleen_StateRep_2020AugPrimary_510f6b1e-5e89-4147-aecf-9dc72ede91c5.pdf</v>
      </c>
    </row>
    <row r="149" spans="1:14">
      <c r="A149" t="s">
        <v>788</v>
      </c>
      <c r="B149" t="s">
        <v>893</v>
      </c>
      <c r="C149" t="s">
        <v>901</v>
      </c>
      <c r="D149" t="s">
        <v>248</v>
      </c>
      <c r="E149" t="s">
        <v>18</v>
      </c>
      <c r="F149" t="s">
        <v>902</v>
      </c>
      <c r="G149" t="s">
        <v>414</v>
      </c>
      <c r="H149" t="s">
        <v>107</v>
      </c>
      <c r="I149" t="s">
        <v>416</v>
      </c>
      <c r="J149" t="s">
        <v>903</v>
      </c>
      <c r="K149" t="s">
        <v>15</v>
      </c>
      <c r="L149" t="s">
        <v>904</v>
      </c>
      <c r="M149" t="s">
        <v>905</v>
      </c>
      <c r="N149" s="4" t="str">
        <f>HYPERLINK("https://electionmgmt.vermont.gov/TFA/DownLoadFinancialDisclosure?FileName=Whitman_Dane_StateRep_2020AugPrimary_e3d4921d-28be-4204-9356-f6538cd0b200.pdf", "Whitman_Dane_StateRep_2020AugPrimary_e3d4921d-28be-4204-9356-f6538cd0b200.pdf")</f>
        <v>Whitman_Dane_StateRep_2020AugPrimary_e3d4921d-28be-4204-9356-f6538cd0b200.pdf</v>
      </c>
    </row>
    <row r="150" spans="1:14">
      <c r="A150" t="s">
        <v>788</v>
      </c>
      <c r="B150" t="s">
        <v>906</v>
      </c>
      <c r="C150" t="s">
        <v>907</v>
      </c>
      <c r="D150" t="s">
        <v>248</v>
      </c>
      <c r="E150" t="s">
        <v>57</v>
      </c>
      <c r="F150" t="s">
        <v>908</v>
      </c>
      <c r="G150" t="s">
        <v>248</v>
      </c>
      <c r="H150" t="s">
        <v>107</v>
      </c>
      <c r="I150" t="s">
        <v>250</v>
      </c>
      <c r="J150" t="s">
        <v>909</v>
      </c>
      <c r="K150" t="s">
        <v>909</v>
      </c>
      <c r="L150" t="s">
        <v>910</v>
      </c>
      <c r="M150" t="s">
        <v>15</v>
      </c>
      <c r="N150" s="2" t="str">
        <f>HYPERLINK("https://electionmgmt.vermont.gov/TFA/DownLoadFinancialDisclosure?FileName=Brady Peter Benn 2.2 State Rep Independent FD_9c339a12-e35a-48d3-a66f-d9298f9d34d7.pdf", "Brady Peter Benn 2.2 State Rep Independent FD_9c339a12-e35a-48d3-a66f-d9298f9d34d7.pdf")</f>
        <v>Brady Peter Benn 2.2 State Rep Independent FD_9c339a12-e35a-48d3-a66f-d9298f9d34d7.pdf</v>
      </c>
    </row>
    <row r="151" spans="1:14">
      <c r="A151" t="s">
        <v>788</v>
      </c>
      <c r="B151" t="s">
        <v>906</v>
      </c>
      <c r="C151" t="s">
        <v>911</v>
      </c>
      <c r="D151" t="s">
        <v>248</v>
      </c>
      <c r="E151" t="s">
        <v>18</v>
      </c>
      <c r="F151" t="s">
        <v>912</v>
      </c>
      <c r="G151" t="s">
        <v>248</v>
      </c>
      <c r="H151" t="s">
        <v>107</v>
      </c>
      <c r="I151" t="s">
        <v>250</v>
      </c>
      <c r="J151" t="s">
        <v>913</v>
      </c>
      <c r="K151" t="s">
        <v>15</v>
      </c>
      <c r="L151" t="s">
        <v>914</v>
      </c>
      <c r="M151" t="s">
        <v>15</v>
      </c>
      <c r="N151" s="4" t="str">
        <f>HYPERLINK("https://electionmgmt.vermont.gov/TFA/DownLoadFinancialDisclosure?FileName=Carroll_Jim_StateRep_2020AugPrimary_f44bbf02-0508-406f-94f7-6118e20c799d.pdf", "Carroll_Jim_StateRep_2020AugPrimary_f44bbf02-0508-406f-94f7-6118e20c799d.pdf")</f>
        <v>Carroll_Jim_StateRep_2020AugPrimary_f44bbf02-0508-406f-94f7-6118e20c799d.pdf</v>
      </c>
    </row>
    <row r="152" spans="1:14">
      <c r="A152" t="s">
        <v>788</v>
      </c>
      <c r="B152" t="s">
        <v>906</v>
      </c>
      <c r="C152" t="s">
        <v>915</v>
      </c>
      <c r="D152" t="s">
        <v>248</v>
      </c>
      <c r="E152" t="s">
        <v>166</v>
      </c>
      <c r="F152" t="s">
        <v>916</v>
      </c>
      <c r="G152" t="s">
        <v>248</v>
      </c>
      <c r="H152" t="s">
        <v>107</v>
      </c>
      <c r="I152" t="s">
        <v>250</v>
      </c>
      <c r="J152" t="s">
        <v>917</v>
      </c>
      <c r="K152" t="s">
        <v>15</v>
      </c>
      <c r="L152" t="s">
        <v>918</v>
      </c>
      <c r="M152" t="s">
        <v>15</v>
      </c>
      <c r="N152" s="4" t="str">
        <f>HYPERLINK("https://electionmgmt.vermont.gov/TFA/DownLoadFinancialDisclosure?FileName=Morrissey_Mary_StateRep_2020AugPrimary_d38ad77a-dc6c-44d5-902a-cef535ad3e4c.pdf", "Morrissey_Mary_StateRep_2020AugPrimary_d38ad77a-dc6c-44d5-902a-cef535ad3e4c.pdf")</f>
        <v>Morrissey_Mary_StateRep_2020AugPrimary_d38ad77a-dc6c-44d5-902a-cef535ad3e4c.pdf</v>
      </c>
    </row>
    <row r="153" spans="1:14">
      <c r="A153" t="s">
        <v>788</v>
      </c>
      <c r="B153" t="s">
        <v>906</v>
      </c>
      <c r="C153" t="s">
        <v>919</v>
      </c>
      <c r="D153" t="s">
        <v>248</v>
      </c>
      <c r="E153" t="s">
        <v>18</v>
      </c>
      <c r="F153" t="s">
        <v>920</v>
      </c>
      <c r="G153" t="s">
        <v>248</v>
      </c>
      <c r="H153" t="s">
        <v>107</v>
      </c>
      <c r="I153" t="s">
        <v>250</v>
      </c>
      <c r="J153" t="s">
        <v>921</v>
      </c>
      <c r="K153" t="s">
        <v>15</v>
      </c>
      <c r="L153" t="s">
        <v>922</v>
      </c>
      <c r="M153" t="s">
        <v>15</v>
      </c>
      <c r="N153" s="4" t="str">
        <f>HYPERLINK("https://electionmgmt.vermont.gov/TFA/DownLoadFinancialDisclosure?FileName=Nigro_Michael_StateRep_2020AugPrimary_3bb31bcb-e5e2-4d9f-aa53-73c0e08b48f6.pdf", "Nigro_Michael_StateRep_2020AugPrimary_3bb31bcb-e5e2-4d9f-aa53-73c0e08b48f6.pdf")</f>
        <v>Nigro_Michael_StateRep_2020AugPrimary_3bb31bcb-e5e2-4d9f-aa53-73c0e08b48f6.pdf</v>
      </c>
    </row>
    <row r="154" spans="1:14">
      <c r="A154" t="s">
        <v>788</v>
      </c>
      <c r="B154" t="s">
        <v>923</v>
      </c>
      <c r="C154" t="s">
        <v>924</v>
      </c>
      <c r="D154" t="s">
        <v>925</v>
      </c>
      <c r="E154" t="s">
        <v>18</v>
      </c>
      <c r="F154" t="s">
        <v>926</v>
      </c>
      <c r="G154" t="s">
        <v>925</v>
      </c>
      <c r="H154" t="s">
        <v>107</v>
      </c>
      <c r="I154" t="s">
        <v>927</v>
      </c>
      <c r="J154" t="s">
        <v>928</v>
      </c>
      <c r="K154" t="s">
        <v>928</v>
      </c>
      <c r="L154" t="s">
        <v>929</v>
      </c>
      <c r="M154" t="s">
        <v>930</v>
      </c>
      <c r="N154" s="4" t="str">
        <f>HYPERLINK("https://electionmgmt.vermont.gov/TFA/DownLoadFinancialDisclosure?FileName=David Durfee Financial Disclosure Form_e80f926c-9734-4616-8bd0-2999212bcfec.pdf", "David Durfee Financial Disclosure Form_e80f926c-9734-4616-8bd0-2999212bcfec.pdf")</f>
        <v>David Durfee Financial Disclosure Form_e80f926c-9734-4616-8bd0-2999212bcfec.pdf</v>
      </c>
    </row>
    <row r="155" spans="1:14">
      <c r="A155" t="s">
        <v>788</v>
      </c>
      <c r="B155" t="s">
        <v>923</v>
      </c>
      <c r="C155" t="s">
        <v>931</v>
      </c>
      <c r="D155" t="s">
        <v>925</v>
      </c>
      <c r="E155" t="s">
        <v>166</v>
      </c>
      <c r="F155" t="s">
        <v>932</v>
      </c>
      <c r="G155" t="s">
        <v>925</v>
      </c>
      <c r="H155" t="s">
        <v>107</v>
      </c>
      <c r="I155" t="s">
        <v>927</v>
      </c>
      <c r="J155" t="s">
        <v>933</v>
      </c>
      <c r="K155" t="s">
        <v>933</v>
      </c>
      <c r="L155" t="s">
        <v>934</v>
      </c>
      <c r="M155" t="s">
        <v>15</v>
      </c>
      <c r="N155" s="4" t="str">
        <f>HYPERLINK("https://electionmgmt.vermont.gov/TFA/DownLoadFinancialDisclosure?FileName=VICTOR HARWOOD CANDIDATE FORMS_9c96b34f-91cb-4881-8b5d-ce7fa12643ba.pdf", "VICTOR HARWOOD CANDIDATE FORMS_9c96b34f-91cb-4881-8b5d-ce7fa12643ba.pdf")</f>
        <v>VICTOR HARWOOD CANDIDATE FORMS_9c96b34f-91cb-4881-8b5d-ce7fa12643ba.pdf</v>
      </c>
    </row>
    <row r="156" spans="1:14">
      <c r="A156" t="s">
        <v>788</v>
      </c>
      <c r="B156" t="s">
        <v>935</v>
      </c>
      <c r="C156" t="s">
        <v>936</v>
      </c>
      <c r="D156" t="s">
        <v>404</v>
      </c>
      <c r="E156" t="s">
        <v>18</v>
      </c>
      <c r="F156" t="s">
        <v>937</v>
      </c>
      <c r="G156" t="s">
        <v>406</v>
      </c>
      <c r="H156" t="s">
        <v>107</v>
      </c>
      <c r="I156" t="s">
        <v>407</v>
      </c>
      <c r="J156" t="s">
        <v>938</v>
      </c>
      <c r="K156" t="s">
        <v>938</v>
      </c>
      <c r="L156" t="s">
        <v>939</v>
      </c>
      <c r="M156" t="s">
        <v>940</v>
      </c>
      <c r="N156" s="4" t="str">
        <f>HYPERLINK("https://electionmgmt.vermont.gov/TFA/DownLoadFinancialDisclosure?FileName=Bongartz Seth Benn-4FD_0fcea266-3eba-4343-b1de-67707fcab565.pdf", "Bongartz Seth Benn-4FD_0fcea266-3eba-4343-b1de-67707fcab565.pdf")</f>
        <v>Bongartz Seth Benn-4FD_0fcea266-3eba-4343-b1de-67707fcab565.pdf</v>
      </c>
    </row>
    <row r="157" spans="1:14">
      <c r="A157" t="s">
        <v>788</v>
      </c>
      <c r="B157" t="s">
        <v>935</v>
      </c>
      <c r="C157" t="s">
        <v>941</v>
      </c>
      <c r="D157" t="s">
        <v>268</v>
      </c>
      <c r="E157" t="s">
        <v>57</v>
      </c>
      <c r="F157" t="s">
        <v>942</v>
      </c>
      <c r="G157" t="s">
        <v>268</v>
      </c>
      <c r="H157" t="s">
        <v>107</v>
      </c>
      <c r="I157" t="s">
        <v>270</v>
      </c>
      <c r="J157" t="s">
        <v>943</v>
      </c>
      <c r="K157" t="s">
        <v>943</v>
      </c>
      <c r="L157" t="s">
        <v>944</v>
      </c>
      <c r="M157" t="s">
        <v>945</v>
      </c>
      <c r="N157" s="2" t="str">
        <f>HYPERLINK("https://electionmgmt.vermont.gov/TFA/DownLoadFinancialDisclosure?FileName=Browning Cynthia Ben 4 state rep independent FD_666341f7-0b3a-4779-bf90-a3176b883795.pdf", "Browning Cynthia Ben 4 state rep independent FD_666341f7-0b3a-4779-bf90-a3176b883795.pdf")</f>
        <v>Browning Cynthia Ben 4 state rep independent FD_666341f7-0b3a-4779-bf90-a3176b883795.pdf</v>
      </c>
    </row>
    <row r="158" spans="1:14">
      <c r="A158" t="s">
        <v>788</v>
      </c>
      <c r="B158" t="s">
        <v>935</v>
      </c>
      <c r="C158" t="s">
        <v>946</v>
      </c>
      <c r="D158" t="s">
        <v>404</v>
      </c>
      <c r="E158" t="s">
        <v>18</v>
      </c>
      <c r="F158" t="s">
        <v>947</v>
      </c>
      <c r="G158" t="s">
        <v>406</v>
      </c>
      <c r="H158" t="s">
        <v>107</v>
      </c>
      <c r="I158" t="s">
        <v>407</v>
      </c>
      <c r="J158" t="s">
        <v>948</v>
      </c>
      <c r="K158" t="s">
        <v>948</v>
      </c>
      <c r="L158" t="s">
        <v>949</v>
      </c>
      <c r="M158" t="s">
        <v>950</v>
      </c>
      <c r="N158" s="4" t="str">
        <f>HYPERLINK("https://electionmgmt.vermont.gov/TFA/DownLoadFinancialDisclosure?FileName=James Kathleen Benn-4 FD_de31b79a-86fa-43f1-955f-0e63b04b917f.pdf", "James Kathleen Benn-4 FD_de31b79a-86fa-43f1-955f-0e63b04b917f.pdf")</f>
        <v>James Kathleen Benn-4 FD_de31b79a-86fa-43f1-955f-0e63b04b917f.pdf</v>
      </c>
    </row>
    <row r="159" spans="1:14">
      <c r="A159" t="s">
        <v>788</v>
      </c>
      <c r="B159" t="s">
        <v>951</v>
      </c>
      <c r="C159" t="s">
        <v>952</v>
      </c>
      <c r="D159" t="s">
        <v>953</v>
      </c>
      <c r="E159" t="s">
        <v>340</v>
      </c>
      <c r="F159" t="s">
        <v>954</v>
      </c>
      <c r="G159" t="s">
        <v>953</v>
      </c>
      <c r="H159" t="s">
        <v>107</v>
      </c>
      <c r="I159" t="s">
        <v>955</v>
      </c>
      <c r="J159" t="s">
        <v>956</v>
      </c>
      <c r="K159" t="s">
        <v>956</v>
      </c>
      <c r="L159" t="s">
        <v>957</v>
      </c>
      <c r="M159" t="s">
        <v>958</v>
      </c>
      <c r="N159" s="4" t="str">
        <f>HYPERLINK("https://electionmgmt.vermont.gov/TFA/DownLoadFinancialDisclosure?FileName=DOC052720-001_d78d189e-5d75-4f34-963e-73298a293d74.pdf", "DOC052720-001_d78d189e-5d75-4f34-963e-73298a293d74.pdf")</f>
        <v>DOC052720-001_d78d189e-5d75-4f34-963e-73298a293d74.pdf</v>
      </c>
    </row>
    <row r="160" spans="1:14">
      <c r="A160" t="s">
        <v>788</v>
      </c>
      <c r="B160" t="s">
        <v>959</v>
      </c>
      <c r="C160" t="s">
        <v>960</v>
      </c>
      <c r="D160" t="s">
        <v>961</v>
      </c>
      <c r="E160" t="s">
        <v>166</v>
      </c>
      <c r="F160" t="s">
        <v>962</v>
      </c>
      <c r="G160" t="s">
        <v>961</v>
      </c>
      <c r="H160" t="s">
        <v>107</v>
      </c>
      <c r="I160" t="s">
        <v>963</v>
      </c>
      <c r="J160" t="s">
        <v>964</v>
      </c>
      <c r="K160" t="s">
        <v>964</v>
      </c>
      <c r="L160" t="s">
        <v>965</v>
      </c>
      <c r="M160" t="s">
        <v>15</v>
      </c>
      <c r="N160" s="4" t="str">
        <f>HYPERLINK("https://electionmgmt.vermont.gov/TFA/DownLoadFinancialDisclosure?FileName=CCF_000019_7aba59e9-bf0f-4d83-a658-4807d07b5839.pdf", "CCF_000019_7aba59e9-bf0f-4d83-a658-4807d07b5839.pdf")</f>
        <v>CCF_000019_7aba59e9-bf0f-4d83-a658-4807d07b5839.pdf</v>
      </c>
    </row>
    <row r="161" spans="1:14">
      <c r="A161" t="s">
        <v>788</v>
      </c>
      <c r="B161" t="s">
        <v>959</v>
      </c>
      <c r="C161" t="s">
        <v>966</v>
      </c>
      <c r="D161" t="s">
        <v>961</v>
      </c>
      <c r="E161" t="s">
        <v>291</v>
      </c>
      <c r="F161" t="s">
        <v>967</v>
      </c>
      <c r="G161" t="s">
        <v>961</v>
      </c>
      <c r="H161" t="s">
        <v>107</v>
      </c>
      <c r="I161" t="s">
        <v>963</v>
      </c>
      <c r="J161" t="s">
        <v>968</v>
      </c>
      <c r="K161" t="s">
        <v>968</v>
      </c>
      <c r="L161" t="s">
        <v>969</v>
      </c>
      <c r="M161" t="s">
        <v>15</v>
      </c>
      <c r="N161" s="4" t="str">
        <f>HYPERLINK("https://electionmgmt.vermont.gov/TFA/DownLoadFinancialDisclosure?FileName=CCF_000037_0de08f0c-9739-4d08-8bf3-948f2775c559.pdf", "CCF_000037_0de08f0c-9739-4d08-8bf3-948f2775c559.pdf")</f>
        <v>CCF_000037_0de08f0c-9739-4d08-8bf3-948f2775c559.pdf</v>
      </c>
    </row>
    <row r="162" spans="1:14">
      <c r="A162" t="s">
        <v>788</v>
      </c>
      <c r="B162" t="s">
        <v>970</v>
      </c>
      <c r="C162" t="s">
        <v>971</v>
      </c>
      <c r="D162" t="s">
        <v>972</v>
      </c>
      <c r="E162" t="s">
        <v>166</v>
      </c>
      <c r="F162" t="s">
        <v>973</v>
      </c>
      <c r="G162" t="s">
        <v>972</v>
      </c>
      <c r="H162" t="s">
        <v>107</v>
      </c>
      <c r="I162" t="s">
        <v>974</v>
      </c>
      <c r="J162" t="s">
        <v>975</v>
      </c>
      <c r="K162" t="s">
        <v>975</v>
      </c>
      <c r="L162" t="s">
        <v>976</v>
      </c>
      <c r="M162" t="s">
        <v>15</v>
      </c>
      <c r="N162" s="2" t="str">
        <f>HYPERLINK("https://electionmgmt.vermont.gov/TFA/DownLoadFinancialDisclosure?FileName=Clark James Cal.2 Republican FD_a1e0da9e-d199-4d85-b630-c58b1d779c33.pdf", "Clark James Cal.2 Republican FD_a1e0da9e-d199-4d85-b630-c58b1d779c33.pdf")</f>
        <v>Clark James Cal.2 Republican FD_a1e0da9e-d199-4d85-b630-c58b1d779c33.pdf</v>
      </c>
    </row>
    <row r="163" spans="1:14">
      <c r="A163" t="s">
        <v>788</v>
      </c>
      <c r="B163" t="s">
        <v>970</v>
      </c>
      <c r="C163" t="s">
        <v>977</v>
      </c>
      <c r="D163" t="s">
        <v>978</v>
      </c>
      <c r="E163" t="s">
        <v>18</v>
      </c>
      <c r="F163" t="s">
        <v>979</v>
      </c>
      <c r="G163" t="s">
        <v>978</v>
      </c>
      <c r="H163" t="s">
        <v>107</v>
      </c>
      <c r="I163" t="s">
        <v>980</v>
      </c>
      <c r="J163" t="s">
        <v>981</v>
      </c>
      <c r="K163" t="s">
        <v>981</v>
      </c>
      <c r="L163" t="s">
        <v>982</v>
      </c>
      <c r="M163" t="s">
        <v>15</v>
      </c>
      <c r="N163" s="4" t="str">
        <f>HYPERLINK("https://electionmgmt.vermont.gov/TFA/DownLoadFinancialDisclosure?FileName=DOC062320_9d8a765b-bbb5-44db-8d6a-7b7baa227d1d.pdf", "DOC062320_9d8a765b-bbb5-44db-8d6a-7b7baa227d1d.pdf")</f>
        <v>DOC062320_9d8a765b-bbb5-44db-8d6a-7b7baa227d1d.pdf</v>
      </c>
    </row>
    <row r="164" spans="1:14">
      <c r="A164" t="s">
        <v>788</v>
      </c>
      <c r="B164" t="s">
        <v>983</v>
      </c>
      <c r="C164" t="s">
        <v>984</v>
      </c>
      <c r="D164" t="s">
        <v>985</v>
      </c>
      <c r="E164" t="s">
        <v>166</v>
      </c>
      <c r="F164" t="s">
        <v>986</v>
      </c>
      <c r="G164" t="s">
        <v>985</v>
      </c>
      <c r="H164" t="s">
        <v>107</v>
      </c>
      <c r="I164" t="s">
        <v>963</v>
      </c>
      <c r="J164" t="s">
        <v>987</v>
      </c>
      <c r="K164" t="s">
        <v>987</v>
      </c>
      <c r="L164" t="s">
        <v>988</v>
      </c>
      <c r="M164" t="s">
        <v>989</v>
      </c>
      <c r="N164" s="4" t="str">
        <f>HYPERLINK("https://electionmgmt.vermont.gov/TFA/DownLoadFinancialDisclosure?FileName=20200526082545_8e77c4d4-1b09-40f2-9db8-3db53cb95460.pdf", "20200526082545_8e77c4d4-1b09-40f2-9db8-3db53cb95460.pdf")</f>
        <v>20200526082545_8e77c4d4-1b09-40f2-9db8-3db53cb95460.pdf</v>
      </c>
    </row>
    <row r="165" spans="1:14">
      <c r="A165" t="s">
        <v>788</v>
      </c>
      <c r="B165" t="s">
        <v>983</v>
      </c>
      <c r="C165" t="s">
        <v>990</v>
      </c>
      <c r="D165" t="s">
        <v>985</v>
      </c>
      <c r="E165" t="s">
        <v>18</v>
      </c>
      <c r="F165" t="s">
        <v>991</v>
      </c>
      <c r="G165" t="s">
        <v>985</v>
      </c>
      <c r="H165" t="s">
        <v>107</v>
      </c>
      <c r="I165" t="s">
        <v>963</v>
      </c>
      <c r="J165" t="s">
        <v>992</v>
      </c>
      <c r="K165" t="s">
        <v>992</v>
      </c>
      <c r="L165" t="s">
        <v>993</v>
      </c>
      <c r="M165" t="s">
        <v>994</v>
      </c>
      <c r="N165" s="4" t="str">
        <f>HYPERLINK("https://electionmgmt.vermont.gov/TFA/DownLoadFinancialDisclosure?FileName=20200521105422_9977c836-dd58-4576-8034-504840dec7af.pdf", "20200521105422_9977c836-dd58-4576-8034-504840dec7af.pdf")</f>
        <v>20200521105422_9977c836-dd58-4576-8034-504840dec7af.pdf</v>
      </c>
    </row>
    <row r="166" spans="1:14">
      <c r="A166" t="s">
        <v>788</v>
      </c>
      <c r="B166" t="s">
        <v>983</v>
      </c>
      <c r="C166" t="s">
        <v>995</v>
      </c>
      <c r="D166" t="s">
        <v>985</v>
      </c>
      <c r="E166" t="s">
        <v>166</v>
      </c>
      <c r="F166" t="s">
        <v>996</v>
      </c>
      <c r="G166" t="s">
        <v>985</v>
      </c>
      <c r="H166" t="s">
        <v>107</v>
      </c>
      <c r="I166" t="s">
        <v>963</v>
      </c>
      <c r="J166" t="s">
        <v>997</v>
      </c>
      <c r="K166" t="s">
        <v>998</v>
      </c>
      <c r="L166" t="s">
        <v>999</v>
      </c>
      <c r="M166" t="s">
        <v>15</v>
      </c>
      <c r="N166" s="4" t="str">
        <f>HYPERLINK("https://electionmgmt.vermont.gov/TFA/DownLoadFinancialDisclosure?FileName=20200515103236_5a8312d8-c4fd-4ebc-89de-96b96ab574cd.pdf", "20200515103236_5a8312d8-c4fd-4ebc-89de-96b96ab574cd.pdf")</f>
        <v>20200515103236_5a8312d8-c4fd-4ebc-89de-96b96ab574cd.pdf</v>
      </c>
    </row>
    <row r="167" spans="1:14">
      <c r="A167" t="s">
        <v>788</v>
      </c>
      <c r="B167" t="s">
        <v>983</v>
      </c>
      <c r="C167" t="s">
        <v>1000</v>
      </c>
      <c r="D167" t="s">
        <v>985</v>
      </c>
      <c r="E167" t="s">
        <v>18</v>
      </c>
      <c r="F167" t="s">
        <v>1001</v>
      </c>
      <c r="G167" t="s">
        <v>985</v>
      </c>
      <c r="H167" t="s">
        <v>107</v>
      </c>
      <c r="I167" t="s">
        <v>963</v>
      </c>
      <c r="J167" t="s">
        <v>1002</v>
      </c>
      <c r="K167" t="s">
        <v>1002</v>
      </c>
      <c r="L167" t="s">
        <v>1003</v>
      </c>
      <c r="M167" t="s">
        <v>15</v>
      </c>
      <c r="N167" s="4" t="str">
        <f>HYPERLINK("https://electionmgmt.vermont.gov/TFA/DownLoadFinancialDisclosure?FileName=20200518091220_c63c7621-1c93-4d8c-8220-213f64fdb9a0.pdf", "20200518091220_c63c7621-1c93-4d8c-8220-213f64fdb9a0.pdf")</f>
        <v>20200518091220_c63c7621-1c93-4d8c-8220-213f64fdb9a0.pdf</v>
      </c>
    </row>
    <row r="168" spans="1:14">
      <c r="A168" t="s">
        <v>788</v>
      </c>
      <c r="B168" t="s">
        <v>1004</v>
      </c>
      <c r="C168" t="s">
        <v>1005</v>
      </c>
      <c r="D168" t="s">
        <v>419</v>
      </c>
      <c r="E168" t="s">
        <v>166</v>
      </c>
      <c r="F168" t="s">
        <v>1006</v>
      </c>
      <c r="G168" t="s">
        <v>419</v>
      </c>
      <c r="H168" t="s">
        <v>107</v>
      </c>
      <c r="I168" t="s">
        <v>1007</v>
      </c>
      <c r="J168" t="s">
        <v>1008</v>
      </c>
      <c r="K168" t="s">
        <v>1008</v>
      </c>
      <c r="L168" t="s">
        <v>1009</v>
      </c>
      <c r="M168" t="s">
        <v>15</v>
      </c>
      <c r="N168" s="4" t="str">
        <f>HYPERLINK("https://electionmgmt.vermont.gov/TFA/DownLoadFinancialDisclosure?FileName=Feltus, Martha Marty_4899b288-1a7b-435a-b10f-4d5eabb6baa9.pdf", "Feltus, Martha Marty_4899b288-1a7b-435a-b10f-4d5eabb6baa9.pdf")</f>
        <v>Feltus, Martha Marty_4899b288-1a7b-435a-b10f-4d5eabb6baa9.pdf</v>
      </c>
    </row>
    <row r="169" spans="1:14">
      <c r="A169" t="s">
        <v>788</v>
      </c>
      <c r="B169" t="s">
        <v>1004</v>
      </c>
      <c r="C169" t="s">
        <v>1010</v>
      </c>
      <c r="D169" t="s">
        <v>1011</v>
      </c>
      <c r="E169" t="s">
        <v>18</v>
      </c>
      <c r="F169" t="s">
        <v>1012</v>
      </c>
      <c r="G169" t="s">
        <v>1011</v>
      </c>
      <c r="H169" t="s">
        <v>107</v>
      </c>
      <c r="I169" t="s">
        <v>1013</v>
      </c>
      <c r="J169" t="s">
        <v>1014</v>
      </c>
      <c r="K169" t="s">
        <v>1014</v>
      </c>
      <c r="L169" t="s">
        <v>1015</v>
      </c>
      <c r="M169" t="s">
        <v>15</v>
      </c>
      <c r="N169" s="4" t="str">
        <f>HYPERLINK("https://electionmgmt.vermont.gov/TFA/DownLoadFinancialDisclosure?FileName=Hammond, David_8cd59aaa-cb6b-4e19-a59f-43248adad807.pdf", "Hammond, David_8cd59aaa-cb6b-4e19-a59f-43248adad807.pdf")</f>
        <v>Hammond, David_8cd59aaa-cb6b-4e19-a59f-43248adad807.pdf</v>
      </c>
    </row>
    <row r="170" spans="1:14">
      <c r="A170" t="s">
        <v>788</v>
      </c>
      <c r="B170" t="s">
        <v>1004</v>
      </c>
      <c r="C170" t="s">
        <v>1016</v>
      </c>
      <c r="D170" t="s">
        <v>419</v>
      </c>
      <c r="E170" t="s">
        <v>18</v>
      </c>
      <c r="F170" t="s">
        <v>1017</v>
      </c>
      <c r="G170" t="s">
        <v>419</v>
      </c>
      <c r="H170" t="s">
        <v>107</v>
      </c>
      <c r="I170" t="s">
        <v>1007</v>
      </c>
      <c r="J170" t="s">
        <v>1018</v>
      </c>
      <c r="K170" t="s">
        <v>1018</v>
      </c>
      <c r="L170" t="s">
        <v>1019</v>
      </c>
      <c r="M170" t="s">
        <v>1020</v>
      </c>
      <c r="N170" s="4" t="str">
        <f>HYPERLINK("https://electionmgmt.vermont.gov/TFA/DownLoadFinancialDisclosure?FileName=Labounty, Dennis R._91253bee-7bbc-4641-a5d3-402b61c8c0f3.pdf", "Labounty, Dennis R._91253bee-7bbc-4641-a5d3-402b61c8c0f3.pdf")</f>
        <v>Labounty, Dennis R._91253bee-7bbc-4641-a5d3-402b61c8c0f3.pdf</v>
      </c>
    </row>
    <row r="171" spans="1:14">
      <c r="A171" t="s">
        <v>788</v>
      </c>
      <c r="B171" t="s">
        <v>1004</v>
      </c>
      <c r="C171" t="s">
        <v>1021</v>
      </c>
      <c r="D171" t="s">
        <v>1022</v>
      </c>
      <c r="E171" t="s">
        <v>166</v>
      </c>
      <c r="F171" t="s">
        <v>1023</v>
      </c>
      <c r="G171" t="s">
        <v>1022</v>
      </c>
      <c r="H171" t="s">
        <v>107</v>
      </c>
      <c r="I171" t="s">
        <v>1024</v>
      </c>
      <c r="J171" t="s">
        <v>1025</v>
      </c>
      <c r="K171" t="s">
        <v>15</v>
      </c>
      <c r="L171" t="s">
        <v>1026</v>
      </c>
      <c r="M171" t="s">
        <v>15</v>
      </c>
      <c r="N171" s="4" t="str">
        <f>HYPERLINK("https://electionmgmt.vermont.gov/TFA/DownLoadFinancialDisclosure?FileName=Seymour, Patrick_d9da92d5-663d-46b6-99d7-7498e0a342f9.pdf", "Seymour, Patrick_d9da92d5-663d-46b6-99d7-7498e0a342f9.pdf")</f>
        <v>Seymour, Patrick_d9da92d5-663d-46b6-99d7-7498e0a342f9.pdf</v>
      </c>
    </row>
    <row r="172" spans="1:14">
      <c r="A172" t="s">
        <v>788</v>
      </c>
      <c r="B172" t="s">
        <v>1027</v>
      </c>
      <c r="C172" t="s">
        <v>1028</v>
      </c>
      <c r="D172" t="s">
        <v>428</v>
      </c>
      <c r="E172" t="s">
        <v>166</v>
      </c>
      <c r="F172" t="s">
        <v>1029</v>
      </c>
      <c r="G172" t="s">
        <v>428</v>
      </c>
      <c r="H172" t="s">
        <v>107</v>
      </c>
      <c r="I172" t="s">
        <v>430</v>
      </c>
      <c r="J172" t="s">
        <v>1030</v>
      </c>
      <c r="K172" t="s">
        <v>1030</v>
      </c>
      <c r="L172" t="s">
        <v>1031</v>
      </c>
      <c r="M172" t="s">
        <v>15</v>
      </c>
      <c r="N172" s="4" t="str">
        <f>HYPERLINK("https://electionmgmt.vermont.gov/TFA/DownLoadFinancialDisclosure?FileName=Melendy Consent of Canidate-Financial Disclosure_f61983d1-57dc-47c7-96e2-e3cafd287493.pdf", "Melendy Consent of Canidate-Financial Disclosure_f61983d1-57dc-47c7-96e2-e3cafd287493.pdf")</f>
        <v>Melendy Consent of Canidate-Financial Disclosure_f61983d1-57dc-47c7-96e2-e3cafd287493.pdf</v>
      </c>
    </row>
    <row r="173" spans="1:14">
      <c r="A173" t="s">
        <v>788</v>
      </c>
      <c r="B173" t="s">
        <v>1027</v>
      </c>
      <c r="C173" t="s">
        <v>1032</v>
      </c>
      <c r="D173" t="s">
        <v>428</v>
      </c>
      <c r="E173" t="s">
        <v>18</v>
      </c>
      <c r="F173" t="s">
        <v>1033</v>
      </c>
      <c r="G173" t="s">
        <v>428</v>
      </c>
      <c r="H173" t="s">
        <v>107</v>
      </c>
      <c r="I173" t="s">
        <v>430</v>
      </c>
      <c r="J173" t="s">
        <v>1034</v>
      </c>
      <c r="K173" t="s">
        <v>1034</v>
      </c>
      <c r="L173" t="s">
        <v>1035</v>
      </c>
      <c r="M173" t="s">
        <v>1036</v>
      </c>
      <c r="N173" s="4" t="str">
        <f>HYPERLINK("https://electionmgmt.vermont.gov/TFA/DownLoadFinancialDisclosure?FileName=Henry Pearl Consent of Canidate-Financial Disclosure_6c6b69c6-553d-4b2f-a48c-3634e7edacc1.pdf", "Henry Pearl Consent of Canidate-Financial Disclosure_6c6b69c6-553d-4b2f-a48c-3634e7edacc1.pdf")</f>
        <v>Henry Pearl Consent of Canidate-Financial Disclosure_6c6b69c6-553d-4b2f-a48c-3634e7edacc1.pdf</v>
      </c>
    </row>
    <row r="174" spans="1:14">
      <c r="A174" t="s">
        <v>788</v>
      </c>
      <c r="B174" t="s">
        <v>1037</v>
      </c>
      <c r="C174" t="s">
        <v>1038</v>
      </c>
      <c r="D174" t="s">
        <v>1039</v>
      </c>
      <c r="E174" t="s">
        <v>18</v>
      </c>
      <c r="F174" t="s">
        <v>2301</v>
      </c>
      <c r="G174" t="s">
        <v>1039</v>
      </c>
      <c r="H174" t="s">
        <v>107</v>
      </c>
      <c r="I174" t="s">
        <v>1040</v>
      </c>
      <c r="J174" t="s">
        <v>1041</v>
      </c>
      <c r="K174" t="s">
        <v>1041</v>
      </c>
      <c r="L174" t="s">
        <v>1042</v>
      </c>
      <c r="M174" t="s">
        <v>15</v>
      </c>
      <c r="N174" s="4" t="str">
        <f>HYPERLINK("https://electionmgmt.vermont.gov/TFA/DownLoadFinancialDisclosure?FileName=Brown_Jana_StateRep_2020AugPrimary_f93f678a-1cd4-45a9-872d-87be712b4f61.pdf", "Brown_Jana_StateRep_2020AugPrimary_f93f678a-1cd4-45a9-872d-87be712b4f61.pdf")</f>
        <v>Brown_Jana_StateRep_2020AugPrimary_f93f678a-1cd4-45a9-872d-87be712b4f61.pdf</v>
      </c>
    </row>
    <row r="175" spans="1:14">
      <c r="A175" t="s">
        <v>788</v>
      </c>
      <c r="B175" t="s">
        <v>1037</v>
      </c>
      <c r="C175" t="s">
        <v>1043</v>
      </c>
      <c r="D175" t="s">
        <v>1039</v>
      </c>
      <c r="E175" t="s">
        <v>57</v>
      </c>
      <c r="F175" t="s">
        <v>1044</v>
      </c>
      <c r="G175" t="s">
        <v>1039</v>
      </c>
      <c r="H175" t="s">
        <v>107</v>
      </c>
      <c r="I175" t="s">
        <v>1040</v>
      </c>
      <c r="J175" t="s">
        <v>1045</v>
      </c>
      <c r="K175" t="s">
        <v>15</v>
      </c>
      <c r="L175" t="s">
        <v>1046</v>
      </c>
      <c r="M175" t="s">
        <v>15</v>
      </c>
      <c r="N175" s="2" t="str">
        <f>HYPERLINK("https://electionmgmt.vermont.gov/TFA/DownLoadFinancialDisclosure?FileName=Moultroup Terry Chitt 1 State Rep Independent FD_9bd68ebe-9366-4b98-8f7e-ca7e7d6d7474.pdf", "Moultroup Terry Chitt 1 State Rep Independent FD_9bd68ebe-9366-4b98-8f7e-ca7e7d6d7474.pdf")</f>
        <v>Moultroup Terry Chitt 1 State Rep Independent FD_9bd68ebe-9366-4b98-8f7e-ca7e7d6d7474.pdf</v>
      </c>
    </row>
    <row r="176" spans="1:14">
      <c r="A176" t="s">
        <v>788</v>
      </c>
      <c r="B176" t="s">
        <v>1047</v>
      </c>
      <c r="C176" t="s">
        <v>1048</v>
      </c>
      <c r="D176" t="s">
        <v>493</v>
      </c>
      <c r="E176" t="s">
        <v>18</v>
      </c>
      <c r="F176" t="s">
        <v>1049</v>
      </c>
      <c r="G176" t="s">
        <v>493</v>
      </c>
      <c r="H176" t="s">
        <v>107</v>
      </c>
      <c r="I176" t="s">
        <v>495</v>
      </c>
      <c r="J176" t="s">
        <v>1050</v>
      </c>
      <c r="K176" t="s">
        <v>15</v>
      </c>
      <c r="L176" t="s">
        <v>1051</v>
      </c>
      <c r="M176" t="s">
        <v>1052</v>
      </c>
      <c r="N176" s="4" t="str">
        <f>HYPERLINK("https://electionmgmt.vermont.gov/TFA/DownLoadFinancialDisclosure?FileName=Brady_Erin_StateRep_2020AugPrimary_c0107d08-f896-4163-bcc8-c3e41f8e66d1.pdf", "Brady_Erin_StateRep_2020AugPrimary_c0107d08-f896-4163-bcc8-c3e41f8e66d1.pdf")</f>
        <v>Brady_Erin_StateRep_2020AugPrimary_c0107d08-f896-4163-bcc8-c3e41f8e66d1.pdf</v>
      </c>
    </row>
    <row r="177" spans="1:14">
      <c r="A177" t="s">
        <v>788</v>
      </c>
      <c r="B177" t="s">
        <v>1047</v>
      </c>
      <c r="C177" t="s">
        <v>1053</v>
      </c>
      <c r="D177" t="s">
        <v>493</v>
      </c>
      <c r="E177" t="s">
        <v>18</v>
      </c>
      <c r="F177" t="s">
        <v>1054</v>
      </c>
      <c r="G177" t="s">
        <v>493</v>
      </c>
      <c r="H177" t="s">
        <v>107</v>
      </c>
      <c r="I177" t="s">
        <v>495</v>
      </c>
      <c r="J177" t="s">
        <v>15</v>
      </c>
      <c r="K177" t="s">
        <v>15</v>
      </c>
      <c r="L177" t="s">
        <v>15</v>
      </c>
      <c r="M177" t="s">
        <v>15</v>
      </c>
      <c r="N177" s="4" t="str">
        <f>HYPERLINK("https://electionmgmt.vermont.gov/TFA/DownLoadFinancialDisclosure?FileName=McCullough_Jim_StateRep_2020AugPrimary_424bd37c-def2-4041-8bc8-e71f63d98f4c.pdf", "McCullough_Jim_StateRep_2020AugPrimary_424bd37c-def2-4041-8bc8-e71f63d98f4c.pdf")</f>
        <v>McCullough_Jim_StateRep_2020AugPrimary_424bd37c-def2-4041-8bc8-e71f63d98f4c.pdf</v>
      </c>
    </row>
    <row r="178" spans="1:14">
      <c r="A178" t="s">
        <v>788</v>
      </c>
      <c r="B178" t="s">
        <v>1047</v>
      </c>
      <c r="C178" t="s">
        <v>1055</v>
      </c>
      <c r="D178" t="s">
        <v>493</v>
      </c>
      <c r="E178" t="s">
        <v>166</v>
      </c>
      <c r="F178" t="s">
        <v>1056</v>
      </c>
      <c r="G178" t="s">
        <v>493</v>
      </c>
      <c r="H178" t="s">
        <v>107</v>
      </c>
      <c r="I178" t="s">
        <v>495</v>
      </c>
      <c r="J178" t="s">
        <v>1057</v>
      </c>
      <c r="K178" t="s">
        <v>1058</v>
      </c>
      <c r="L178" t="s">
        <v>1059</v>
      </c>
      <c r="M178" t="s">
        <v>15</v>
      </c>
      <c r="N178" s="2" t="str">
        <f>HYPERLINK("https://electionmgmt.vermont.gov/TFA/DownLoadFinancialDisclosure?FileName=ORourke Tony Chitt 2 Republican_7802531d-5661-4a02-9de2-022a9dad55aa.pdf", "ORourke Tony Chitt 2 Republican_7802531d-5661-4a02-9de2-022a9dad55aa.pdf")</f>
        <v>ORourke Tony Chitt 2 Republican_7802531d-5661-4a02-9de2-022a9dad55aa.pdf</v>
      </c>
    </row>
    <row r="179" spans="1:14">
      <c r="A179" t="s">
        <v>788</v>
      </c>
      <c r="B179" t="s">
        <v>1060</v>
      </c>
      <c r="C179" t="s">
        <v>1061</v>
      </c>
      <c r="D179" t="s">
        <v>1062</v>
      </c>
      <c r="E179" t="s">
        <v>57</v>
      </c>
      <c r="F179" t="s">
        <v>1063</v>
      </c>
      <c r="G179" t="s">
        <v>1062</v>
      </c>
      <c r="H179" t="s">
        <v>107</v>
      </c>
      <c r="I179" t="s">
        <v>1064</v>
      </c>
      <c r="J179" t="s">
        <v>1065</v>
      </c>
      <c r="K179" t="s">
        <v>1066</v>
      </c>
      <c r="L179" t="s">
        <v>1067</v>
      </c>
      <c r="M179" t="s">
        <v>1068</v>
      </c>
      <c r="N179" s="2" t="str">
        <f>HYPERLINK("https://electionmgmt.vermont.gov/TFA/DownLoadFinancialDisclosure?FileName=Cummings Tomas Chitt 3 State Rep Independent FD_cb03bab7-81a9-4267-90b5-ca6ecf5c1afe.pdf", "Cummings Tomas Chitt 3 State Rep Independent FD_cb03bab7-81a9-4267-90b5-ca6ecf5c1afe.pdf")</f>
        <v>Cummings Tomas Chitt 3 State Rep Independent FD_cb03bab7-81a9-4267-90b5-ca6ecf5c1afe.pdf</v>
      </c>
    </row>
    <row r="180" spans="1:14">
      <c r="A180" t="s">
        <v>788</v>
      </c>
      <c r="B180" t="s">
        <v>1060</v>
      </c>
      <c r="C180" t="s">
        <v>1069</v>
      </c>
      <c r="D180" t="s">
        <v>1062</v>
      </c>
      <c r="E180" t="s">
        <v>166</v>
      </c>
      <c r="F180" t="s">
        <v>1070</v>
      </c>
      <c r="G180" t="s">
        <v>1062</v>
      </c>
      <c r="H180" t="s">
        <v>107</v>
      </c>
      <c r="I180" t="s">
        <v>1064</v>
      </c>
      <c r="J180" t="s">
        <v>1071</v>
      </c>
      <c r="K180" t="s">
        <v>1071</v>
      </c>
      <c r="L180" t="s">
        <v>1072</v>
      </c>
      <c r="M180" t="s">
        <v>15</v>
      </c>
      <c r="N180" s="4" t="str">
        <f>HYPERLINK("https://electionmgmt.vermont.gov/TFA/DownLoadFinancialDisclosure?FileName=GROSS_20200521112701_b21dfba5-f5d5-44de-8f9e-6752c5e11505.pdf", "GROSS_20200521112701_b21dfba5-f5d5-44de-8f9e-6752c5e11505.pdf")</f>
        <v>GROSS_20200521112701_b21dfba5-f5d5-44de-8f9e-6752c5e11505.pdf</v>
      </c>
    </row>
    <row r="181" spans="1:14">
      <c r="A181" t="s">
        <v>788</v>
      </c>
      <c r="B181" t="s">
        <v>1060</v>
      </c>
      <c r="C181" t="s">
        <v>1073</v>
      </c>
      <c r="D181" t="s">
        <v>1074</v>
      </c>
      <c r="E181" t="s">
        <v>166</v>
      </c>
      <c r="F181" t="s">
        <v>1075</v>
      </c>
      <c r="G181" t="s">
        <v>1074</v>
      </c>
      <c r="H181" t="s">
        <v>107</v>
      </c>
      <c r="I181" t="s">
        <v>1076</v>
      </c>
      <c r="J181" t="s">
        <v>1077</v>
      </c>
      <c r="K181" t="s">
        <v>15</v>
      </c>
      <c r="L181" t="s">
        <v>1078</v>
      </c>
      <c r="M181" t="s">
        <v>1079</v>
      </c>
      <c r="N181" s="2" t="str">
        <f>HYPERLINK("https://electionmgmt.vermont.gov/TFA/DownLoadFinancialDisclosure?FileName=Mutolo Benjam Chitt 3 Republican FD_6ecbab1d-93ec-494b-9a71-5eae7e307c8e.pdf", "Mutolo Benjam Chitt 3 Republican FD_6ecbab1d-93ec-494b-9a71-5eae7e307c8e.pdf")</f>
        <v>Mutolo Benjam Chitt 3 Republican FD_6ecbab1d-93ec-494b-9a71-5eae7e307c8e.pdf</v>
      </c>
    </row>
    <row r="182" spans="1:14">
      <c r="A182" t="s">
        <v>788</v>
      </c>
      <c r="B182" t="s">
        <v>1060</v>
      </c>
      <c r="C182" t="s">
        <v>1080</v>
      </c>
      <c r="D182" t="s">
        <v>1074</v>
      </c>
      <c r="E182" t="s">
        <v>18</v>
      </c>
      <c r="F182" t="s">
        <v>1081</v>
      </c>
      <c r="G182" t="s">
        <v>1074</v>
      </c>
      <c r="H182" t="s">
        <v>107</v>
      </c>
      <c r="I182" t="s">
        <v>1082</v>
      </c>
      <c r="J182" t="s">
        <v>1083</v>
      </c>
      <c r="K182" t="s">
        <v>1084</v>
      </c>
      <c r="L182" t="s">
        <v>1085</v>
      </c>
      <c r="M182" t="s">
        <v>15</v>
      </c>
      <c r="N182" s="4" t="str">
        <f>HYPERLINK("https://electionmgmt.vermont.gov/TFA/DownLoadFinancialDisclosure?FileName=T SQUIRRELL_20200519144027_b26cf9d8-3bc0-4043-a3db-a1c632acca23.pdf", "T SQUIRRELL_20200519144027_b26cf9d8-3bc0-4043-a3db-a1c632acca23.pdf")</f>
        <v>T SQUIRRELL_20200519144027_b26cf9d8-3bc0-4043-a3db-a1c632acca23.pdf</v>
      </c>
    </row>
    <row r="183" spans="1:14">
      <c r="A183" t="s">
        <v>788</v>
      </c>
      <c r="B183" t="s">
        <v>1060</v>
      </c>
      <c r="C183" t="s">
        <v>1086</v>
      </c>
      <c r="D183" t="s">
        <v>1062</v>
      </c>
      <c r="E183" t="s">
        <v>18</v>
      </c>
      <c r="F183" t="s">
        <v>1087</v>
      </c>
      <c r="G183" t="s">
        <v>1062</v>
      </c>
      <c r="H183" t="s">
        <v>107</v>
      </c>
      <c r="I183" t="s">
        <v>1064</v>
      </c>
      <c r="J183" t="s">
        <v>1088</v>
      </c>
      <c r="K183" t="s">
        <v>1088</v>
      </c>
      <c r="L183" t="s">
        <v>1089</v>
      </c>
      <c r="M183" t="s">
        <v>15</v>
      </c>
      <c r="N183" s="4" t="str">
        <f>HYPERLINK("https://electionmgmt.vermont.gov/TFA/DownLoadFinancialDisclosure?FileName=G TILL_20200519142904_89468c44-6c72-46cc-93bc-66e9a3aa4d49.pdf", "G TILL_20200519142904_89468c44-6c72-46cc-93bc-66e9a3aa4d49.pdf")</f>
        <v>G TILL_20200519142904_89468c44-6c72-46cc-93bc-66e9a3aa4d49.pdf</v>
      </c>
    </row>
    <row r="184" spans="1:14">
      <c r="A184" t="s">
        <v>788</v>
      </c>
      <c r="B184" t="s">
        <v>1090</v>
      </c>
      <c r="C184" t="s">
        <v>1091</v>
      </c>
      <c r="D184" t="s">
        <v>1092</v>
      </c>
      <c r="E184" t="s">
        <v>18</v>
      </c>
      <c r="F184" t="s">
        <v>1093</v>
      </c>
      <c r="G184" t="s">
        <v>1092</v>
      </c>
      <c r="H184" t="s">
        <v>107</v>
      </c>
      <c r="I184" t="s">
        <v>1094</v>
      </c>
      <c r="J184" t="s">
        <v>1095</v>
      </c>
      <c r="K184" t="s">
        <v>1096</v>
      </c>
      <c r="L184" t="s">
        <v>1097</v>
      </c>
      <c r="M184" t="s">
        <v>1098</v>
      </c>
      <c r="N184" s="4" t="str">
        <f>HYPERLINK("https://electionmgmt.vermont.gov/TFA/DownLoadFinancialDisclosure?FileName=Yantachka_Michael_StateRep_2020AugPrimary_d0ad84fb-a85a-4a14-beda-19fc0b4a7e1f.pdf", "Yantachka_Michael_StateRep_2020AugPrimary_d0ad84fb-a85a-4a14-beda-19fc0b4a7e1f.pdf")</f>
        <v>Yantachka_Michael_StateRep_2020AugPrimary_d0ad84fb-a85a-4a14-beda-19fc0b4a7e1f.pdf</v>
      </c>
    </row>
    <row r="185" spans="1:14">
      <c r="A185" t="s">
        <v>788</v>
      </c>
      <c r="B185" t="s">
        <v>1099</v>
      </c>
      <c r="C185" t="s">
        <v>1100</v>
      </c>
      <c r="D185" t="s">
        <v>214</v>
      </c>
      <c r="E185" t="s">
        <v>18</v>
      </c>
      <c r="F185" t="s">
        <v>1101</v>
      </c>
      <c r="G185" t="s">
        <v>214</v>
      </c>
      <c r="H185" t="s">
        <v>107</v>
      </c>
      <c r="I185" t="s">
        <v>215</v>
      </c>
      <c r="J185" t="s">
        <v>1102</v>
      </c>
      <c r="K185" t="s">
        <v>1102</v>
      </c>
      <c r="L185" t="s">
        <v>1103</v>
      </c>
      <c r="M185" t="s">
        <v>15</v>
      </c>
      <c r="N185" s="4" t="str">
        <f>HYPERLINK("https://electionmgmt.vermont.gov/TFA/DownLoadFinancialDisclosure?FileName=lippert financial disclosure_d2b55148-ccf9-4824-ba11-10019d345a7c.pdf", "lippert financial disclosure_d2b55148-ccf9-4824-ba11-10019d345a7c.pdf")</f>
        <v>lippert financial disclosure_d2b55148-ccf9-4824-ba11-10019d345a7c.pdf</v>
      </c>
    </row>
    <row r="186" spans="1:14">
      <c r="A186" t="s">
        <v>788</v>
      </c>
      <c r="B186" t="s">
        <v>1099</v>
      </c>
      <c r="C186" t="s">
        <v>1104</v>
      </c>
      <c r="D186" t="s">
        <v>214</v>
      </c>
      <c r="E186" t="s">
        <v>166</v>
      </c>
      <c r="F186" t="s">
        <v>1105</v>
      </c>
      <c r="G186" t="s">
        <v>214</v>
      </c>
      <c r="H186" t="s">
        <v>107</v>
      </c>
      <c r="I186" t="s">
        <v>215</v>
      </c>
      <c r="J186" t="s">
        <v>1106</v>
      </c>
      <c r="K186" t="s">
        <v>1106</v>
      </c>
      <c r="L186" t="s">
        <v>1107</v>
      </c>
      <c r="M186" t="s">
        <v>15</v>
      </c>
      <c r="N186" s="4" t="str">
        <f>HYPERLINK("https://electionmgmt.vermont.gov/TFA/DownLoadFinancialDisclosure?FileName=toscano financial disclosure_6ee337c2-e082-44f0-8ae9-fcc21569b855.pdf", "toscano financial disclosure_6ee337c2-e082-44f0-8ae9-fcc21569b855.pdf")</f>
        <v>toscano financial disclosure_6ee337c2-e082-44f0-8ae9-fcc21569b855.pdf</v>
      </c>
    </row>
    <row r="187" spans="1:14">
      <c r="A187" t="s">
        <v>788</v>
      </c>
      <c r="B187" t="s">
        <v>1108</v>
      </c>
      <c r="C187" t="s">
        <v>1109</v>
      </c>
      <c r="D187" t="s">
        <v>460</v>
      </c>
      <c r="E187" t="s">
        <v>18</v>
      </c>
      <c r="F187" t="s">
        <v>1110</v>
      </c>
      <c r="G187" t="s">
        <v>460</v>
      </c>
      <c r="H187" t="s">
        <v>107</v>
      </c>
      <c r="I187" t="s">
        <v>462</v>
      </c>
      <c r="J187" t="s">
        <v>1111</v>
      </c>
      <c r="K187" t="s">
        <v>1111</v>
      </c>
      <c r="L187" t="s">
        <v>1112</v>
      </c>
      <c r="M187" t="s">
        <v>15</v>
      </c>
      <c r="N187" s="4" t="str">
        <f>HYPERLINK("https://electionmgmt.vermont.gov/TFA/DownLoadFinancialDisclosure?FileName=Webb Financial Disclosure 2020_00afa2d4-38df-4958-8e59-ce81a717c0c8.pdf", "Webb Financial Disclosure 2020_00afa2d4-38df-4958-8e59-ce81a717c0c8.pdf")</f>
        <v>Webb Financial Disclosure 2020_00afa2d4-38df-4958-8e59-ce81a717c0c8.pdf</v>
      </c>
    </row>
    <row r="188" spans="1:14">
      <c r="A188" t="s">
        <v>788</v>
      </c>
      <c r="B188" t="s">
        <v>1113</v>
      </c>
      <c r="C188" t="s">
        <v>1114</v>
      </c>
      <c r="D188" t="s">
        <v>460</v>
      </c>
      <c r="E188" t="s">
        <v>18</v>
      </c>
      <c r="F188" t="s">
        <v>1115</v>
      </c>
      <c r="G188" t="s">
        <v>460</v>
      </c>
      <c r="H188" t="s">
        <v>107</v>
      </c>
      <c r="I188" t="s">
        <v>462</v>
      </c>
      <c r="J188" t="s">
        <v>1116</v>
      </c>
      <c r="K188" t="s">
        <v>15</v>
      </c>
      <c r="L188" t="s">
        <v>1117</v>
      </c>
      <c r="M188" t="s">
        <v>15</v>
      </c>
      <c r="N188" s="4" t="str">
        <f>HYPERLINK("https://electionmgmt.vermont.gov/TFA/DownLoadFinancialDisclosure?FileName=Brumsted_Jessica_StateRep_2020Aug Primary_4d0f0599-f6a7-4087-8bca-dc347683be15.pdf", "Brumsted_Jessica_StateRep_2020Aug Primary_4d0f0599-f6a7-4087-8bca-dc347683be15.pdf")</f>
        <v>Brumsted_Jessica_StateRep_2020Aug Primary_4d0f0599-f6a7-4087-8bca-dc347683be15.pdf</v>
      </c>
    </row>
    <row r="189" spans="1:14">
      <c r="A189" t="s">
        <v>788</v>
      </c>
      <c r="B189" t="s">
        <v>1118</v>
      </c>
      <c r="C189" t="s">
        <v>1119</v>
      </c>
      <c r="D189" t="s">
        <v>222</v>
      </c>
      <c r="E189" t="s">
        <v>18</v>
      </c>
      <c r="F189" t="s">
        <v>1120</v>
      </c>
      <c r="G189" t="s">
        <v>222</v>
      </c>
      <c r="H189" t="s">
        <v>107</v>
      </c>
      <c r="I189" t="s">
        <v>455</v>
      </c>
      <c r="J189" t="s">
        <v>1121</v>
      </c>
      <c r="K189" t="s">
        <v>15</v>
      </c>
      <c r="L189" t="s">
        <v>1122</v>
      </c>
      <c r="M189" t="s">
        <v>1123</v>
      </c>
      <c r="N189" s="4" t="str">
        <f>HYPERLINK("https://electionmgmt.vermont.gov/TFA/DownLoadFinancialDisclosure?FileName=Robert Hooper_d3a60df4-7517-415b-9d84-15c9005b4626.pdf", "Robert Hooper_d3a60df4-7517-415b-9d84-15c9005b4626.pdf")</f>
        <v>Robert Hooper_d3a60df4-7517-415b-9d84-15c9005b4626.pdf</v>
      </c>
    </row>
    <row r="190" spans="1:14">
      <c r="A190" t="s">
        <v>788</v>
      </c>
      <c r="B190" t="s">
        <v>1118</v>
      </c>
      <c r="C190" t="s">
        <v>1124</v>
      </c>
      <c r="D190" t="s">
        <v>222</v>
      </c>
      <c r="E190" t="s">
        <v>18</v>
      </c>
      <c r="F190" t="s">
        <v>1125</v>
      </c>
      <c r="G190" t="s">
        <v>222</v>
      </c>
      <c r="H190" t="s">
        <v>107</v>
      </c>
      <c r="I190" t="s">
        <v>455</v>
      </c>
      <c r="J190" t="s">
        <v>1126</v>
      </c>
      <c r="K190" t="s">
        <v>15</v>
      </c>
      <c r="L190" t="s">
        <v>1127</v>
      </c>
      <c r="M190" t="s">
        <v>1128</v>
      </c>
      <c r="N190" s="4" t="str">
        <f>HYPERLINK("https://electionmgmt.vermont.gov/TFA/DownLoadFinancialDisclosure?FileName=Carol Ode_974b1421-7cd9-40f9-8b0c-2df9275c1ee0.pdf", "Carol Ode_974b1421-7cd9-40f9-8b0c-2df9275c1ee0.pdf")</f>
        <v>Carol Ode_974b1421-7cd9-40f9-8b0c-2df9275c1ee0.pdf</v>
      </c>
    </row>
    <row r="191" spans="1:14">
      <c r="A191" t="s">
        <v>788</v>
      </c>
      <c r="B191" t="s">
        <v>1129</v>
      </c>
      <c r="C191" t="s">
        <v>1130</v>
      </c>
      <c r="D191" t="s">
        <v>222</v>
      </c>
      <c r="E191" t="s">
        <v>274</v>
      </c>
      <c r="F191" t="s">
        <v>1131</v>
      </c>
      <c r="G191" t="s">
        <v>222</v>
      </c>
      <c r="H191" t="s">
        <v>107</v>
      </c>
      <c r="I191" t="s">
        <v>223</v>
      </c>
      <c r="J191" t="s">
        <v>1132</v>
      </c>
      <c r="K191" t="s">
        <v>1132</v>
      </c>
      <c r="L191" t="s">
        <v>1133</v>
      </c>
      <c r="M191" t="s">
        <v>1134</v>
      </c>
      <c r="N191" s="4" t="str">
        <f>HYPERLINK("https://electionmgmt.vermont.gov/TFA/DownLoadFinancialDisclosure?FileName=Emma Mulvaney-Stanak_9ff7f23f-02bd-4e44-a3c0-ee701290b408.pdf", "Emma Mulvaney-Stanak_9ff7f23f-02bd-4e44-a3c0-ee701290b408.pdf")</f>
        <v>Emma Mulvaney-Stanak_9ff7f23f-02bd-4e44-a3c0-ee701290b408.pdf</v>
      </c>
    </row>
    <row r="192" spans="1:14">
      <c r="A192" t="s">
        <v>788</v>
      </c>
      <c r="B192" t="s">
        <v>1135</v>
      </c>
      <c r="C192" t="s">
        <v>1136</v>
      </c>
      <c r="D192" t="s">
        <v>222</v>
      </c>
      <c r="E192" t="s">
        <v>18</v>
      </c>
      <c r="F192" t="s">
        <v>1137</v>
      </c>
      <c r="G192" t="s">
        <v>222</v>
      </c>
      <c r="H192" t="s">
        <v>107</v>
      </c>
      <c r="I192" t="s">
        <v>223</v>
      </c>
      <c r="J192" t="s">
        <v>1138</v>
      </c>
      <c r="K192" t="s">
        <v>15</v>
      </c>
      <c r="L192" t="s">
        <v>1139</v>
      </c>
      <c r="M192" t="s">
        <v>1140</v>
      </c>
      <c r="N192" s="4" t="str">
        <f>HYPERLINK("https://electionmgmt.vermont.gov/TFA/DownLoadFinancialDisclosure?FileName=Jill Krowinski_69885a98-c895-4b76-8d29-b556f83776a2.pdf", "Jill Krowinski_69885a98-c895-4b76-8d29-b556f83776a2.pdf")</f>
        <v>Jill Krowinski_69885a98-c895-4b76-8d29-b556f83776a2.pdf</v>
      </c>
    </row>
    <row r="193" spans="1:14">
      <c r="A193" t="s">
        <v>788</v>
      </c>
      <c r="B193" t="s">
        <v>1135</v>
      </c>
      <c r="C193" t="s">
        <v>1141</v>
      </c>
      <c r="D193" t="s">
        <v>222</v>
      </c>
      <c r="E193" t="s">
        <v>18</v>
      </c>
      <c r="F193" t="s">
        <v>1142</v>
      </c>
      <c r="G193" t="s">
        <v>222</v>
      </c>
      <c r="H193" t="s">
        <v>107</v>
      </c>
      <c r="I193" t="s">
        <v>223</v>
      </c>
      <c r="J193" t="s">
        <v>1143</v>
      </c>
      <c r="K193" t="s">
        <v>15</v>
      </c>
      <c r="L193" t="s">
        <v>1144</v>
      </c>
      <c r="M193" t="s">
        <v>1145</v>
      </c>
      <c r="N193" s="4" t="str">
        <f>HYPERLINK("https://electionmgmt.vermont.gov/TFA/DownLoadFinancialDisclosure?FileName=Curt McCormack_3345ef7e-f102-4cd2-ae6b-26af42b44437.pdf", "Curt McCormack_3345ef7e-f102-4cd2-ae6b-26af42b44437.pdf")</f>
        <v>Curt McCormack_3345ef7e-f102-4cd2-ae6b-26af42b44437.pdf</v>
      </c>
    </row>
    <row r="194" spans="1:14">
      <c r="A194" t="s">
        <v>788</v>
      </c>
      <c r="B194" t="s">
        <v>1146</v>
      </c>
      <c r="C194" t="s">
        <v>1147</v>
      </c>
      <c r="D194" t="s">
        <v>222</v>
      </c>
      <c r="E194" t="s">
        <v>274</v>
      </c>
      <c r="F194" t="s">
        <v>1148</v>
      </c>
      <c r="G194" t="s">
        <v>222</v>
      </c>
      <c r="H194" t="s">
        <v>107</v>
      </c>
      <c r="I194" t="s">
        <v>223</v>
      </c>
      <c r="J194" t="s">
        <v>1149</v>
      </c>
      <c r="K194" t="s">
        <v>1149</v>
      </c>
      <c r="L194" t="s">
        <v>1150</v>
      </c>
      <c r="M194" t="s">
        <v>1151</v>
      </c>
      <c r="N194" s="4" t="str">
        <f>HYPERLINK("https://electionmgmt.vermont.gov/TFA/DownLoadFinancialDisclosure?FileName=Brian Cina_ce5e232c-22d5-4792-9b46-74e340000799.pdf", "Brian Cina_ce5e232c-22d5-4792-9b46-74e340000799.pdf")</f>
        <v>Brian Cina_ce5e232c-22d5-4792-9b46-74e340000799.pdf</v>
      </c>
    </row>
    <row r="195" spans="1:14">
      <c r="A195" t="s">
        <v>788</v>
      </c>
      <c r="B195" t="s">
        <v>1146</v>
      </c>
      <c r="C195" t="s">
        <v>1152</v>
      </c>
      <c r="D195" t="s">
        <v>222</v>
      </c>
      <c r="E195" t="s">
        <v>274</v>
      </c>
      <c r="F195" t="s">
        <v>1153</v>
      </c>
      <c r="G195" t="s">
        <v>222</v>
      </c>
      <c r="H195" t="s">
        <v>107</v>
      </c>
      <c r="I195" t="s">
        <v>223</v>
      </c>
      <c r="J195" t="s">
        <v>1154</v>
      </c>
      <c r="K195" t="s">
        <v>1154</v>
      </c>
      <c r="L195" t="s">
        <v>1155</v>
      </c>
      <c r="M195" t="s">
        <v>1156</v>
      </c>
      <c r="N195" s="4" t="str">
        <f>HYPERLINK("https://electionmgmt.vermont.gov/TFA/DownLoadFinancialDisclosure?FileName=Selene Colburn_4ebcdd57-3694-46bb-abc7-4ee60e6c256a.pdf", "Selene Colburn_4ebcdd57-3694-46bb-abc7-4ee60e6c256a.pdf")</f>
        <v>Selene Colburn_4ebcdd57-3694-46bb-abc7-4ee60e6c256a.pdf</v>
      </c>
    </row>
    <row r="196" spans="1:14">
      <c r="A196" t="s">
        <v>788</v>
      </c>
      <c r="B196" t="s">
        <v>1157</v>
      </c>
      <c r="C196" t="s">
        <v>1158</v>
      </c>
      <c r="D196" t="s">
        <v>222</v>
      </c>
      <c r="E196" t="s">
        <v>18</v>
      </c>
      <c r="F196" t="s">
        <v>1159</v>
      </c>
      <c r="G196" t="s">
        <v>222</v>
      </c>
      <c r="H196" t="s">
        <v>107</v>
      </c>
      <c r="I196" t="s">
        <v>223</v>
      </c>
      <c r="J196" t="s">
        <v>1160</v>
      </c>
      <c r="K196" t="s">
        <v>1161</v>
      </c>
      <c r="L196" t="s">
        <v>1162</v>
      </c>
      <c r="M196" t="s">
        <v>1163</v>
      </c>
      <c r="N196" s="4" t="str">
        <f>HYPERLINK("https://electionmgmt.vermont.gov/TFA/DownLoadFinancialDisclosure?FileName=Tiff Bluemle_e03e74e9-b07d-4d2c-9675-030b9c6f3c9a.pdf", "Tiff Bluemle_e03e74e9-b07d-4d2c-9675-030b9c6f3c9a.pdf")</f>
        <v>Tiff Bluemle_e03e74e9-b07d-4d2c-9675-030b9c6f3c9a.pdf</v>
      </c>
    </row>
    <row r="197" spans="1:14">
      <c r="A197" t="s">
        <v>788</v>
      </c>
      <c r="B197" t="s">
        <v>1157</v>
      </c>
      <c r="C197" t="s">
        <v>1164</v>
      </c>
      <c r="D197" t="s">
        <v>222</v>
      </c>
      <c r="E197" t="s">
        <v>57</v>
      </c>
      <c r="F197" t="s">
        <v>1165</v>
      </c>
      <c r="G197" t="s">
        <v>222</v>
      </c>
      <c r="H197" t="s">
        <v>107</v>
      </c>
      <c r="I197" t="s">
        <v>223</v>
      </c>
      <c r="J197" t="s">
        <v>1166</v>
      </c>
      <c r="K197" t="s">
        <v>1166</v>
      </c>
      <c r="L197" t="s">
        <v>1167</v>
      </c>
      <c r="M197" t="s">
        <v>1168</v>
      </c>
      <c r="N197" s="2" t="str">
        <f>HYPERLINK("https://electionmgmt.vermont.gov/TFA/DownLoadFinancialDisclosure?FileName=Licata Tom Chitt 6-5 State Rep Independent FD_ef8d8851-46d8-4c4e-82e5-77a7629a2f72.pdf", "Licata Tom Chitt 6-5 State Rep Independent FD_ef8d8851-46d8-4c4e-82e5-77a7629a2f72.pdf")</f>
        <v>Licata Tom Chitt 6-5 State Rep Independent FD_ef8d8851-46d8-4c4e-82e5-77a7629a2f72.pdf</v>
      </c>
    </row>
    <row r="198" spans="1:14">
      <c r="A198" t="s">
        <v>788</v>
      </c>
      <c r="B198" t="s">
        <v>1157</v>
      </c>
      <c r="C198" t="s">
        <v>1169</v>
      </c>
      <c r="D198" t="s">
        <v>222</v>
      </c>
      <c r="E198" t="s">
        <v>18</v>
      </c>
      <c r="F198" t="s">
        <v>1170</v>
      </c>
      <c r="G198" t="s">
        <v>222</v>
      </c>
      <c r="H198" t="s">
        <v>107</v>
      </c>
      <c r="I198" t="s">
        <v>223</v>
      </c>
      <c r="J198" t="s">
        <v>1171</v>
      </c>
      <c r="K198" t="s">
        <v>1172</v>
      </c>
      <c r="L198" t="s">
        <v>1173</v>
      </c>
      <c r="M198" t="s">
        <v>1174</v>
      </c>
      <c r="N198" s="4" t="str">
        <f>HYPERLINK("https://electionmgmt.vermont.gov/TFA/DownLoadFinancialDisclosure?FileName=Gabrielle Stebbins_ce3e9fa2-fa08-43c7-9f5b-75d883649e47.pdf", "Gabrielle Stebbins_ce3e9fa2-fa08-43c7-9f5b-75d883649e47.pdf")</f>
        <v>Gabrielle Stebbins_ce3e9fa2-fa08-43c7-9f5b-75d883649e47.pdf</v>
      </c>
    </row>
    <row r="199" spans="1:14">
      <c r="A199" t="s">
        <v>788</v>
      </c>
      <c r="B199" t="s">
        <v>1175</v>
      </c>
      <c r="C199" t="s">
        <v>1176</v>
      </c>
      <c r="D199" t="s">
        <v>222</v>
      </c>
      <c r="E199" t="s">
        <v>453</v>
      </c>
      <c r="F199" t="s">
        <v>1177</v>
      </c>
      <c r="G199" t="s">
        <v>222</v>
      </c>
      <c r="H199" t="s">
        <v>107</v>
      </c>
      <c r="I199" t="s">
        <v>223</v>
      </c>
      <c r="J199" t="s">
        <v>1178</v>
      </c>
      <c r="K199" t="s">
        <v>1179</v>
      </c>
      <c r="L199" t="s">
        <v>1180</v>
      </c>
      <c r="M199" t="s">
        <v>1181</v>
      </c>
      <c r="N199" s="4" t="str">
        <f>HYPERLINK("https://electionmgmt.vermont.gov/TFA/DownLoadFinancialDisclosure?FileName=Barbara Rachelson_717de862-80d1-430f-b585-372ba4b8cf86.pdf", "Barbara Rachelson_717de862-80d1-430f-b585-372ba4b8cf86.pdf")</f>
        <v>Barbara Rachelson_717de862-80d1-430f-b585-372ba4b8cf86.pdf</v>
      </c>
    </row>
    <row r="200" spans="1:14">
      <c r="A200" t="s">
        <v>788</v>
      </c>
      <c r="B200" t="s">
        <v>1182</v>
      </c>
      <c r="C200" t="s">
        <v>1183</v>
      </c>
      <c r="D200" t="s">
        <v>477</v>
      </c>
      <c r="E200" t="s">
        <v>18</v>
      </c>
      <c r="F200" t="s">
        <v>1184</v>
      </c>
      <c r="G200" t="s">
        <v>477</v>
      </c>
      <c r="H200" t="s">
        <v>107</v>
      </c>
      <c r="I200" t="s">
        <v>479</v>
      </c>
      <c r="J200" t="s">
        <v>1185</v>
      </c>
      <c r="K200" t="s">
        <v>1185</v>
      </c>
      <c r="L200" t="s">
        <v>1186</v>
      </c>
      <c r="M200" t="s">
        <v>15</v>
      </c>
      <c r="N200" s="4" t="str">
        <f>HYPERLINK("https://electionmgmt.vermont.gov/TFA/DownLoadFinancialDisclosure?FileName=Colston Hal Consent and Financial Disclsoure_4df78a70-e9d3-4153-b2b4-77e7004f2329.pdf", "Colston Hal Consent and Financial Disclsoure_4df78a70-e9d3-4153-b2b4-77e7004f2329.pdf")</f>
        <v>Colston Hal Consent and Financial Disclsoure_4df78a70-e9d3-4153-b2b4-77e7004f2329.pdf</v>
      </c>
    </row>
    <row r="201" spans="1:14">
      <c r="A201" t="s">
        <v>788</v>
      </c>
      <c r="B201" t="s">
        <v>1182</v>
      </c>
      <c r="C201" t="s">
        <v>476</v>
      </c>
      <c r="D201" t="s">
        <v>477</v>
      </c>
      <c r="E201" t="s">
        <v>57</v>
      </c>
      <c r="F201" t="s">
        <v>478</v>
      </c>
      <c r="G201" t="s">
        <v>477</v>
      </c>
      <c r="H201" t="s">
        <v>107</v>
      </c>
      <c r="I201" t="s">
        <v>479</v>
      </c>
      <c r="J201" t="s">
        <v>481</v>
      </c>
      <c r="K201" t="s">
        <v>480</v>
      </c>
      <c r="L201" t="s">
        <v>482</v>
      </c>
      <c r="M201" t="s">
        <v>15</v>
      </c>
      <c r="N201" s="2" t="str">
        <f>HYPERLINK("https://electionmgmt.vermont.gov/TFA/DownLoadFinancialDisclosure?FileName=Ehlers James Chitt 6.7 State Rep independent FD_083b49e4-e4ee-4923-92f6-686b1e226b98.pdf", "Ehlers James Chitt 6.7 State Rep independent FD_083b49e4-e4ee-4923-92f6-686b1e226b98.pdf")</f>
        <v>Ehlers James Chitt 6.7 State Rep independent FD_083b49e4-e4ee-4923-92f6-686b1e226b98.pdf</v>
      </c>
    </row>
    <row r="202" spans="1:14">
      <c r="A202" t="s">
        <v>788</v>
      </c>
      <c r="B202" t="s">
        <v>1182</v>
      </c>
      <c r="C202" t="s">
        <v>1187</v>
      </c>
      <c r="D202" t="s">
        <v>477</v>
      </c>
      <c r="E202" t="s">
        <v>274</v>
      </c>
      <c r="F202" t="s">
        <v>1188</v>
      </c>
      <c r="G202" t="s">
        <v>477</v>
      </c>
      <c r="H202" t="s">
        <v>107</v>
      </c>
      <c r="I202" t="s">
        <v>479</v>
      </c>
      <c r="J202" t="s">
        <v>1189</v>
      </c>
      <c r="K202" t="s">
        <v>1189</v>
      </c>
      <c r="L202" t="s">
        <v>1190</v>
      </c>
      <c r="M202" t="s">
        <v>1191</v>
      </c>
      <c r="N202" s="4" t="str">
        <f>HYPERLINK("https://electionmgmt.vermont.gov/TFA/DownLoadFinancialDisclosure?FileName=Small Taylor Consent and Financial Disclosure_9a68840e-efb2-4cae-8031-85ffc24e497e.pdf", "Small Taylor Consent and Financial Disclosure_9a68840e-efb2-4cae-8031-85ffc24e497e.pdf")</f>
        <v>Small Taylor Consent and Financial Disclosure_9a68840e-efb2-4cae-8031-85ffc24e497e.pdf</v>
      </c>
    </row>
    <row r="203" spans="1:14">
      <c r="A203" t="s">
        <v>788</v>
      </c>
      <c r="B203" t="s">
        <v>1192</v>
      </c>
      <c r="C203" t="s">
        <v>1193</v>
      </c>
      <c r="D203" t="s">
        <v>276</v>
      </c>
      <c r="E203" t="s">
        <v>18</v>
      </c>
      <c r="F203" t="s">
        <v>1194</v>
      </c>
      <c r="G203" t="s">
        <v>276</v>
      </c>
      <c r="H203" t="s">
        <v>107</v>
      </c>
      <c r="I203" t="s">
        <v>348</v>
      </c>
      <c r="J203" t="s">
        <v>1195</v>
      </c>
      <c r="K203" t="s">
        <v>1195</v>
      </c>
      <c r="L203" t="s">
        <v>1196</v>
      </c>
      <c r="M203" t="s">
        <v>1197</v>
      </c>
      <c r="N203" s="4" t="str">
        <f>HYPERLINK("https://electionmgmt.vermont.gov/TFA/DownLoadFinancialDisclosure?FileName=20200522101841178_797df96f-669b-4b7d-b3cf-2480a08edf25.pdf", "20200522101841178_797df96f-669b-4b7d-b3cf-2480a08edf25.pdf")</f>
        <v>20200522101841178_797df96f-669b-4b7d-b3cf-2480a08edf25.pdf</v>
      </c>
    </row>
    <row r="204" spans="1:14">
      <c r="A204" t="s">
        <v>788</v>
      </c>
      <c r="B204" t="s">
        <v>1198</v>
      </c>
      <c r="C204" t="s">
        <v>1199</v>
      </c>
      <c r="D204" t="s">
        <v>276</v>
      </c>
      <c r="E204" t="s">
        <v>166</v>
      </c>
      <c r="F204" t="s">
        <v>1200</v>
      </c>
      <c r="G204" t="s">
        <v>276</v>
      </c>
      <c r="H204" t="s">
        <v>107</v>
      </c>
      <c r="I204" t="s">
        <v>348</v>
      </c>
      <c r="J204" t="s">
        <v>1201</v>
      </c>
      <c r="K204" t="s">
        <v>15</v>
      </c>
      <c r="L204" t="s">
        <v>1202</v>
      </c>
      <c r="M204" t="s">
        <v>15</v>
      </c>
      <c r="N204" s="2" t="str">
        <f>HYPERLINK("https://electionmgmt.vermont.gov/TFA/DownLoadFinancialDisclosure?FileName=Chitt 7.2 Republican Fisher Steve FD_84a4d438-2d29-453d-9f5e-cabc772ef22e.pdf", "Chitt 7.2 Republican Fisher Steve FD_84a4d438-2d29-453d-9f5e-cabc772ef22e.pdf")</f>
        <v>Chitt 7.2 Republican Fisher Steve FD_84a4d438-2d29-453d-9f5e-cabc772ef22e.pdf</v>
      </c>
    </row>
    <row r="205" spans="1:14">
      <c r="A205" t="s">
        <v>788</v>
      </c>
      <c r="B205" t="s">
        <v>1198</v>
      </c>
      <c r="C205" t="s">
        <v>1203</v>
      </c>
      <c r="D205" t="s">
        <v>276</v>
      </c>
      <c r="E205" t="s">
        <v>18</v>
      </c>
      <c r="F205" t="s">
        <v>1204</v>
      </c>
      <c r="G205" t="s">
        <v>276</v>
      </c>
      <c r="H205" t="s">
        <v>107</v>
      </c>
      <c r="I205" t="s">
        <v>348</v>
      </c>
      <c r="J205" t="s">
        <v>1205</v>
      </c>
      <c r="K205" t="s">
        <v>1205</v>
      </c>
      <c r="L205" t="s">
        <v>1206</v>
      </c>
      <c r="M205" t="s">
        <v>1207</v>
      </c>
      <c r="N205" s="4" t="str">
        <f>HYPERLINK("https://electionmgmt.vermont.gov/TFA/DownLoadFinancialDisclosure?FileName=20200521124110649_a99edaa5-14c9-4857-83d9-7ab0cc5a69d6.pdf", "20200521124110649_a99edaa5-14c9-4857-83d9-7ab0cc5a69d6.pdf")</f>
        <v>20200521124110649_a99edaa5-14c9-4857-83d9-7ab0cc5a69d6.pdf</v>
      </c>
    </row>
    <row r="206" spans="1:14">
      <c r="A206" t="s">
        <v>788</v>
      </c>
      <c r="B206" t="s">
        <v>1208</v>
      </c>
      <c r="C206" t="s">
        <v>1209</v>
      </c>
      <c r="D206" t="s">
        <v>276</v>
      </c>
      <c r="E206" t="s">
        <v>18</v>
      </c>
      <c r="F206" t="s">
        <v>1210</v>
      </c>
      <c r="G206" t="s">
        <v>276</v>
      </c>
      <c r="H206" t="s">
        <v>107</v>
      </c>
      <c r="I206" t="s">
        <v>348</v>
      </c>
      <c r="J206" t="s">
        <v>1211</v>
      </c>
      <c r="K206" t="s">
        <v>1211</v>
      </c>
      <c r="L206" t="s">
        <v>1212</v>
      </c>
      <c r="M206" t="s">
        <v>1213</v>
      </c>
      <c r="N206" s="4" t="str">
        <f>HYPERLINK("https://electionmgmt.vermont.gov/TFA/DownLoadFinancialDisclosure?FileName=20200521123713375_ed9012c8-f903-43e6-ad2c-0e9888e3a37a.pdf", "20200521123713375_ed9012c8-f903-43e6-ad2c-0e9888e3a37a.pdf")</f>
        <v>20200521123713375_ed9012c8-f903-43e6-ad2c-0e9888e3a37a.pdf</v>
      </c>
    </row>
    <row r="207" spans="1:14">
      <c r="A207" t="s">
        <v>788</v>
      </c>
      <c r="B207" t="s">
        <v>1214</v>
      </c>
      <c r="C207" t="s">
        <v>1215</v>
      </c>
      <c r="D207" t="s">
        <v>276</v>
      </c>
      <c r="E207" t="s">
        <v>18</v>
      </c>
      <c r="F207" t="s">
        <v>1216</v>
      </c>
      <c r="G207" t="s">
        <v>276</v>
      </c>
      <c r="H207" t="s">
        <v>107</v>
      </c>
      <c r="I207" t="s">
        <v>348</v>
      </c>
      <c r="J207" t="s">
        <v>1217</v>
      </c>
      <c r="K207" t="s">
        <v>1217</v>
      </c>
      <c r="L207" t="s">
        <v>1218</v>
      </c>
      <c r="M207" t="s">
        <v>1219</v>
      </c>
      <c r="N207" s="4" t="str">
        <f>HYPERLINK("https://electionmgmt.vermont.gov/TFA/DownLoadFinancialDisclosure?FileName=20200521123122116_9992ee7c-9539-4f33-a537-d017a3340a09.pdf", "20200521123122116_9992ee7c-9539-4f33-a537-d017a3340a09.pdf")</f>
        <v>20200521123122116_9992ee7c-9539-4f33-a537-d017a3340a09.pdf</v>
      </c>
    </row>
    <row r="208" spans="1:14">
      <c r="A208" t="s">
        <v>788</v>
      </c>
      <c r="B208" t="s">
        <v>1220</v>
      </c>
      <c r="C208" t="s">
        <v>1221</v>
      </c>
      <c r="D208" t="s">
        <v>184</v>
      </c>
      <c r="E208" t="s">
        <v>83</v>
      </c>
      <c r="F208" t="s">
        <v>1222</v>
      </c>
      <c r="G208" t="s">
        <v>184</v>
      </c>
      <c r="H208" t="s">
        <v>107</v>
      </c>
      <c r="I208" t="s">
        <v>1223</v>
      </c>
      <c r="J208" t="s">
        <v>1224</v>
      </c>
      <c r="K208" t="s">
        <v>15</v>
      </c>
      <c r="L208" t="s">
        <v>1225</v>
      </c>
      <c r="M208" t="s">
        <v>15</v>
      </c>
      <c r="N208" s="2" t="str">
        <f>HYPERLINK("https://electionmgmt.vermont.gov/TFA/DownLoadFinancialDisclosure?FileName=Chitt 8.1 Libertarian V Chase FD_87b48e49-069a-45b8-af22-8a6196d69635.pdf", "Chitt 8.1 Libertarian V Chase FD_87b48e49-069a-45b8-af22-8a6196d69635.pdf")</f>
        <v>Chitt 8.1 Libertarian V Chase FD_87b48e49-069a-45b8-af22-8a6196d69635.pdf</v>
      </c>
    </row>
    <row r="209" spans="1:14">
      <c r="A209" t="s">
        <v>788</v>
      </c>
      <c r="B209" t="s">
        <v>1220</v>
      </c>
      <c r="C209" t="s">
        <v>1226</v>
      </c>
      <c r="D209" t="s">
        <v>184</v>
      </c>
      <c r="E209" t="s">
        <v>166</v>
      </c>
      <c r="F209" t="s">
        <v>1227</v>
      </c>
      <c r="G209" t="s">
        <v>1228</v>
      </c>
      <c r="H209" t="s">
        <v>107</v>
      </c>
      <c r="I209" t="s">
        <v>186</v>
      </c>
      <c r="J209" t="s">
        <v>1229</v>
      </c>
      <c r="K209" t="s">
        <v>1229</v>
      </c>
      <c r="L209" t="s">
        <v>1230</v>
      </c>
      <c r="M209" t="s">
        <v>15</v>
      </c>
      <c r="N209" s="4" t="str">
        <f>HYPERLINK("https://electionmgmt.vermont.gov/TFA/DownLoadFinancialDisclosure?FileName=Dunbar_Maryse_StateRep_2020AugPrimary_61c28d0f-f970-4a30-b626-b5215188b271.pdf", "Dunbar_Maryse_StateRep_2020AugPrimary_61c28d0f-f970-4a30-b626-b5215188b271.pdf")</f>
        <v>Dunbar_Maryse_StateRep_2020AugPrimary_61c28d0f-f970-4a30-b626-b5215188b271.pdf</v>
      </c>
    </row>
    <row r="210" spans="1:14">
      <c r="A210" t="s">
        <v>788</v>
      </c>
      <c r="B210" t="s">
        <v>1220</v>
      </c>
      <c r="C210" t="s">
        <v>1231</v>
      </c>
      <c r="D210" t="s">
        <v>184</v>
      </c>
      <c r="E210" t="s">
        <v>166</v>
      </c>
      <c r="F210" t="s">
        <v>1232</v>
      </c>
      <c r="G210" t="s">
        <v>1228</v>
      </c>
      <c r="H210" t="s">
        <v>107</v>
      </c>
      <c r="I210" t="s">
        <v>186</v>
      </c>
      <c r="J210" t="s">
        <v>1233</v>
      </c>
      <c r="K210" t="s">
        <v>1233</v>
      </c>
      <c r="L210" t="s">
        <v>1234</v>
      </c>
      <c r="M210" t="s">
        <v>15</v>
      </c>
      <c r="N210" s="4" t="str">
        <f>HYPERLINK("https://electionmgmt.vermont.gov/TFA/DownLoadFinancialDisclosure?FileName=Nelson_Thomas_StateRep_2020AugPrimary_b75f170c-6b84-4752-8888-bd2c0b3f207d.pdf", "Nelson_Thomas_StateRep_2020AugPrimary_b75f170c-6b84-4752-8888-bd2c0b3f207d.pdf")</f>
        <v>Nelson_Thomas_StateRep_2020AugPrimary_b75f170c-6b84-4752-8888-bd2c0b3f207d.pdf</v>
      </c>
    </row>
    <row r="211" spans="1:14">
      <c r="A211" t="s">
        <v>788</v>
      </c>
      <c r="B211" t="s">
        <v>1220</v>
      </c>
      <c r="C211" t="s">
        <v>1235</v>
      </c>
      <c r="D211" t="s">
        <v>184</v>
      </c>
      <c r="E211" t="s">
        <v>18</v>
      </c>
      <c r="F211" t="s">
        <v>1236</v>
      </c>
      <c r="G211" t="s">
        <v>184</v>
      </c>
      <c r="H211" t="s">
        <v>107</v>
      </c>
      <c r="I211" t="s">
        <v>1223</v>
      </c>
      <c r="J211" t="s">
        <v>1237</v>
      </c>
      <c r="K211" t="s">
        <v>1237</v>
      </c>
      <c r="L211" t="s">
        <v>1238</v>
      </c>
      <c r="M211" t="s">
        <v>1239</v>
      </c>
      <c r="N211" s="4" t="str">
        <f>HYPERLINK("https://electionmgmt.vermont.gov/TFA/DownLoadFinancialDisclosure?FileName=Redmond_Marybeth_StateRep_2020AugPrimary_c4aa8b2e-47de-4768-a0b2-573f33d09049.pdf", "Redmond_Marybeth_StateRep_2020AugPrimary_c4aa8b2e-47de-4768-a0b2-573f33d09049.pdf")</f>
        <v>Redmond_Marybeth_StateRep_2020AugPrimary_c4aa8b2e-47de-4768-a0b2-573f33d09049.pdf</v>
      </c>
    </row>
    <row r="212" spans="1:14">
      <c r="A212" t="s">
        <v>788</v>
      </c>
      <c r="B212" t="s">
        <v>1220</v>
      </c>
      <c r="C212" t="s">
        <v>1240</v>
      </c>
      <c r="D212" t="s">
        <v>184</v>
      </c>
      <c r="E212" t="s">
        <v>274</v>
      </c>
      <c r="F212" t="s">
        <v>1241</v>
      </c>
      <c r="G212" t="s">
        <v>1228</v>
      </c>
      <c r="H212" t="s">
        <v>107</v>
      </c>
      <c r="I212" t="s">
        <v>186</v>
      </c>
      <c r="J212" t="s">
        <v>1242</v>
      </c>
      <c r="K212" t="s">
        <v>1242</v>
      </c>
      <c r="L212" t="s">
        <v>1243</v>
      </c>
      <c r="M212" t="s">
        <v>1244</v>
      </c>
      <c r="N212" s="4" t="str">
        <f>HYPERLINK("https://electionmgmt.vermont.gov/TFA/DownLoadFinancialDisclosure?FileName=Vyhovsky_Tanya_StateRep_2020AugPrimary_2ab36984-88af-4b4c-9c66-2b4b946c3b0f.pdf", "Vyhovsky_Tanya_StateRep_2020AugPrimary_2ab36984-88af-4b4c-9c66-2b4b946c3b0f.pdf")</f>
        <v>Vyhovsky_Tanya_StateRep_2020AugPrimary_2ab36984-88af-4b4c-9c66-2b4b946c3b0f.pdf</v>
      </c>
    </row>
    <row r="213" spans="1:14">
      <c r="A213" t="s">
        <v>788</v>
      </c>
      <c r="B213" t="s">
        <v>1245</v>
      </c>
      <c r="C213" t="s">
        <v>1246</v>
      </c>
      <c r="D213" t="s">
        <v>184</v>
      </c>
      <c r="E213" t="s">
        <v>166</v>
      </c>
      <c r="F213" t="s">
        <v>1247</v>
      </c>
      <c r="G213" t="s">
        <v>1228</v>
      </c>
      <c r="H213" t="s">
        <v>107</v>
      </c>
      <c r="I213" t="s">
        <v>186</v>
      </c>
      <c r="J213" t="s">
        <v>1248</v>
      </c>
      <c r="K213" t="s">
        <v>1248</v>
      </c>
      <c r="L213" t="s">
        <v>1249</v>
      </c>
      <c r="M213" t="s">
        <v>15</v>
      </c>
      <c r="N213" s="4" t="str">
        <f>HYPERLINK("https://electionmgmt.vermont.gov/TFA/DownLoadFinancialDisclosure?FileName=Daudelin_Edmond_StateRep_2020AugPrimary_ac1fe249-f9ad-47fc-b8a7-dd36c3e4bc9b.pdf", "Daudelin_Edmond_StateRep_2020AugPrimary_ac1fe249-f9ad-47fc-b8a7-dd36c3e4bc9b.pdf")</f>
        <v>Daudelin_Edmond_StateRep_2020AugPrimary_ac1fe249-f9ad-47fc-b8a7-dd36c3e4bc9b.pdf</v>
      </c>
    </row>
    <row r="214" spans="1:14">
      <c r="A214" t="s">
        <v>788</v>
      </c>
      <c r="B214" t="s">
        <v>1245</v>
      </c>
      <c r="C214" t="s">
        <v>1250</v>
      </c>
      <c r="D214" t="s">
        <v>184</v>
      </c>
      <c r="E214" t="s">
        <v>18</v>
      </c>
      <c r="F214" t="s">
        <v>1251</v>
      </c>
      <c r="G214" t="s">
        <v>1252</v>
      </c>
      <c r="H214" t="s">
        <v>107</v>
      </c>
      <c r="I214" t="s">
        <v>186</v>
      </c>
      <c r="J214" t="s">
        <v>1253</v>
      </c>
      <c r="K214" t="s">
        <v>1253</v>
      </c>
      <c r="L214" t="s">
        <v>1254</v>
      </c>
      <c r="M214" t="s">
        <v>1255</v>
      </c>
      <c r="N214" s="4" t="str">
        <f>HYPERLINK("https://electionmgmt.vermont.gov/TFA/DownLoadFinancialDisclosure?FileName=Dolan_Karen_StateRep_2020AugPrimary_70666ebe-7662-41f0-80c7-f110cc126511.pdf", "Dolan_Karen_StateRep_2020AugPrimary_70666ebe-7662-41f0-80c7-f110cc126511.pdf")</f>
        <v>Dolan_Karen_StateRep_2020AugPrimary_70666ebe-7662-41f0-80c7-f110cc126511.pdf</v>
      </c>
    </row>
    <row r="215" spans="1:14">
      <c r="A215" t="s">
        <v>788</v>
      </c>
      <c r="B215" t="s">
        <v>1245</v>
      </c>
      <c r="C215" t="s">
        <v>1256</v>
      </c>
      <c r="D215" t="s">
        <v>184</v>
      </c>
      <c r="E215" t="s">
        <v>166</v>
      </c>
      <c r="F215" t="s">
        <v>1257</v>
      </c>
      <c r="G215" t="s">
        <v>184</v>
      </c>
      <c r="H215" t="s">
        <v>107</v>
      </c>
      <c r="I215" t="s">
        <v>186</v>
      </c>
      <c r="J215" t="s">
        <v>1258</v>
      </c>
      <c r="K215" t="s">
        <v>15</v>
      </c>
      <c r="L215" t="s">
        <v>1259</v>
      </c>
      <c r="M215" t="s">
        <v>15</v>
      </c>
      <c r="N215" s="2" t="str">
        <f>HYPERLINK("https://electionmgmt.vermont.gov/TFA/DownLoadFinancialDisclosure?FileName=Chitt 8.2 Republican Gaskill Brett FD_2587d4c1-74fa-44fb-b1de-c61ed06da710.pdf", "Chitt 8.2 Republican Gaskill Brett FD_2587d4c1-74fa-44fb-b1de-c61ed06da710.pdf")</f>
        <v>Chitt 8.2 Republican Gaskill Brett FD_2587d4c1-74fa-44fb-b1de-c61ed06da710.pdf</v>
      </c>
    </row>
    <row r="216" spans="1:14">
      <c r="A216" t="s">
        <v>788</v>
      </c>
      <c r="B216" t="s">
        <v>1245</v>
      </c>
      <c r="C216" t="s">
        <v>1260</v>
      </c>
      <c r="D216" t="s">
        <v>184</v>
      </c>
      <c r="E216" t="s">
        <v>18</v>
      </c>
      <c r="F216" t="s">
        <v>1261</v>
      </c>
      <c r="G216" t="s">
        <v>1252</v>
      </c>
      <c r="H216" t="s">
        <v>107</v>
      </c>
      <c r="I216" t="s">
        <v>186</v>
      </c>
      <c r="J216" t="s">
        <v>1262</v>
      </c>
      <c r="K216" t="s">
        <v>1263</v>
      </c>
      <c r="L216" t="s">
        <v>1264</v>
      </c>
      <c r="M216" t="s">
        <v>1265</v>
      </c>
      <c r="N216" s="4" t="str">
        <f>HYPERLINK("https://electionmgmt.vermont.gov/TFA/DownLoadFinancialDisclosure?FileName=Houghton_Lori_StateRep_2020Aug Primary_502d907f-6b80-4637-9709-14d329b206c8.pdf", "Houghton_Lori_StateRep_2020Aug Primary_502d907f-6b80-4637-9709-14d329b206c8.pdf")</f>
        <v>Houghton_Lori_StateRep_2020Aug Primary_502d907f-6b80-4637-9709-14d329b206c8.pdf</v>
      </c>
    </row>
    <row r="217" spans="1:14">
      <c r="A217" t="s">
        <v>788</v>
      </c>
      <c r="B217" t="s">
        <v>1266</v>
      </c>
      <c r="C217" t="s">
        <v>1267</v>
      </c>
      <c r="D217" t="s">
        <v>1268</v>
      </c>
      <c r="E217" t="s">
        <v>166</v>
      </c>
      <c r="F217" t="s">
        <v>1269</v>
      </c>
      <c r="G217" t="s">
        <v>1268</v>
      </c>
      <c r="H217" t="s">
        <v>107</v>
      </c>
      <c r="I217" t="s">
        <v>1270</v>
      </c>
      <c r="J217" t="s">
        <v>1271</v>
      </c>
      <c r="K217" t="s">
        <v>1271</v>
      </c>
      <c r="L217" t="s">
        <v>1272</v>
      </c>
      <c r="M217" t="s">
        <v>1273</v>
      </c>
      <c r="N217" s="4" t="str">
        <f>HYPERLINK("https://electionmgmt.vermont.gov/TFA/DownLoadFinancialDisclosure?FileName=Robert Bancroft Financial Disclosure Form_7e5e2fc5-5e61-43dd-a699-489404126662.pdf", "Robert Bancroft Financial Disclosure Form_7e5e2fc5-5e61-43dd-a699-489404126662.pdf")</f>
        <v>Robert Bancroft Financial Disclosure Form_7e5e2fc5-5e61-43dd-a699-489404126662.pdf</v>
      </c>
    </row>
    <row r="218" spans="1:14">
      <c r="A218" t="s">
        <v>788</v>
      </c>
      <c r="B218" t="s">
        <v>1266</v>
      </c>
      <c r="C218" t="s">
        <v>1274</v>
      </c>
      <c r="D218" t="s">
        <v>184</v>
      </c>
      <c r="E218" t="s">
        <v>18</v>
      </c>
      <c r="F218" t="s">
        <v>1275</v>
      </c>
      <c r="G218" t="s">
        <v>184</v>
      </c>
      <c r="H218" t="s">
        <v>107</v>
      </c>
      <c r="I218" t="s">
        <v>186</v>
      </c>
      <c r="J218" t="s">
        <v>15</v>
      </c>
      <c r="K218" t="s">
        <v>15</v>
      </c>
      <c r="L218" t="s">
        <v>1276</v>
      </c>
      <c r="M218" t="s">
        <v>1277</v>
      </c>
      <c r="N218" s="4" t="str">
        <f>HYPERLINK("https://electionmgmt.vermont.gov/TFA/DownLoadFinancialDisclosure?FileName=Alyssa Black Financial Disclosure Form_625cd66a-8fd0-4428-b56f-4724ed70525f.pdf", "Alyssa Black Financial Disclosure Form_625cd66a-8fd0-4428-b56f-4724ed70525f.pdf")</f>
        <v>Alyssa Black Financial Disclosure Form_625cd66a-8fd0-4428-b56f-4724ed70525f.pdf</v>
      </c>
    </row>
    <row r="219" spans="1:14">
      <c r="A219" t="s">
        <v>788</v>
      </c>
      <c r="B219" t="s">
        <v>1266</v>
      </c>
      <c r="C219" t="s">
        <v>1278</v>
      </c>
      <c r="D219" t="s">
        <v>184</v>
      </c>
      <c r="E219" t="s">
        <v>57</v>
      </c>
      <c r="F219" t="s">
        <v>1279</v>
      </c>
      <c r="G219" t="s">
        <v>184</v>
      </c>
      <c r="H219" t="s">
        <v>107</v>
      </c>
      <c r="I219" t="s">
        <v>186</v>
      </c>
      <c r="J219" t="s">
        <v>1280</v>
      </c>
      <c r="K219" t="s">
        <v>1281</v>
      </c>
      <c r="L219" t="s">
        <v>1282</v>
      </c>
      <c r="M219" t="s">
        <v>1283</v>
      </c>
      <c r="N219" s="2" t="str">
        <f>HYPERLINK("https://electionmgmt.vermont.gov/TFA/DownLoadFinancialDisclosure?FileName=Watts Andy Chitt 8-3 State Rep Indepedent FD_9b5c4968-8825-4cdd-b732-38e985585aa0.pdf", "Watts Andy Chitt 8-3 State Rep Indepedent FD_9b5c4968-8825-4cdd-b732-38e985585aa0.pdf")</f>
        <v>Watts Andy Chitt 8-3 State Rep Indepedent FD_9b5c4968-8825-4cdd-b732-38e985585aa0.pdf</v>
      </c>
    </row>
    <row r="220" spans="1:14">
      <c r="A220" t="s">
        <v>788</v>
      </c>
      <c r="B220" t="s">
        <v>1284</v>
      </c>
      <c r="C220" t="s">
        <v>1285</v>
      </c>
      <c r="D220" t="s">
        <v>585</v>
      </c>
      <c r="E220" t="s">
        <v>18</v>
      </c>
      <c r="F220" t="s">
        <v>1286</v>
      </c>
      <c r="G220" t="s">
        <v>585</v>
      </c>
      <c r="H220" t="s">
        <v>107</v>
      </c>
      <c r="I220" t="s">
        <v>587</v>
      </c>
      <c r="J220" t="s">
        <v>1287</v>
      </c>
      <c r="K220" t="s">
        <v>1287</v>
      </c>
      <c r="L220" t="s">
        <v>1288</v>
      </c>
      <c r="M220" t="s">
        <v>1289</v>
      </c>
      <c r="N220" s="4" t="str">
        <f>HYPERLINK("https://electionmgmt.vermont.gov/TFA/DownLoadFinancialDisclosure?FileName=DOC052820-05282020110150_e780d81d-8ecc-4b50-af88-ef426a884050.pdf", "DOC052820-05282020110150_e780d81d-8ecc-4b50-af88-ef426a884050.pdf")</f>
        <v>DOC052820-05282020110150_e780d81d-8ecc-4b50-af88-ef426a884050.pdf</v>
      </c>
    </row>
    <row r="221" spans="1:14">
      <c r="A221" t="s">
        <v>788</v>
      </c>
      <c r="B221" t="s">
        <v>1284</v>
      </c>
      <c r="C221" t="s">
        <v>1290</v>
      </c>
      <c r="D221" t="s">
        <v>585</v>
      </c>
      <c r="E221" t="s">
        <v>166</v>
      </c>
      <c r="F221" t="s">
        <v>1291</v>
      </c>
      <c r="G221" t="s">
        <v>585</v>
      </c>
      <c r="H221" t="s">
        <v>107</v>
      </c>
      <c r="I221" t="s">
        <v>587</v>
      </c>
      <c r="J221" t="s">
        <v>1292</v>
      </c>
      <c r="K221" t="s">
        <v>15</v>
      </c>
      <c r="L221" t="s">
        <v>1293</v>
      </c>
      <c r="M221" t="s">
        <v>15</v>
      </c>
      <c r="N221" s="4" t="str">
        <f>HYPERLINK("https://electionmgmt.vermont.gov/TFA/DownLoadFinancialDisclosure?FileName=DOC052820-05282020140207_638104d4-c848-4a20-b286-d799d9f53f25.pdf", "DOC052820-05282020140207_638104d4-c848-4a20-b286-d799d9f53f25.pdf")</f>
        <v>DOC052820-05282020140207_638104d4-c848-4a20-b286-d799d9f53f25.pdf</v>
      </c>
    </row>
    <row r="222" spans="1:14">
      <c r="A222" t="s">
        <v>788</v>
      </c>
      <c r="B222" t="s">
        <v>1284</v>
      </c>
      <c r="C222" t="s">
        <v>1294</v>
      </c>
      <c r="D222" t="s">
        <v>585</v>
      </c>
      <c r="E222" t="s">
        <v>18</v>
      </c>
      <c r="F222" t="s">
        <v>1295</v>
      </c>
      <c r="G222" t="s">
        <v>585</v>
      </c>
      <c r="H222" t="s">
        <v>107</v>
      </c>
      <c r="I222" t="s">
        <v>587</v>
      </c>
      <c r="J222" t="s">
        <v>1296</v>
      </c>
      <c r="K222" t="s">
        <v>15</v>
      </c>
      <c r="L222" t="s">
        <v>1297</v>
      </c>
      <c r="M222" t="s">
        <v>1298</v>
      </c>
      <c r="N222" s="4" t="str">
        <f>HYPERLINK("https://electionmgmt.vermont.gov/TFA/DownLoadFinancialDisclosure?FileName=DOC051920-05192020135701_fcc34ab4-0228-4de5-9b4a-91e286bc758c.pdf", "DOC051920-05192020135701_fcc34ab4-0228-4de5-9b4a-91e286bc758c.pdf")</f>
        <v>DOC051920-05192020135701_fcc34ab4-0228-4de5-9b4a-91e286bc758c.pdf</v>
      </c>
    </row>
    <row r="223" spans="1:14">
      <c r="A223" t="s">
        <v>788</v>
      </c>
      <c r="B223" t="s">
        <v>1284</v>
      </c>
      <c r="C223" t="s">
        <v>1299</v>
      </c>
      <c r="D223" t="s">
        <v>585</v>
      </c>
      <c r="E223" t="s">
        <v>166</v>
      </c>
      <c r="F223" t="s">
        <v>1300</v>
      </c>
      <c r="G223" t="s">
        <v>585</v>
      </c>
      <c r="H223" t="s">
        <v>107</v>
      </c>
      <c r="I223" t="s">
        <v>587</v>
      </c>
      <c r="J223" t="s">
        <v>1301</v>
      </c>
      <c r="K223" t="s">
        <v>15</v>
      </c>
      <c r="L223" t="s">
        <v>1302</v>
      </c>
      <c r="M223" t="s">
        <v>15</v>
      </c>
      <c r="N223" s="4" t="str">
        <f>HYPERLINK("https://electionmgmt.vermont.gov/TFA/DownLoadFinancialDisclosure?FileName=DOC052820-05282020164733_a862326c-2715-415a-a1c5-88fcdf2a38c1.pdf", "DOC052820-05282020164733_a862326c-2715-415a-a1c5-88fcdf2a38c1.pdf")</f>
        <v>DOC052820-05282020164733_a862326c-2715-415a-a1c5-88fcdf2a38c1.pdf</v>
      </c>
    </row>
    <row r="224" spans="1:14">
      <c r="A224" t="s">
        <v>788</v>
      </c>
      <c r="B224" t="s">
        <v>1303</v>
      </c>
      <c r="C224" t="s">
        <v>1304</v>
      </c>
      <c r="D224" t="s">
        <v>585</v>
      </c>
      <c r="E224" t="s">
        <v>18</v>
      </c>
      <c r="F224" t="s">
        <v>1305</v>
      </c>
      <c r="G224" t="s">
        <v>585</v>
      </c>
      <c r="H224" t="s">
        <v>107</v>
      </c>
      <c r="I224" t="s">
        <v>587</v>
      </c>
      <c r="J224" t="s">
        <v>1306</v>
      </c>
      <c r="K224" t="s">
        <v>15</v>
      </c>
      <c r="L224" t="s">
        <v>1307</v>
      </c>
      <c r="M224" t="s">
        <v>15</v>
      </c>
      <c r="N224" s="4" t="str">
        <f>HYPERLINK("https://electionmgmt.vermont.gov/TFA/DownLoadFinancialDisclosure?FileName=DOC052120-05212020130850_8f916ca9-d5cd-4dff-b261-6f6359df8633.pdf", "DOC052120-05212020130850_8f916ca9-d5cd-4dff-b261-6f6359df8633.pdf")</f>
        <v>DOC052120-05212020130850_8f916ca9-d5cd-4dff-b261-6f6359df8633.pdf</v>
      </c>
    </row>
    <row r="225" spans="1:14">
      <c r="A225" t="s">
        <v>788</v>
      </c>
      <c r="B225" t="s">
        <v>1303</v>
      </c>
      <c r="C225" t="s">
        <v>1308</v>
      </c>
      <c r="D225" t="s">
        <v>585</v>
      </c>
      <c r="E225" t="s">
        <v>166</v>
      </c>
      <c r="F225" t="s">
        <v>1309</v>
      </c>
      <c r="G225" t="s">
        <v>585</v>
      </c>
      <c r="H225" t="s">
        <v>107</v>
      </c>
      <c r="I225" t="s">
        <v>587</v>
      </c>
      <c r="J225" t="s">
        <v>1310</v>
      </c>
      <c r="K225" t="s">
        <v>1311</v>
      </c>
      <c r="L225" t="s">
        <v>1312</v>
      </c>
      <c r="M225" t="s">
        <v>15</v>
      </c>
      <c r="N225" s="4" t="str">
        <f>HYPERLINK("https://electionmgmt.vermont.gov/TFA/DownLoadFinancialDisclosure?FileName=Brennan 2020_5da4ff5e-adf3-46f3-ab5e-74219aa1d309.pdf", "Brennan 2020_5da4ff5e-adf3-46f3-ab5e-74219aa1d309.pdf")</f>
        <v>Brennan 2020_5da4ff5e-adf3-46f3-ab5e-74219aa1d309.pdf</v>
      </c>
    </row>
    <row r="226" spans="1:14">
      <c r="A226" t="s">
        <v>788</v>
      </c>
      <c r="B226" t="s">
        <v>1303</v>
      </c>
      <c r="C226" t="s">
        <v>1313</v>
      </c>
      <c r="D226" t="s">
        <v>585</v>
      </c>
      <c r="E226" t="s">
        <v>166</v>
      </c>
      <c r="F226" t="s">
        <v>1314</v>
      </c>
      <c r="G226" t="s">
        <v>585</v>
      </c>
      <c r="H226" t="s">
        <v>107</v>
      </c>
      <c r="I226" t="s">
        <v>587</v>
      </c>
      <c r="J226" t="s">
        <v>1315</v>
      </c>
      <c r="K226" t="s">
        <v>15</v>
      </c>
      <c r="L226" t="s">
        <v>1316</v>
      </c>
      <c r="M226" s="5" t="s">
        <v>1317</v>
      </c>
      <c r="N226" s="4" t="str">
        <f>HYPERLINK("https://electionmgmt.vermont.gov/TFA/DownLoadFinancialDisclosure?FileName=DOC052820-05282020113930_a5e635f4-e4c2-4558-b1bb-c7a4f3cccd5a.pdf", "DOC052820-05282020113930_a5e635f4-e4c2-4558-b1bb-c7a4f3cccd5a.pdf")</f>
        <v>DOC052820-05282020113930_a5e635f4-e4c2-4558-b1bb-c7a4f3cccd5a.pdf</v>
      </c>
    </row>
    <row r="227" spans="1:14">
      <c r="A227" t="s">
        <v>788</v>
      </c>
      <c r="B227" t="s">
        <v>1318</v>
      </c>
      <c r="C227" t="s">
        <v>1319</v>
      </c>
      <c r="D227" t="s">
        <v>466</v>
      </c>
      <c r="E227" t="s">
        <v>291</v>
      </c>
      <c r="F227" t="s">
        <v>1320</v>
      </c>
      <c r="G227" t="s">
        <v>466</v>
      </c>
      <c r="H227" t="s">
        <v>107</v>
      </c>
      <c r="I227" t="s">
        <v>485</v>
      </c>
      <c r="J227" t="s">
        <v>15</v>
      </c>
      <c r="K227" t="s">
        <v>15</v>
      </c>
      <c r="L227" t="s">
        <v>15</v>
      </c>
      <c r="M227" t="s">
        <v>15</v>
      </c>
      <c r="N227" s="2" t="str">
        <f>HYPERLINK("https://electionmgmt.vermont.gov/TFA/DownLoadFinancialDisclosure?FileName=Chitt 10 Prog Buik Todd FD_4f29fe65-6489-43b6-8f73-bbb5a49a849c.pdf", "Chitt 10 Prog Buik Todd FD_4f29fe65-6489-43b6-8f73-bbb5a49a849c.pdf")</f>
        <v>Chitt 10 Prog Buik Todd FD_4f29fe65-6489-43b6-8f73-bbb5a49a849c.pdf</v>
      </c>
    </row>
    <row r="228" spans="1:14">
      <c r="A228" t="s">
        <v>788</v>
      </c>
      <c r="B228" t="s">
        <v>1318</v>
      </c>
      <c r="C228" t="s">
        <v>1321</v>
      </c>
      <c r="D228" t="s">
        <v>466</v>
      </c>
      <c r="E228" t="s">
        <v>18</v>
      </c>
      <c r="F228" t="s">
        <v>1322</v>
      </c>
      <c r="G228" t="s">
        <v>466</v>
      </c>
      <c r="H228" t="s">
        <v>107</v>
      </c>
      <c r="I228" t="s">
        <v>485</v>
      </c>
      <c r="J228" t="s">
        <v>1323</v>
      </c>
      <c r="K228" t="s">
        <v>1324</v>
      </c>
      <c r="L228" t="s">
        <v>1325</v>
      </c>
      <c r="M228" t="s">
        <v>15</v>
      </c>
      <c r="N228" s="4" t="str">
        <f>HYPERLINK("https://electionmgmt.vermont.gov/TFA/DownLoadFinancialDisclosure?FileName=doc14308220200528150945_7150a1e3-3a18-4574-9745-653367df37f3.pdf", "doc14308220200528150945_7150a1e3-3a18-4574-9745-653367df37f3.pdf")</f>
        <v>doc14308220200528150945_7150a1e3-3a18-4574-9745-653367df37f3.pdf</v>
      </c>
    </row>
    <row r="229" spans="1:14">
      <c r="A229" t="s">
        <v>788</v>
      </c>
      <c r="B229" t="s">
        <v>1318</v>
      </c>
      <c r="C229" t="s">
        <v>1326</v>
      </c>
      <c r="D229" t="s">
        <v>466</v>
      </c>
      <c r="E229" t="s">
        <v>18</v>
      </c>
      <c r="F229" t="s">
        <v>1327</v>
      </c>
      <c r="G229" t="s">
        <v>466</v>
      </c>
      <c r="H229" t="s">
        <v>107</v>
      </c>
      <c r="I229" t="s">
        <v>1328</v>
      </c>
      <c r="J229" t="s">
        <v>1329</v>
      </c>
      <c r="K229" t="s">
        <v>1329</v>
      </c>
      <c r="L229" t="s">
        <v>1330</v>
      </c>
      <c r="M229" t="s">
        <v>15</v>
      </c>
      <c r="N229" s="4" t="str">
        <f>HYPERLINK("https://electionmgmt.vermont.gov/TFA/DownLoadFinancialDisclosure?FileName=doc14307620200528150512_40f1aad4-af79-4355-bcb8-b31931312ce6.pdf", "doc14307620200528150512_40f1aad4-af79-4355-bcb8-b31931312ce6.pdf")</f>
        <v>doc14307620200528150512_40f1aad4-af79-4355-bcb8-b31931312ce6.pdf</v>
      </c>
    </row>
    <row r="230" spans="1:14">
      <c r="A230" t="s">
        <v>788</v>
      </c>
      <c r="B230" t="s">
        <v>1318</v>
      </c>
      <c r="C230" t="s">
        <v>1331</v>
      </c>
      <c r="D230" t="s">
        <v>466</v>
      </c>
      <c r="E230" t="s">
        <v>166</v>
      </c>
      <c r="F230" t="s">
        <v>1332</v>
      </c>
      <c r="G230" t="s">
        <v>466</v>
      </c>
      <c r="H230" t="s">
        <v>107</v>
      </c>
      <c r="I230" t="s">
        <v>485</v>
      </c>
      <c r="J230" t="s">
        <v>15</v>
      </c>
      <c r="K230" t="s">
        <v>15</v>
      </c>
      <c r="L230" t="s">
        <v>15</v>
      </c>
      <c r="M230" t="s">
        <v>15</v>
      </c>
      <c r="N230" s="4" t="str">
        <f>HYPERLINK("https://electionmgmt.vermont.gov/TFA/DownLoadFinancialDisclosure?FileName=CHRIS MATTOS_8ae1d866-e8e3-4dd8-bef9-9f918252a585.pdf", "CHRIS MATTOS_8ae1d866-e8e3-4dd8-bef9-9f918252a585.pdf")</f>
        <v>CHRIS MATTOS_8ae1d866-e8e3-4dd8-bef9-9f918252a585.pdf</v>
      </c>
    </row>
    <row r="231" spans="1:14">
      <c r="A231" t="s">
        <v>788</v>
      </c>
      <c r="B231" t="s">
        <v>1318</v>
      </c>
      <c r="C231" t="s">
        <v>1333</v>
      </c>
      <c r="D231" t="s">
        <v>466</v>
      </c>
      <c r="E231" t="s">
        <v>166</v>
      </c>
      <c r="F231" t="s">
        <v>1334</v>
      </c>
      <c r="G231" t="s">
        <v>466</v>
      </c>
      <c r="H231" t="s">
        <v>107</v>
      </c>
      <c r="I231" t="s">
        <v>485</v>
      </c>
      <c r="J231" t="s">
        <v>1335</v>
      </c>
      <c r="K231" t="s">
        <v>1335</v>
      </c>
      <c r="L231" t="s">
        <v>1336</v>
      </c>
      <c r="M231" t="s">
        <v>15</v>
      </c>
      <c r="N231" s="4" t="str">
        <f>HYPERLINK("https://electionmgmt.vermont.gov/TFA/DownLoadFinancialDisclosure?FileName=doc14299320200528072737_33f09c49-33c9-4514-9a6e-e7cb0283458c.pdf", "doc14299320200528072737_33f09c49-33c9-4514-9a6e-e7cb0283458c.pdf")</f>
        <v>doc14299320200528072737_33f09c49-33c9-4514-9a6e-e7cb0283458c.pdf</v>
      </c>
    </row>
    <row r="232" spans="1:14">
      <c r="A232" t="s">
        <v>788</v>
      </c>
      <c r="B232" t="s">
        <v>1337</v>
      </c>
      <c r="C232" t="s">
        <v>1338</v>
      </c>
      <c r="D232" t="s">
        <v>1339</v>
      </c>
      <c r="E232" t="s">
        <v>18</v>
      </c>
      <c r="F232" t="s">
        <v>1340</v>
      </c>
      <c r="G232" t="s">
        <v>1339</v>
      </c>
      <c r="H232" t="s">
        <v>107</v>
      </c>
      <c r="I232" t="s">
        <v>1341</v>
      </c>
      <c r="J232" t="s">
        <v>15</v>
      </c>
      <c r="K232" t="s">
        <v>15</v>
      </c>
      <c r="L232" t="s">
        <v>15</v>
      </c>
      <c r="M232" t="s">
        <v>15</v>
      </c>
      <c r="N232" s="4" t="str">
        <f>HYPERLINK("https://electionmgmt.vermont.gov/TFA/DownLoadFinancialDisclosure?FileName=Bissonnette Clem Essex Cal FD_65d4bbf9-780e-4f39-991e-a86086bdd794.pdf", "Bissonnette Clem Essex Cal FD_65d4bbf9-780e-4f39-991e-a86086bdd794.pdf")</f>
        <v>Bissonnette Clem Essex Cal FD_65d4bbf9-780e-4f39-991e-a86086bdd794.pdf</v>
      </c>
    </row>
    <row r="233" spans="1:14">
      <c r="A233" t="s">
        <v>788</v>
      </c>
      <c r="B233" t="s">
        <v>1337</v>
      </c>
      <c r="C233" t="s">
        <v>1342</v>
      </c>
      <c r="D233" t="s">
        <v>1343</v>
      </c>
      <c r="E233" t="s">
        <v>166</v>
      </c>
      <c r="F233" t="s">
        <v>1344</v>
      </c>
      <c r="G233" t="s">
        <v>1343</v>
      </c>
      <c r="H233" t="s">
        <v>107</v>
      </c>
      <c r="I233" t="s">
        <v>1345</v>
      </c>
      <c r="J233" t="s">
        <v>15</v>
      </c>
      <c r="K233" t="s">
        <v>15</v>
      </c>
      <c r="L233" t="s">
        <v>15</v>
      </c>
      <c r="M233" t="s">
        <v>15</v>
      </c>
      <c r="N233" s="2"/>
    </row>
    <row r="234" spans="1:14">
      <c r="A234" t="s">
        <v>788</v>
      </c>
      <c r="B234" t="s">
        <v>1346</v>
      </c>
      <c r="C234" t="s">
        <v>1347</v>
      </c>
      <c r="D234" t="s">
        <v>1348</v>
      </c>
      <c r="E234" t="s">
        <v>18</v>
      </c>
      <c r="F234" t="s">
        <v>1349</v>
      </c>
      <c r="G234" t="s">
        <v>1348</v>
      </c>
      <c r="H234" t="s">
        <v>107</v>
      </c>
      <c r="I234" t="s">
        <v>1350</v>
      </c>
      <c r="J234" t="s">
        <v>1351</v>
      </c>
      <c r="K234" t="s">
        <v>1352</v>
      </c>
      <c r="L234" t="s">
        <v>1353</v>
      </c>
      <c r="M234" t="s">
        <v>15</v>
      </c>
      <c r="N234" s="4" t="str">
        <f>HYPERLINK("https://electionmgmt.vermont.gov/TFA/DownLoadFinancialDisclosure?FileName=Allen_Martha_Staterep_2020AugPrimary_8cdbe803-9e36-415f-8b4d-457af6458a3d.pdf", "Allen_Martha_Staterep_2020AugPrimary_8cdbe803-9e36-415f-8b4d-457af6458a3d.pdf")</f>
        <v>Allen_Martha_Staterep_2020AugPrimary_8cdbe803-9e36-415f-8b4d-457af6458a3d.pdf</v>
      </c>
    </row>
    <row r="235" spans="1:14">
      <c r="A235" t="s">
        <v>788</v>
      </c>
      <c r="B235" t="s">
        <v>1346</v>
      </c>
      <c r="C235" t="s">
        <v>1354</v>
      </c>
      <c r="D235" t="s">
        <v>1355</v>
      </c>
      <c r="E235" t="s">
        <v>57</v>
      </c>
      <c r="F235" t="s">
        <v>1356</v>
      </c>
      <c r="G235" t="s">
        <v>1357</v>
      </c>
      <c r="H235" t="s">
        <v>107</v>
      </c>
      <c r="I235" t="s">
        <v>1358</v>
      </c>
      <c r="J235" t="s">
        <v>1359</v>
      </c>
      <c r="K235" t="s">
        <v>15</v>
      </c>
      <c r="L235" t="s">
        <v>1360</v>
      </c>
      <c r="M235" t="s">
        <v>15</v>
      </c>
      <c r="N235" s="2" t="str">
        <f>HYPERLINK("https://electionmgmt.vermont.gov/TFA/DownLoadFinancialDisclosure?FileName=Lefebvre Paul Ess-Cal-Orl State Rep Independent FD_650ab355-bf7b-46ea-8297-57027e2f14b2.pdf", "Lefebvre Paul Ess-Cal-Orl State Rep Independent FD_650ab355-bf7b-46ea-8297-57027e2f14b2.pdf")</f>
        <v>Lefebvre Paul Ess-Cal-Orl State Rep Independent FD_650ab355-bf7b-46ea-8297-57027e2f14b2.pdf</v>
      </c>
    </row>
    <row r="236" spans="1:14">
      <c r="A236" t="s">
        <v>788</v>
      </c>
      <c r="B236" t="s">
        <v>1361</v>
      </c>
      <c r="C236" t="s">
        <v>1362</v>
      </c>
      <c r="D236" t="s">
        <v>310</v>
      </c>
      <c r="E236" t="s">
        <v>57</v>
      </c>
      <c r="F236" t="s">
        <v>1363</v>
      </c>
      <c r="G236" t="s">
        <v>310</v>
      </c>
      <c r="H236" t="s">
        <v>107</v>
      </c>
      <c r="I236" t="s">
        <v>485</v>
      </c>
      <c r="J236" t="s">
        <v>1364</v>
      </c>
      <c r="K236" t="s">
        <v>1365</v>
      </c>
      <c r="L236" t="s">
        <v>1366</v>
      </c>
      <c r="M236" t="s">
        <v>15</v>
      </c>
      <c r="N236" s="2" t="str">
        <f>HYPERLINK("https://electionmgmt.vermont.gov/TFA/DownLoadFinancialDisclosure?FileName=Chiappinelli Ben Franklin 1 state rep independent FD_8acb347a-9cc9-4ff7-a288-1f948d34e2ae.pdf", "Chiappinelli Ben Franklin 1 state rep independent FD_8acb347a-9cc9-4ff7-a288-1f948d34e2ae.pdf")</f>
        <v>Chiappinelli Ben Franklin 1 state rep independent FD_8acb347a-9cc9-4ff7-a288-1f948d34e2ae.pdf</v>
      </c>
    </row>
    <row r="237" spans="1:14">
      <c r="A237" t="s">
        <v>788</v>
      </c>
      <c r="B237" t="s">
        <v>1361</v>
      </c>
      <c r="C237" t="s">
        <v>1367</v>
      </c>
      <c r="D237" t="s">
        <v>310</v>
      </c>
      <c r="E237" t="s">
        <v>166</v>
      </c>
      <c r="F237" t="s">
        <v>1368</v>
      </c>
      <c r="G237" t="s">
        <v>310</v>
      </c>
      <c r="H237" t="s">
        <v>107</v>
      </c>
      <c r="I237" t="s">
        <v>231</v>
      </c>
      <c r="J237" t="s">
        <v>1369</v>
      </c>
      <c r="K237" t="s">
        <v>1369</v>
      </c>
      <c r="L237" t="s">
        <v>1370</v>
      </c>
      <c r="M237" t="s">
        <v>15</v>
      </c>
      <c r="N237" s="4" t="str">
        <f>HYPERLINK("https://electionmgmt.vermont.gov/TFA/DownLoadFinancialDisclosure?FileName=rosenquist._f00ba78b-3f40-4868-ab68-415f25714214.pdf", "rosenquist._f00ba78b-3f40-4868-ab68-415f25714214.pdf")</f>
        <v>rosenquist._f00ba78b-3f40-4868-ab68-415f25714214.pdf</v>
      </c>
    </row>
    <row r="238" spans="1:14">
      <c r="A238" t="s">
        <v>788</v>
      </c>
      <c r="B238" t="s">
        <v>1371</v>
      </c>
      <c r="C238" t="s">
        <v>1372</v>
      </c>
      <c r="D238" t="s">
        <v>1373</v>
      </c>
      <c r="E238" t="s">
        <v>57</v>
      </c>
      <c r="F238" t="s">
        <v>1374</v>
      </c>
      <c r="G238" t="s">
        <v>1373</v>
      </c>
      <c r="H238" t="s">
        <v>107</v>
      </c>
      <c r="I238" t="s">
        <v>1375</v>
      </c>
      <c r="J238" t="s">
        <v>1376</v>
      </c>
      <c r="K238" t="s">
        <v>1376</v>
      </c>
      <c r="L238" t="s">
        <v>1377</v>
      </c>
      <c r="M238" t="s">
        <v>1378</v>
      </c>
      <c r="N238" s="2" t="str">
        <f>HYPERLINK("https://electionmgmt.vermont.gov/TFA/DownLoadFinancialDisclosure?FileName=Murphy Barbara Franklin 2 State Rep Independent FD_f4cda99c-0a2d-4b38-bfcb-0002c03f9708.pdf", "Murphy Barbara Franklin 2 State Rep Independent FD_f4cda99c-0a2d-4b38-bfcb-0002c03f9708.pdf")</f>
        <v>Murphy Barbara Franklin 2 State Rep Independent FD_f4cda99c-0a2d-4b38-bfcb-0002c03f9708.pdf</v>
      </c>
    </row>
    <row r="239" spans="1:14">
      <c r="A239" t="s">
        <v>788</v>
      </c>
      <c r="B239" t="s">
        <v>1379</v>
      </c>
      <c r="C239" t="s">
        <v>228</v>
      </c>
      <c r="D239" t="s">
        <v>229</v>
      </c>
      <c r="E239" t="s">
        <v>57</v>
      </c>
      <c r="F239" t="s">
        <v>230</v>
      </c>
      <c r="G239" t="s">
        <v>229</v>
      </c>
      <c r="H239" t="s">
        <v>107</v>
      </c>
      <c r="I239" t="s">
        <v>231</v>
      </c>
      <c r="J239" t="s">
        <v>232</v>
      </c>
      <c r="K239" t="s">
        <v>232</v>
      </c>
      <c r="L239" t="s">
        <v>233</v>
      </c>
      <c r="M239" t="s">
        <v>15</v>
      </c>
      <c r="N239" s="2" t="str">
        <f>HYPERLINK("https://electionmgmt.vermont.gov/TFA/DownLoadFinancialDisclosure?FileName=Billado Wayne State Rep and State Senate Independent FD_e3996906-201e-463b-b6a6-83493bea3177.pdf", "Billado Wayne State Rep and State Senate Independent FD_e3996906-201e-463b-b6a6-83493bea3177.pdf")</f>
        <v>Billado Wayne State Rep and State Senate Independent FD_e3996906-201e-463b-b6a6-83493bea3177.pdf</v>
      </c>
    </row>
    <row r="240" spans="1:14">
      <c r="A240" t="s">
        <v>788</v>
      </c>
      <c r="B240" t="s">
        <v>1379</v>
      </c>
      <c r="C240" t="s">
        <v>1380</v>
      </c>
      <c r="D240" t="s">
        <v>573</v>
      </c>
      <c r="E240" t="s">
        <v>166</v>
      </c>
      <c r="F240" t="s">
        <v>1381</v>
      </c>
      <c r="G240" t="s">
        <v>573</v>
      </c>
      <c r="H240" t="s">
        <v>107</v>
      </c>
      <c r="I240" t="s">
        <v>231</v>
      </c>
      <c r="J240" t="s">
        <v>1382</v>
      </c>
      <c r="K240" t="s">
        <v>1383</v>
      </c>
      <c r="L240" t="s">
        <v>1384</v>
      </c>
      <c r="M240" t="s">
        <v>15</v>
      </c>
      <c r="N240" s="4" t="str">
        <f>HYPERLINK("https://electionmgmt.vermont.gov/TFA/DownLoadFinancialDisclosure?FileName=Financial Disclosure - Cheeseman 2020_864ba6a4-a334-4cde-97ca-0c2d5a7f6f23.pdf", "Financial Disclosure - Cheeseman 2020_864ba6a4-a334-4cde-97ca-0c2d5a7f6f23.pdf")</f>
        <v>Financial Disclosure - Cheeseman 2020_864ba6a4-a334-4cde-97ca-0c2d5a7f6f23.pdf</v>
      </c>
    </row>
    <row r="241" spans="1:14">
      <c r="A241" t="s">
        <v>788</v>
      </c>
      <c r="B241" t="s">
        <v>1379</v>
      </c>
      <c r="C241" t="s">
        <v>1385</v>
      </c>
      <c r="D241" t="s">
        <v>229</v>
      </c>
      <c r="E241" t="s">
        <v>18</v>
      </c>
      <c r="F241" t="s">
        <v>1386</v>
      </c>
      <c r="G241" t="s">
        <v>229</v>
      </c>
      <c r="H241" t="s">
        <v>107</v>
      </c>
      <c r="I241" t="s">
        <v>231</v>
      </c>
      <c r="J241" t="s">
        <v>1387</v>
      </c>
      <c r="K241" t="s">
        <v>1387</v>
      </c>
      <c r="L241" t="s">
        <v>1388</v>
      </c>
      <c r="M241" t="s">
        <v>1389</v>
      </c>
      <c r="N241" s="4" t="str">
        <f>HYPERLINK("https://electionmgmt.vermont.gov/TFA/DownLoadFinancialDisclosure?FileName=Financial Disclosure - Glidden 2020_9e2d1851-79c1-465f-a6bf-c997743751ac.pdf", "Financial Disclosure - Glidden 2020_9e2d1851-79c1-465f-a6bf-c997743751ac.pdf")</f>
        <v>Financial Disclosure - Glidden 2020_9e2d1851-79c1-465f-a6bf-c997743751ac.pdf</v>
      </c>
    </row>
    <row r="242" spans="1:14">
      <c r="A242" t="s">
        <v>788</v>
      </c>
      <c r="B242" t="s">
        <v>1379</v>
      </c>
      <c r="C242" t="s">
        <v>1390</v>
      </c>
      <c r="D242" t="s">
        <v>229</v>
      </c>
      <c r="E242" t="s">
        <v>18</v>
      </c>
      <c r="F242" t="s">
        <v>1391</v>
      </c>
      <c r="G242" t="s">
        <v>229</v>
      </c>
      <c r="H242" t="s">
        <v>107</v>
      </c>
      <c r="I242" t="s">
        <v>231</v>
      </c>
      <c r="J242" t="s">
        <v>1392</v>
      </c>
      <c r="K242" t="s">
        <v>15</v>
      </c>
      <c r="L242" t="s">
        <v>1393</v>
      </c>
      <c r="M242" t="s">
        <v>15</v>
      </c>
      <c r="N242" s="4" t="str">
        <f>HYPERLINK("https://electionmgmt.vermont.gov/TFA/DownLoadFinancialDisclosure?FileName=Financial Disclosure - Mike McCarthy 2020_3f148fc3-9a53-4fd7-ac4c-03cc9c8ba50d.pdf", "Financial Disclosure - Mike McCarthy 2020_3f148fc3-9a53-4fd7-ac4c-03cc9c8ba50d.pdf")</f>
        <v>Financial Disclosure - Mike McCarthy 2020_3f148fc3-9a53-4fd7-ac4c-03cc9c8ba50d.pdf</v>
      </c>
    </row>
    <row r="243" spans="1:14">
      <c r="A243" t="s">
        <v>788</v>
      </c>
      <c r="B243" t="s">
        <v>1379</v>
      </c>
      <c r="C243" t="s">
        <v>1394</v>
      </c>
      <c r="D243" t="s">
        <v>573</v>
      </c>
      <c r="E243" t="s">
        <v>166</v>
      </c>
      <c r="F243" t="s">
        <v>1395</v>
      </c>
      <c r="G243" t="s">
        <v>573</v>
      </c>
      <c r="H243" t="s">
        <v>107</v>
      </c>
      <c r="I243" t="s">
        <v>231</v>
      </c>
      <c r="J243" t="s">
        <v>1396</v>
      </c>
      <c r="K243" t="s">
        <v>15</v>
      </c>
      <c r="L243" t="s">
        <v>1397</v>
      </c>
      <c r="M243" t="s">
        <v>1398</v>
      </c>
      <c r="N243" s="4" t="str">
        <f>HYPERLINK("https://electionmgmt.vermont.gov/TFA/DownLoadFinancialDisclosure?FileName=Financial Disclosure - Toof 2020_356e3094-8417-4659-bbbd-ebd4e8c57e29.pdf", "Financial Disclosure - Toof 2020_356e3094-8417-4659-bbbd-ebd4e8c57e29.pdf")</f>
        <v>Financial Disclosure - Toof 2020_356e3094-8417-4659-bbbd-ebd4e8c57e29.pdf</v>
      </c>
    </row>
    <row r="244" spans="1:14">
      <c r="A244" t="s">
        <v>788</v>
      </c>
      <c r="B244" t="s">
        <v>1399</v>
      </c>
      <c r="C244" t="s">
        <v>1400</v>
      </c>
      <c r="D244" t="s">
        <v>573</v>
      </c>
      <c r="E244" t="s">
        <v>560</v>
      </c>
      <c r="F244" t="s">
        <v>1401</v>
      </c>
      <c r="G244" t="s">
        <v>1402</v>
      </c>
      <c r="H244" t="s">
        <v>107</v>
      </c>
      <c r="I244" t="s">
        <v>231</v>
      </c>
      <c r="J244" t="s">
        <v>1403</v>
      </c>
      <c r="K244" t="s">
        <v>1403</v>
      </c>
      <c r="L244" t="s">
        <v>1404</v>
      </c>
      <c r="M244" t="s">
        <v>15</v>
      </c>
      <c r="N244" s="4" t="str">
        <f>HYPERLINK("https://electionmgmt.vermont.gov/TFA/DownLoadFinancialDisclosure?FileName=Dickinson_Lynn_State Rep_2020AugPrimary_c38e9332-5c51-49b4-ba71-066d0b7fe81b.pdf", "Dickinson_Lynn_State Rep_2020AugPrimary_c38e9332-5c51-49b4-ba71-066d0b7fe81b.pdf")</f>
        <v>Dickinson_Lynn_State Rep_2020AugPrimary_c38e9332-5c51-49b4-ba71-066d0b7fe81b.pdf</v>
      </c>
    </row>
    <row r="245" spans="1:14">
      <c r="A245" t="s">
        <v>788</v>
      </c>
      <c r="B245" t="s">
        <v>1405</v>
      </c>
      <c r="C245" t="s">
        <v>1406</v>
      </c>
      <c r="D245" t="s">
        <v>559</v>
      </c>
      <c r="E245" t="s">
        <v>18</v>
      </c>
      <c r="F245" t="s">
        <v>1407</v>
      </c>
      <c r="G245" t="s">
        <v>562</v>
      </c>
      <c r="H245" t="s">
        <v>107</v>
      </c>
      <c r="I245" t="s">
        <v>231</v>
      </c>
      <c r="J245" t="s">
        <v>1408</v>
      </c>
      <c r="K245" t="s">
        <v>1409</v>
      </c>
      <c r="L245" t="s">
        <v>1410</v>
      </c>
      <c r="M245" t="s">
        <v>1411</v>
      </c>
      <c r="N245" s="4" t="str">
        <f>HYPERLINK("https://electionmgmt.vermont.gov/TFA/DownLoadFinancialDisclosure?FileName=SKM_454e20052708550_9922a5e8-3e49-4da5-be60-758c910c5ef8.pdf", "SKM_454e20052708550_9922a5e8-3e49-4da5-be60-758c910c5ef8.pdf")</f>
        <v>SKM_454e20052708550_9922a5e8-3e49-4da5-be60-758c910c5ef8.pdf</v>
      </c>
    </row>
    <row r="246" spans="1:14">
      <c r="A246" t="s">
        <v>788</v>
      </c>
      <c r="B246" t="s">
        <v>1405</v>
      </c>
      <c r="C246" t="s">
        <v>1412</v>
      </c>
      <c r="D246" t="s">
        <v>1413</v>
      </c>
      <c r="E246" t="s">
        <v>166</v>
      </c>
      <c r="F246" t="s">
        <v>1414</v>
      </c>
      <c r="G246" t="s">
        <v>1413</v>
      </c>
      <c r="H246" t="s">
        <v>107</v>
      </c>
      <c r="I246" t="s">
        <v>1415</v>
      </c>
      <c r="J246" t="s">
        <v>15</v>
      </c>
      <c r="K246" t="s">
        <v>15</v>
      </c>
      <c r="L246" t="s">
        <v>1416</v>
      </c>
      <c r="M246" t="s">
        <v>15</v>
      </c>
      <c r="N246" s="4" t="str">
        <f>HYPERLINK("https://electionmgmt.vermont.gov/TFA/DownLoadFinancialDisclosure?FileName=SKM_454e20052712390_37f76449-2d84-4c52-abfc-56ffe9de97b2.pdf", "SKM_454e20052712390_37f76449-2d84-4c52-abfc-56ffe9de97b2.pdf")</f>
        <v>SKM_454e20052712390_37f76449-2d84-4c52-abfc-56ffe9de97b2.pdf</v>
      </c>
    </row>
    <row r="247" spans="1:14">
      <c r="A247" t="s">
        <v>788</v>
      </c>
      <c r="B247" t="s">
        <v>1405</v>
      </c>
      <c r="C247" t="s">
        <v>1417</v>
      </c>
      <c r="D247" t="s">
        <v>559</v>
      </c>
      <c r="E247" t="s">
        <v>560</v>
      </c>
      <c r="F247" t="s">
        <v>1418</v>
      </c>
      <c r="G247" t="s">
        <v>559</v>
      </c>
      <c r="H247" t="s">
        <v>107</v>
      </c>
      <c r="I247" t="s">
        <v>568</v>
      </c>
      <c r="J247" t="s">
        <v>1419</v>
      </c>
      <c r="K247" t="s">
        <v>1419</v>
      </c>
      <c r="L247" t="s">
        <v>1420</v>
      </c>
      <c r="M247" t="s">
        <v>15</v>
      </c>
      <c r="N247" s="4" t="str">
        <f>HYPERLINK("https://electionmgmt.vermont.gov/TFA/DownLoadFinancialDisclosure?FileName=SKM_454e20052708480_a3acd9f8-4c91-4023-8ce7-89f20ab4f81f.pdf", "SKM_454e20052708480_a3acd9f8-4c91-4023-8ce7-89f20ab4f81f.pdf")</f>
        <v>SKM_454e20052708480_a3acd9f8-4c91-4023-8ce7-89f20ab4f81f.pdf</v>
      </c>
    </row>
    <row r="248" spans="1:14">
      <c r="A248" t="s">
        <v>788</v>
      </c>
      <c r="B248" t="s">
        <v>1421</v>
      </c>
      <c r="C248" t="s">
        <v>1422</v>
      </c>
      <c r="D248" t="s">
        <v>1423</v>
      </c>
      <c r="E248" t="s">
        <v>18</v>
      </c>
      <c r="F248" t="s">
        <v>1424</v>
      </c>
      <c r="G248" t="s">
        <v>1423</v>
      </c>
      <c r="H248" t="s">
        <v>107</v>
      </c>
      <c r="I248" t="s">
        <v>1425</v>
      </c>
      <c r="J248" t="s">
        <v>1426</v>
      </c>
      <c r="K248" t="s">
        <v>1426</v>
      </c>
      <c r="L248" t="s">
        <v>1427</v>
      </c>
      <c r="M248" t="s">
        <v>1428</v>
      </c>
      <c r="N248" s="4" t="str">
        <f>HYPERLINK("https://electionmgmt.vermont.gov/TFA/DownLoadFinancialDisclosure?FileName=Fegard, Charen, State Rep, 2020 August Primary_d732ca05-ade2-4bef-adcc-3f8fc64257b5.pdf", "Fegard, Charen, State Rep, 2020 August Primary_d732ca05-ade2-4bef-adcc-3f8fc64257b5.pdf")</f>
        <v>Fegard, Charen, State Rep, 2020 August Primary_d732ca05-ade2-4bef-adcc-3f8fc64257b5.pdf</v>
      </c>
    </row>
    <row r="249" spans="1:14">
      <c r="A249" t="s">
        <v>788</v>
      </c>
      <c r="B249" t="s">
        <v>1421</v>
      </c>
      <c r="C249" t="s">
        <v>1429</v>
      </c>
      <c r="D249" t="s">
        <v>1423</v>
      </c>
      <c r="E249" t="s">
        <v>166</v>
      </c>
      <c r="F249" t="s">
        <v>1430</v>
      </c>
      <c r="G249" t="s">
        <v>1431</v>
      </c>
      <c r="H249" t="s">
        <v>107</v>
      </c>
      <c r="I249" t="s">
        <v>1425</v>
      </c>
      <c r="J249" t="s">
        <v>1432</v>
      </c>
      <c r="K249" t="s">
        <v>1432</v>
      </c>
      <c r="L249" t="s">
        <v>1433</v>
      </c>
      <c r="M249" t="s">
        <v>1434</v>
      </c>
      <c r="N249" s="4" t="str">
        <f>HYPERLINK("https://electionmgmt.vermont.gov/TFA/DownLoadFinancialDisclosure?FileName=HANGO, LISA - STATE REP - 2020 AUGUST PRIMARY_d6660e80-c7fc-4cbb-b074-b80962d83b76.pdf", "HANGO, LISA - STATE REP - 2020 AUGUST PRIMARY_d6660e80-c7fc-4cbb-b074-b80962d83b76.pdf")</f>
        <v>HANGO, LISA - STATE REP - 2020 AUGUST PRIMARY_d6660e80-c7fc-4cbb-b074-b80962d83b76.pdf</v>
      </c>
    </row>
    <row r="250" spans="1:14">
      <c r="A250" t="s">
        <v>788</v>
      </c>
      <c r="B250" t="s">
        <v>1421</v>
      </c>
      <c r="C250" t="s">
        <v>1435</v>
      </c>
      <c r="D250" t="s">
        <v>1436</v>
      </c>
      <c r="E250" t="s">
        <v>166</v>
      </c>
      <c r="F250" t="s">
        <v>1437</v>
      </c>
      <c r="G250" t="s">
        <v>1436</v>
      </c>
      <c r="H250" t="s">
        <v>107</v>
      </c>
      <c r="I250" t="s">
        <v>1438</v>
      </c>
      <c r="J250" t="s">
        <v>1439</v>
      </c>
      <c r="K250" t="s">
        <v>1440</v>
      </c>
      <c r="L250" t="s">
        <v>1441</v>
      </c>
      <c r="M250" t="s">
        <v>15</v>
      </c>
      <c r="N250" s="2" t="str">
        <f>HYPERLINK("https://electionmgmt.vermont.gov/TFA/DownLoadFinancialDisclosure?FileName=Franklin 5 Republican Martin Paul FD_5cb90526-7e5a-4c4f-948e-7bd9f9dd4646.pdf", "Franklin 5 Republican Martin Paul FD_5cb90526-7e5a-4c4f-948e-7bd9f9dd4646.pdf")</f>
        <v>Franklin 5 Republican Martin Paul FD_5cb90526-7e5a-4c4f-948e-7bd9f9dd4646.pdf</v>
      </c>
    </row>
    <row r="251" spans="1:14">
      <c r="A251" t="s">
        <v>788</v>
      </c>
      <c r="B251" t="s">
        <v>1421</v>
      </c>
      <c r="C251" t="s">
        <v>1442</v>
      </c>
      <c r="D251" t="s">
        <v>1443</v>
      </c>
      <c r="E251" t="s">
        <v>18</v>
      </c>
      <c r="F251" t="s">
        <v>1444</v>
      </c>
      <c r="G251" t="s">
        <v>559</v>
      </c>
      <c r="H251" t="s">
        <v>107</v>
      </c>
      <c r="I251" t="s">
        <v>568</v>
      </c>
      <c r="J251" t="s">
        <v>1445</v>
      </c>
      <c r="K251" t="s">
        <v>1446</v>
      </c>
      <c r="L251" t="s">
        <v>1447</v>
      </c>
      <c r="M251" t="s">
        <v>15</v>
      </c>
      <c r="N251" s="4" t="str">
        <f>HYPERLINK("https://electionmgmt.vermont.gov/TFA/DownLoadFinancialDisclosure?FileName=NADEAU, DANIEL - STATE REP - 2020 AUG PRIMARY_a0c7695b-7176-4073-9ac2-22256dff9a79.pdf", "NADEAU, DANIEL - STATE REP - 2020 AUG PRIMARY_a0c7695b-7176-4073-9ac2-22256dff9a79.pdf")</f>
        <v>NADEAU, DANIEL - STATE REP - 2020 AUG PRIMARY_a0c7695b-7176-4073-9ac2-22256dff9a79.pdf</v>
      </c>
    </row>
    <row r="252" spans="1:14">
      <c r="A252" t="s">
        <v>788</v>
      </c>
      <c r="B252" t="s">
        <v>1448</v>
      </c>
      <c r="C252" t="s">
        <v>1449</v>
      </c>
      <c r="D252" t="s">
        <v>1450</v>
      </c>
      <c r="E252" t="s">
        <v>560</v>
      </c>
      <c r="F252" t="s">
        <v>1451</v>
      </c>
      <c r="G252" t="s">
        <v>1450</v>
      </c>
      <c r="H252" t="s">
        <v>107</v>
      </c>
      <c r="I252" t="s">
        <v>1452</v>
      </c>
      <c r="J252" t="s">
        <v>1453</v>
      </c>
      <c r="K252" t="s">
        <v>1454</v>
      </c>
      <c r="L252" t="s">
        <v>1455</v>
      </c>
      <c r="M252" t="s">
        <v>1456</v>
      </c>
      <c r="N252" s="4" t="str">
        <f>HYPERLINK("https://electionmgmt.vermont.gov/TFA/DownLoadFinancialDisclosure?FileName=James Gregoire_3c6d823f-2651-4d70-945f-72e2be1d53f1.pdf", "James Gregoire_3c6d823f-2651-4d70-945f-72e2be1d53f1.pdf")</f>
        <v>James Gregoire_3c6d823f-2651-4d70-945f-72e2be1d53f1.pdf</v>
      </c>
    </row>
    <row r="253" spans="1:14">
      <c r="A253" t="s">
        <v>788</v>
      </c>
      <c r="B253" t="s">
        <v>1457</v>
      </c>
      <c r="C253" t="s">
        <v>1458</v>
      </c>
      <c r="D253" t="s">
        <v>1459</v>
      </c>
      <c r="E253" t="s">
        <v>166</v>
      </c>
      <c r="F253" t="s">
        <v>1460</v>
      </c>
      <c r="G253" t="s">
        <v>1431</v>
      </c>
      <c r="H253" t="s">
        <v>107</v>
      </c>
      <c r="I253" t="s">
        <v>1425</v>
      </c>
      <c r="J253" t="s">
        <v>1461</v>
      </c>
      <c r="K253" t="s">
        <v>15</v>
      </c>
      <c r="L253" t="s">
        <v>1462</v>
      </c>
      <c r="M253" t="s">
        <v>15</v>
      </c>
      <c r="N253" s="4" t="str">
        <f>HYPERLINK("https://electionmgmt.vermont.gov/TFA/DownLoadFinancialDisclosure?FileName=FL2020_908064ac-7a68-48ec-aed4-fdac61ba31c0.pdf", "FL2020_908064ac-7a68-48ec-aed4-fdac61ba31c0.pdf")</f>
        <v>FL2020_908064ac-7a68-48ec-aed4-fdac61ba31c0.pdf</v>
      </c>
    </row>
    <row r="254" spans="1:14">
      <c r="A254" t="s">
        <v>788</v>
      </c>
      <c r="B254" t="s">
        <v>1457</v>
      </c>
      <c r="C254" t="s">
        <v>1463</v>
      </c>
      <c r="D254" t="s">
        <v>1459</v>
      </c>
      <c r="E254" t="s">
        <v>274</v>
      </c>
      <c r="F254" t="s">
        <v>1464</v>
      </c>
      <c r="G254" t="s">
        <v>1459</v>
      </c>
      <c r="H254" t="s">
        <v>107</v>
      </c>
      <c r="I254" t="s">
        <v>1425</v>
      </c>
      <c r="J254" t="s">
        <v>1465</v>
      </c>
      <c r="K254" t="s">
        <v>15</v>
      </c>
      <c r="L254" t="s">
        <v>1466</v>
      </c>
      <c r="M254" t="s">
        <v>15</v>
      </c>
      <c r="N254" s="4" t="str">
        <f>HYPERLINK("https://electionmgmt.vermont.gov/TFA/DownLoadFinancialDisclosure?FileName=DW2020_a6ed24e2-3aea-4e9c-95a6-ac11ed0f1a25.pdf", "DW2020_a6ed24e2-3aea-4e9c-95a6-ac11ed0f1a25.pdf")</f>
        <v>DW2020_a6ed24e2-3aea-4e9c-95a6-ac11ed0f1a25.pdf</v>
      </c>
    </row>
    <row r="255" spans="1:14">
      <c r="A255" t="s">
        <v>788</v>
      </c>
      <c r="B255" t="s">
        <v>1467</v>
      </c>
      <c r="C255" t="s">
        <v>1468</v>
      </c>
      <c r="D255" t="s">
        <v>1469</v>
      </c>
      <c r="E255" t="s">
        <v>18</v>
      </c>
      <c r="F255" t="s">
        <v>1470</v>
      </c>
      <c r="G255" t="s">
        <v>1469</v>
      </c>
      <c r="H255" t="s">
        <v>107</v>
      </c>
      <c r="I255" t="s">
        <v>1471</v>
      </c>
      <c r="J255" t="s">
        <v>1472</v>
      </c>
      <c r="K255" t="s">
        <v>1472</v>
      </c>
      <c r="L255" t="s">
        <v>1473</v>
      </c>
      <c r="M255" t="s">
        <v>15</v>
      </c>
      <c r="N255" s="4" t="str">
        <f>HYPERLINK("https://electionmgmt.vermont.gov/TFA/DownLoadFinancialDisclosure?FileName=MITZI_3e24ddd3-4878-4519-93b2-fb7827a1157a.pdf", "MITZI_3e24ddd3-4878-4519-93b2-fb7827a1157a.pdf")</f>
        <v>MITZI_3e24ddd3-4878-4519-93b2-fb7827a1157a.pdf</v>
      </c>
    </row>
    <row r="256" spans="1:14">
      <c r="A256" t="s">
        <v>788</v>
      </c>
      <c r="B256" t="s">
        <v>1467</v>
      </c>
      <c r="C256" t="s">
        <v>1474</v>
      </c>
      <c r="D256" t="s">
        <v>1475</v>
      </c>
      <c r="E256" t="s">
        <v>18</v>
      </c>
      <c r="F256" t="s">
        <v>1476</v>
      </c>
      <c r="G256" t="s">
        <v>1475</v>
      </c>
      <c r="H256" t="s">
        <v>107</v>
      </c>
      <c r="I256" t="s">
        <v>1477</v>
      </c>
      <c r="J256" t="s">
        <v>1478</v>
      </c>
      <c r="K256" t="s">
        <v>1478</v>
      </c>
      <c r="L256" t="s">
        <v>1479</v>
      </c>
      <c r="M256" t="s">
        <v>1480</v>
      </c>
      <c r="N256" s="4" t="str">
        <f>HYPERLINK("https://electionmgmt.vermont.gov/TFA/DownLoadFinancialDisclosure?FileName=DOC052620_50676128-d2a6-46f0-b16b-700b53ba7791.pdf", "DOC052620_50676128-d2a6-46f0-b16b-700b53ba7791.pdf")</f>
        <v>DOC052620_50676128-d2a6-46f0-b16b-700b53ba7791.pdf</v>
      </c>
    </row>
    <row r="257" spans="1:14">
      <c r="A257" t="s">
        <v>788</v>
      </c>
      <c r="B257" t="s">
        <v>1467</v>
      </c>
      <c r="C257" t="s">
        <v>1481</v>
      </c>
      <c r="D257" t="s">
        <v>466</v>
      </c>
      <c r="E257" t="s">
        <v>166</v>
      </c>
      <c r="F257" t="s">
        <v>1482</v>
      </c>
      <c r="G257" t="s">
        <v>466</v>
      </c>
      <c r="H257" t="s">
        <v>107</v>
      </c>
      <c r="I257" t="s">
        <v>485</v>
      </c>
      <c r="J257" t="s">
        <v>1483</v>
      </c>
      <c r="K257" t="s">
        <v>1483</v>
      </c>
      <c r="L257" t="s">
        <v>1484</v>
      </c>
      <c r="M257" t="s">
        <v>15</v>
      </c>
      <c r="N257" s="4" t="str">
        <f>HYPERLINK("https://electionmgmt.vermont.gov/TFA/DownLoadFinancialDisclosure?FileName=leland_9149613d-0d25-4d39-b8c4-ced0d3759c4c.pdf", "leland_9149613d-0d25-4d39-b8c4-ced0d3759c4c.pdf")</f>
        <v>leland_9149613d-0d25-4d39-b8c4-ced0d3759c4c.pdf</v>
      </c>
    </row>
    <row r="258" spans="1:14">
      <c r="A258" t="s">
        <v>788</v>
      </c>
      <c r="B258" t="s">
        <v>1467</v>
      </c>
      <c r="C258" t="s">
        <v>1485</v>
      </c>
      <c r="D258" t="s">
        <v>466</v>
      </c>
      <c r="E258" t="s">
        <v>166</v>
      </c>
      <c r="F258" t="s">
        <v>1486</v>
      </c>
      <c r="G258" t="s">
        <v>466</v>
      </c>
      <c r="H258" t="s">
        <v>107</v>
      </c>
      <c r="I258" t="s">
        <v>485</v>
      </c>
      <c r="J258" t="s">
        <v>1487</v>
      </c>
      <c r="K258" t="s">
        <v>1487</v>
      </c>
      <c r="L258" t="s">
        <v>1488</v>
      </c>
      <c r="M258" t="s">
        <v>15</v>
      </c>
      <c r="N258" s="4" t="str">
        <f>HYPERLINK("https://electionmgmt.vermont.gov/TFA/DownLoadFinancialDisclosure?FileName=michael_2d303229-b904-435d-887d-a8208465dbef.pdf", "michael_2d303229-b904-435d-887d-a8208465dbef.pdf")</f>
        <v>michael_2d303229-b904-435d-887d-a8208465dbef.pdf</v>
      </c>
    </row>
    <row r="259" spans="1:14">
      <c r="A259" t="s">
        <v>788</v>
      </c>
      <c r="B259" t="s">
        <v>1489</v>
      </c>
      <c r="C259" t="s">
        <v>1490</v>
      </c>
      <c r="D259" t="s">
        <v>1491</v>
      </c>
      <c r="E259" t="s">
        <v>18</v>
      </c>
      <c r="F259" t="s">
        <v>1492</v>
      </c>
      <c r="G259" t="s">
        <v>1491</v>
      </c>
      <c r="H259" t="s">
        <v>107</v>
      </c>
      <c r="I259" t="s">
        <v>1493</v>
      </c>
      <c r="J259" t="s">
        <v>15</v>
      </c>
      <c r="K259" t="s">
        <v>15</v>
      </c>
      <c r="L259" t="s">
        <v>1494</v>
      </c>
      <c r="M259" t="s">
        <v>1495</v>
      </c>
      <c r="N259" s="4" t="str">
        <f>HYPERLINK("https://electionmgmt.vermont.gov/TFA/DownLoadFinancialDisclosure?FileName=Courtney Financial Statement 08-11-2020 primary_d2d64baa-b23c-4b42-a488-38e5e1b093c1.pdf", "Courtney Financial Statement 08-11-2020 primary_d2d64baa-b23c-4b42-a488-38e5e1b093c1.pdf")</f>
        <v>Courtney Financial Statement 08-11-2020 primary_d2d64baa-b23c-4b42-a488-38e5e1b093c1.pdf</v>
      </c>
    </row>
    <row r="260" spans="1:14">
      <c r="A260" t="s">
        <v>788</v>
      </c>
      <c r="B260" t="s">
        <v>1489</v>
      </c>
      <c r="C260" t="s">
        <v>1496</v>
      </c>
      <c r="D260" t="s">
        <v>1491</v>
      </c>
      <c r="E260" t="s">
        <v>166</v>
      </c>
      <c r="F260" t="s">
        <v>1497</v>
      </c>
      <c r="G260" t="s">
        <v>1491</v>
      </c>
      <c r="H260" t="s">
        <v>107</v>
      </c>
      <c r="I260" t="s">
        <v>1493</v>
      </c>
      <c r="J260" t="s">
        <v>1498</v>
      </c>
      <c r="K260" t="s">
        <v>15</v>
      </c>
      <c r="L260" t="s">
        <v>1499</v>
      </c>
      <c r="M260" t="s">
        <v>1500</v>
      </c>
      <c r="N260" s="4" t="str">
        <f>HYPERLINK("https://electionmgmt.vermont.gov/TFA/DownLoadFinancialDisclosure?FileName=Scheuermann Financial Statement 08-11-2020 Primary_330ffc23-5a7a-4686-b2d2-11057993d2bb.pdf", "Scheuermann Financial Statement 08-11-2020 Primary_330ffc23-5a7a-4686-b2d2-11057993d2bb.pdf")</f>
        <v>Scheuermann Financial Statement 08-11-2020 Primary_330ffc23-5a7a-4686-b2d2-11057993d2bb.pdf</v>
      </c>
    </row>
    <row r="261" spans="1:14">
      <c r="A261" t="s">
        <v>788</v>
      </c>
      <c r="B261" t="s">
        <v>1501</v>
      </c>
      <c r="C261" t="s">
        <v>1502</v>
      </c>
      <c r="D261" t="s">
        <v>1503</v>
      </c>
      <c r="E261" t="s">
        <v>166</v>
      </c>
      <c r="F261" t="s">
        <v>1504</v>
      </c>
      <c r="G261" t="s">
        <v>1503</v>
      </c>
      <c r="H261" t="s">
        <v>107</v>
      </c>
      <c r="I261" t="s">
        <v>1505</v>
      </c>
      <c r="J261" t="s">
        <v>1506</v>
      </c>
      <c r="K261" t="s">
        <v>1506</v>
      </c>
      <c r="L261" t="s">
        <v>1507</v>
      </c>
      <c r="M261" t="s">
        <v>15</v>
      </c>
      <c r="N261" s="4" t="str">
        <f>HYPERLINK("https://electionmgmt.vermont.gov/TFA/DownLoadFinancialDisclosure?FileName=Bailey_Richard_StateRep_2020AugPrimary_698d42ac-ae6e-4c30-85b9-ea7f19e04a22.pdf", "Bailey_Richard_StateRep_2020AugPrimary_698d42ac-ae6e-4c30-85b9-ea7f19e04a22.pdf")</f>
        <v>Bailey_Richard_StateRep_2020AugPrimary_698d42ac-ae6e-4c30-85b9-ea7f19e04a22.pdf</v>
      </c>
    </row>
    <row r="262" spans="1:14">
      <c r="A262" t="s">
        <v>788</v>
      </c>
      <c r="B262" t="s">
        <v>1501</v>
      </c>
      <c r="C262" t="s">
        <v>1508</v>
      </c>
      <c r="D262" t="s">
        <v>1503</v>
      </c>
      <c r="E262" t="s">
        <v>18</v>
      </c>
      <c r="F262" t="s">
        <v>1509</v>
      </c>
      <c r="G262" t="s">
        <v>1503</v>
      </c>
      <c r="H262" t="s">
        <v>107</v>
      </c>
      <c r="I262" t="s">
        <v>1505</v>
      </c>
      <c r="J262" t="s">
        <v>1510</v>
      </c>
      <c r="K262" t="s">
        <v>1510</v>
      </c>
      <c r="L262" t="s">
        <v>1511</v>
      </c>
      <c r="M262" t="s">
        <v>15</v>
      </c>
      <c r="N262" s="4" t="str">
        <f>HYPERLINK("https://electionmgmt.vermont.gov/TFA/DownLoadFinancialDisclosure?FileName=DONNALLY_KATE_STATEREP-2020AUGPRIMARY_4eec7883-94a1-4289-a91e-cffb9467269b.pdf", "DONNALLY_KATE_STATEREP-2020AUGPRIMARY_4eec7883-94a1-4289-a91e-cffb9467269b.pdf")</f>
        <v>DONNALLY_KATE_STATEREP-2020AUGPRIMARY_4eec7883-94a1-4289-a91e-cffb9467269b.pdf</v>
      </c>
    </row>
    <row r="263" spans="1:14">
      <c r="A263" t="s">
        <v>788</v>
      </c>
      <c r="B263" t="s">
        <v>1501</v>
      </c>
      <c r="C263" t="s">
        <v>1512</v>
      </c>
      <c r="D263" t="s">
        <v>1513</v>
      </c>
      <c r="E263" t="s">
        <v>18</v>
      </c>
      <c r="F263" t="s">
        <v>1514</v>
      </c>
      <c r="G263" t="s">
        <v>1513</v>
      </c>
      <c r="H263" t="s">
        <v>107</v>
      </c>
      <c r="I263" t="s">
        <v>1515</v>
      </c>
      <c r="J263" t="s">
        <v>1516</v>
      </c>
      <c r="K263" t="s">
        <v>1516</v>
      </c>
      <c r="L263" t="s">
        <v>1517</v>
      </c>
      <c r="M263" t="s">
        <v>1518</v>
      </c>
      <c r="N263" s="4" t="str">
        <f>HYPERLINK("https://electionmgmt.vermont.gov/TFA/DownLoadFinancialDisclosure?FileName=NOYES_DANIEL_STATEREP_2020AUGPRIMARY_4fa2995f-03d6-4a89-bf17-86fede6d46ec.pdf", "NOYES_DANIEL_STATEREP_2020AUGPRIMARY_4fa2995f-03d6-4a89-bf17-86fede6d46ec.pdf")</f>
        <v>NOYES_DANIEL_STATEREP_2020AUGPRIMARY_4fa2995f-03d6-4a89-bf17-86fede6d46ec.pdf</v>
      </c>
    </row>
    <row r="264" spans="1:14">
      <c r="A264" t="s">
        <v>788</v>
      </c>
      <c r="B264" t="s">
        <v>1501</v>
      </c>
      <c r="C264" t="s">
        <v>1519</v>
      </c>
      <c r="D264" t="s">
        <v>1520</v>
      </c>
      <c r="E264" t="s">
        <v>166</v>
      </c>
      <c r="F264" t="s">
        <v>1521</v>
      </c>
      <c r="G264" t="s">
        <v>1520</v>
      </c>
      <c r="H264" t="s">
        <v>107</v>
      </c>
      <c r="I264" t="s">
        <v>1522</v>
      </c>
      <c r="J264" t="s">
        <v>1523</v>
      </c>
      <c r="K264" t="s">
        <v>1523</v>
      </c>
      <c r="L264" t="s">
        <v>1524</v>
      </c>
      <c r="M264" t="s">
        <v>1525</v>
      </c>
      <c r="N264" s="4" t="str">
        <f>HYPERLINK("https://electionmgmt.vermont.gov/TFA/DownLoadFinancialDisclosure?FileName=SPENCE_SHAYNE_STATEREP-2020AUGPRIMARY_076d35ae-311d-40bd-8613-71627b9b14a1.pdf", "SPENCE_SHAYNE_STATEREP-2020AUGPRIMARY_076d35ae-311d-40bd-8613-71627b9b14a1.pdf")</f>
        <v>SPENCE_SHAYNE_STATEREP-2020AUGPRIMARY_076d35ae-311d-40bd-8613-71627b9b14a1.pdf</v>
      </c>
    </row>
    <row r="265" spans="1:14">
      <c r="A265" t="s">
        <v>788</v>
      </c>
      <c r="B265" t="s">
        <v>1526</v>
      </c>
      <c r="C265" t="s">
        <v>1527</v>
      </c>
      <c r="D265" t="s">
        <v>1528</v>
      </c>
      <c r="E265" t="s">
        <v>18</v>
      </c>
      <c r="F265" t="s">
        <v>1529</v>
      </c>
      <c r="G265" t="s">
        <v>1528</v>
      </c>
      <c r="H265" t="s">
        <v>107</v>
      </c>
      <c r="I265" t="s">
        <v>1530</v>
      </c>
      <c r="J265" t="s">
        <v>1531</v>
      </c>
      <c r="K265" t="s">
        <v>1531</v>
      </c>
      <c r="L265" t="s">
        <v>1532</v>
      </c>
      <c r="M265" t="s">
        <v>1533</v>
      </c>
      <c r="N265" s="4" t="str">
        <f>HYPERLINK("https://electionmgmt.vermont.gov/TFA/DownLoadFinancialDisclosure?FileName=Rogers_Lucy_StateRep_2020AUGPrimary_1ac43f85-9b5f-4486-9383-a49b4fa09fe0.pdf", "Rogers_Lucy_StateRep_2020AUGPrimary_1ac43f85-9b5f-4486-9383-a49b4fa09fe0.pdf")</f>
        <v>Rogers_Lucy_StateRep_2020AUGPrimary_1ac43f85-9b5f-4486-9383-a49b4fa09fe0.pdf</v>
      </c>
    </row>
    <row r="266" spans="1:14">
      <c r="A266" t="s">
        <v>788</v>
      </c>
      <c r="B266" t="s">
        <v>1526</v>
      </c>
      <c r="C266" t="s">
        <v>1534</v>
      </c>
      <c r="D266" t="s">
        <v>592</v>
      </c>
      <c r="E266" t="s">
        <v>166</v>
      </c>
      <c r="F266" t="s">
        <v>1535</v>
      </c>
      <c r="G266" t="s">
        <v>1536</v>
      </c>
      <c r="H266" t="s">
        <v>107</v>
      </c>
      <c r="I266" t="s">
        <v>1537</v>
      </c>
      <c r="J266" t="s">
        <v>1538</v>
      </c>
      <c r="K266" t="s">
        <v>1538</v>
      </c>
      <c r="L266" t="s">
        <v>1539</v>
      </c>
      <c r="M266" t="s">
        <v>1540</v>
      </c>
      <c r="N266" s="4" t="str">
        <f>HYPERLINK("https://electionmgmt.vermont.gov/TFA/DownLoadFinancialDisclosure?FileName=WAMBOLD_FERRON_STATEREP_2020AUGPRIMARY_c8d38acd-dfc5-41d4-a2d5-9efa1b41c4d5.pdf", "WAMBOLD_FERRON_STATEREP_2020AUGPRIMARY_c8d38acd-dfc5-41d4-a2d5-9efa1b41c4d5.pdf")</f>
        <v>WAMBOLD_FERRON_STATEREP_2020AUGPRIMARY_c8d38acd-dfc5-41d4-a2d5-9efa1b41c4d5.pdf</v>
      </c>
    </row>
    <row r="267" spans="1:14">
      <c r="A267" t="s">
        <v>788</v>
      </c>
      <c r="B267" t="s">
        <v>1541</v>
      </c>
      <c r="C267" t="s">
        <v>1542</v>
      </c>
      <c r="D267" t="s">
        <v>1543</v>
      </c>
      <c r="E267" t="s">
        <v>166</v>
      </c>
      <c r="F267" t="s">
        <v>1544</v>
      </c>
      <c r="G267" t="s">
        <v>1543</v>
      </c>
      <c r="H267" t="s">
        <v>107</v>
      </c>
      <c r="I267" t="s">
        <v>1545</v>
      </c>
      <c r="J267" t="s">
        <v>1546</v>
      </c>
      <c r="K267" t="s">
        <v>1547</v>
      </c>
      <c r="L267" t="s">
        <v>1548</v>
      </c>
      <c r="M267" t="s">
        <v>15</v>
      </c>
      <c r="N267" s="4" t="str">
        <f>HYPERLINK("https://electionmgmt.vermont.gov/TFA/DownLoadFinancialDisclosure?FileName=Johnson Shannara StateRep 2020Aug Primary_242ef015-d88a-4940-ab5c-d52a1b99ba86.pdf", "Johnson Shannara StateRep 2020Aug Primary_242ef015-d88a-4940-ab5c-d52a1b99ba86.pdf")</f>
        <v>Johnson Shannara StateRep 2020Aug Primary_242ef015-d88a-4940-ab5c-d52a1b99ba86.pdf</v>
      </c>
    </row>
    <row r="268" spans="1:14">
      <c r="A268" t="s">
        <v>788</v>
      </c>
      <c r="B268" t="s">
        <v>1541</v>
      </c>
      <c r="C268" t="s">
        <v>1549</v>
      </c>
      <c r="D268" t="s">
        <v>1543</v>
      </c>
      <c r="E268" t="s">
        <v>166</v>
      </c>
      <c r="F268" t="s">
        <v>1550</v>
      </c>
      <c r="G268" t="s">
        <v>1543</v>
      </c>
      <c r="H268" t="s">
        <v>107</v>
      </c>
      <c r="I268" t="s">
        <v>1545</v>
      </c>
      <c r="J268" t="s">
        <v>1551</v>
      </c>
      <c r="K268" t="s">
        <v>15</v>
      </c>
      <c r="L268" t="s">
        <v>1552</v>
      </c>
      <c r="M268" t="s">
        <v>1553</v>
      </c>
      <c r="N268" s="4" t="str">
        <f>HYPERLINK("https://electionmgmt.vermont.gov/TFA/DownLoadFinancialDisclosure?FileName=Machia Tyler StateRep 2020Aug Primary_cfbc2c18-d512-4ee2-8e4e-bc6f41b43fe2.pdf", "Machia Tyler StateRep 2020Aug Primary_cfbc2c18-d512-4ee2-8e4e-bc6f41b43fe2.pdf")</f>
        <v>Machia Tyler StateRep 2020Aug Primary_cfbc2c18-d512-4ee2-8e4e-bc6f41b43fe2.pdf</v>
      </c>
    </row>
    <row r="269" spans="1:14">
      <c r="A269" t="s">
        <v>788</v>
      </c>
      <c r="B269" t="s">
        <v>1541</v>
      </c>
      <c r="C269" t="s">
        <v>1554</v>
      </c>
      <c r="D269" t="s">
        <v>1555</v>
      </c>
      <c r="E269" t="s">
        <v>18</v>
      </c>
      <c r="F269" t="s">
        <v>1556</v>
      </c>
      <c r="G269" t="s">
        <v>1555</v>
      </c>
      <c r="H269" t="s">
        <v>107</v>
      </c>
      <c r="I269" t="s">
        <v>682</v>
      </c>
      <c r="J269" t="s">
        <v>1557</v>
      </c>
      <c r="K269" t="s">
        <v>1557</v>
      </c>
      <c r="L269" t="s">
        <v>1558</v>
      </c>
      <c r="M269" t="s">
        <v>1559</v>
      </c>
      <c r="N269" s="4" t="str">
        <f>HYPERLINK("https://electionmgmt.vermont.gov/TFA/DownLoadFinancialDisclosure?FileName=Patt Avram StateRep 2020AugPrimary_e2b97067-a8d9-4011-b820-a8c2a3789a53.pdf", "Patt Avram StateRep 2020AugPrimary_e2b97067-a8d9-4011-b820-a8c2a3789a53.pdf")</f>
        <v>Patt Avram StateRep 2020AugPrimary_e2b97067-a8d9-4011-b820-a8c2a3789a53.pdf</v>
      </c>
    </row>
    <row r="270" spans="1:14">
      <c r="A270" t="s">
        <v>788</v>
      </c>
      <c r="B270" t="s">
        <v>1541</v>
      </c>
      <c r="C270" t="s">
        <v>1560</v>
      </c>
      <c r="D270" t="s">
        <v>1543</v>
      </c>
      <c r="E270" t="s">
        <v>18</v>
      </c>
      <c r="F270" t="s">
        <v>1561</v>
      </c>
      <c r="G270" t="s">
        <v>1543</v>
      </c>
      <c r="H270" t="s">
        <v>107</v>
      </c>
      <c r="I270" t="s">
        <v>1545</v>
      </c>
      <c r="J270" t="s">
        <v>1562</v>
      </c>
      <c r="K270" t="s">
        <v>15</v>
      </c>
      <c r="L270" t="s">
        <v>1563</v>
      </c>
      <c r="M270" t="s">
        <v>15</v>
      </c>
      <c r="N270" s="4" t="str">
        <f>HYPERLINK("https://electionmgmt.vermont.gov/TFA/DownLoadFinancialDisclosure?FileName=Yacovone David StateRep 2020AugPrimary_1d88f5d5-59c3-4043-af98-229a73806662.pdf", "Yacovone David StateRep 2020AugPrimary_1d88f5d5-59c3-4043-af98-229a73806662.pdf")</f>
        <v>Yacovone David StateRep 2020AugPrimary_1d88f5d5-59c3-4043-af98-229a73806662.pdf</v>
      </c>
    </row>
    <row r="271" spans="1:14">
      <c r="A271" t="s">
        <v>788</v>
      </c>
      <c r="B271" t="s">
        <v>1564</v>
      </c>
      <c r="C271" t="s">
        <v>1565</v>
      </c>
      <c r="D271" t="s">
        <v>128</v>
      </c>
      <c r="E271" t="s">
        <v>291</v>
      </c>
      <c r="F271" t="s">
        <v>1566</v>
      </c>
      <c r="G271" t="s">
        <v>1567</v>
      </c>
      <c r="H271" t="s">
        <v>107</v>
      </c>
      <c r="I271" t="s">
        <v>1568</v>
      </c>
      <c r="J271" t="s">
        <v>1569</v>
      </c>
      <c r="K271" t="s">
        <v>1569</v>
      </c>
      <c r="L271" t="s">
        <v>1570</v>
      </c>
      <c r="M271" t="s">
        <v>15</v>
      </c>
      <c r="N271" s="4" t="str">
        <f>HYPERLINK("https://electionmgmt.vermont.gov/TFA/DownLoadFinancialDisclosure?FileName=20200528131538018_2b6a8fea-bce7-4a15-946d-e307e05f6014.pdf", "20200528131538018_2b6a8fea-bce7-4a15-946d-e307e05f6014.pdf")</f>
        <v>20200528131538018_2b6a8fea-bce7-4a15-946d-e307e05f6014.pdf</v>
      </c>
    </row>
    <row r="272" spans="1:14">
      <c r="A272" t="s">
        <v>788</v>
      </c>
      <c r="B272" t="s">
        <v>1564</v>
      </c>
      <c r="C272" t="s">
        <v>1571</v>
      </c>
      <c r="D272" t="s">
        <v>1572</v>
      </c>
      <c r="E272" t="s">
        <v>18</v>
      </c>
      <c r="F272" t="s">
        <v>1573</v>
      </c>
      <c r="G272" t="s">
        <v>1572</v>
      </c>
      <c r="H272" t="s">
        <v>107</v>
      </c>
      <c r="I272" t="s">
        <v>1574</v>
      </c>
      <c r="J272" t="s">
        <v>1575</v>
      </c>
      <c r="K272" t="s">
        <v>1575</v>
      </c>
      <c r="L272" t="s">
        <v>1576</v>
      </c>
      <c r="M272" t="s">
        <v>1577</v>
      </c>
      <c r="N272" s="4" t="str">
        <f>HYPERLINK("https://electionmgmt.vermont.gov/TFA/DownLoadFinancialDisclosure?FileName=20200527142320780_460b7eab-da8c-4a61-b36a-51d80763b21f.pdf", "20200527142320780_460b7eab-da8c-4a61-b36a-51d80763b21f.pdf")</f>
        <v>20200527142320780_460b7eab-da8c-4a61-b36a-51d80763b21f.pdf</v>
      </c>
    </row>
    <row r="273" spans="1:14">
      <c r="A273" t="s">
        <v>788</v>
      </c>
      <c r="B273" t="s">
        <v>1564</v>
      </c>
      <c r="C273" t="s">
        <v>1578</v>
      </c>
      <c r="D273" t="s">
        <v>607</v>
      </c>
      <c r="E273" t="s">
        <v>166</v>
      </c>
      <c r="F273" t="s">
        <v>1579</v>
      </c>
      <c r="G273" t="s">
        <v>607</v>
      </c>
      <c r="H273" t="s">
        <v>107</v>
      </c>
      <c r="I273" t="s">
        <v>609</v>
      </c>
      <c r="J273" t="s">
        <v>1580</v>
      </c>
      <c r="K273" t="s">
        <v>1581</v>
      </c>
      <c r="L273" t="s">
        <v>1582</v>
      </c>
      <c r="M273" t="s">
        <v>15</v>
      </c>
      <c r="N273" s="4" t="str">
        <f>HYPERLINK("https://electionmgmt.vermont.gov/TFA/DownLoadFinancialDisclosure?FileName=20200514121006203_2a8ac412-2dce-41d8-ae5f-b9ef1780949d.pdf", "20200514121006203_2a8ac412-2dce-41d8-ae5f-b9ef1780949d.pdf")</f>
        <v>20200514121006203_2a8ac412-2dce-41d8-ae5f-b9ef1780949d.pdf</v>
      </c>
    </row>
    <row r="274" spans="1:14">
      <c r="A274" t="s">
        <v>788</v>
      </c>
      <c r="B274" t="s">
        <v>1564</v>
      </c>
      <c r="C274" t="s">
        <v>1583</v>
      </c>
      <c r="D274" t="s">
        <v>1584</v>
      </c>
      <c r="E274" t="s">
        <v>166</v>
      </c>
      <c r="F274" t="s">
        <v>1585</v>
      </c>
      <c r="G274" t="s">
        <v>1584</v>
      </c>
      <c r="H274" t="s">
        <v>107</v>
      </c>
      <c r="I274" t="s">
        <v>201</v>
      </c>
      <c r="J274" t="s">
        <v>1586</v>
      </c>
      <c r="K274" t="s">
        <v>1586</v>
      </c>
      <c r="L274" t="s">
        <v>1587</v>
      </c>
      <c r="M274" t="s">
        <v>15</v>
      </c>
      <c r="N274" s="4" t="str">
        <f>HYPERLINK("https://electionmgmt.vermont.gov/TFA/DownLoadFinancialDisclosure?FileName=20200527145651869_078d0739-a068-4b5b-9d1e-7bceac8ab055.pdf", "20200527145651869_078d0739-a068-4b5b-9d1e-7bceac8ab055.pdf")</f>
        <v>20200527145651869_078d0739-a068-4b5b-9d1e-7bceac8ab055.pdf</v>
      </c>
    </row>
    <row r="275" spans="1:14">
      <c r="A275" t="s">
        <v>788</v>
      </c>
      <c r="B275" t="s">
        <v>1564</v>
      </c>
      <c r="C275" t="s">
        <v>1588</v>
      </c>
      <c r="D275" t="s">
        <v>1589</v>
      </c>
      <c r="E275" t="s">
        <v>18</v>
      </c>
      <c r="F275" t="s">
        <v>1590</v>
      </c>
      <c r="G275" t="s">
        <v>1589</v>
      </c>
      <c r="H275" t="s">
        <v>107</v>
      </c>
      <c r="I275" t="s">
        <v>1591</v>
      </c>
      <c r="J275" t="s">
        <v>1592</v>
      </c>
      <c r="K275" t="s">
        <v>1593</v>
      </c>
      <c r="L275" t="s">
        <v>1594</v>
      </c>
      <c r="M275" t="s">
        <v>1595</v>
      </c>
      <c r="N275" s="4" t="str">
        <f>HYPERLINK("https://electionmgmt.vermont.gov/TFA/DownLoadFinancialDisclosure?FileName=20200528110449109_4bdb984b-b205-4e2c-8593-ecdef1f03bde.pdf", "20200528110449109_4bdb984b-b205-4e2c-8593-ecdef1f03bde.pdf")</f>
        <v>20200528110449109_4bdb984b-b205-4e2c-8593-ecdef1f03bde.pdf</v>
      </c>
    </row>
    <row r="276" spans="1:14">
      <c r="A276" t="s">
        <v>788</v>
      </c>
      <c r="B276" t="s">
        <v>1564</v>
      </c>
      <c r="C276" t="s">
        <v>1596</v>
      </c>
      <c r="D276" t="s">
        <v>607</v>
      </c>
      <c r="E276" t="s">
        <v>57</v>
      </c>
      <c r="F276" t="s">
        <v>1597</v>
      </c>
      <c r="G276" t="s">
        <v>607</v>
      </c>
      <c r="H276" t="s">
        <v>107</v>
      </c>
      <c r="I276" t="s">
        <v>609</v>
      </c>
      <c r="J276" t="s">
        <v>1598</v>
      </c>
      <c r="K276" t="s">
        <v>1598</v>
      </c>
      <c r="L276" t="s">
        <v>1599</v>
      </c>
      <c r="M276" t="s">
        <v>1600</v>
      </c>
      <c r="N276" s="2" t="str">
        <f>HYPERLINK("https://electionmgmt.vermont.gov/TFA/DownLoadFinancialDisclosure?FileName=Schneider Rama Orange.1 State Rep independent FD_669e8c65-d7f9-4b6b-a0eb-b1948c09af5b.pdf", "Schneider Rama Orange.1 State Rep independent FD_669e8c65-d7f9-4b6b-a0eb-b1948c09af5b.pdf")</f>
        <v>Schneider Rama Orange.1 State Rep independent FD_669e8c65-d7f9-4b6b-a0eb-b1948c09af5b.pdf</v>
      </c>
    </row>
    <row r="277" spans="1:14">
      <c r="A277" t="s">
        <v>788</v>
      </c>
      <c r="B277" t="s">
        <v>1601</v>
      </c>
      <c r="C277" t="s">
        <v>1602</v>
      </c>
      <c r="D277" t="s">
        <v>1603</v>
      </c>
      <c r="E277" t="s">
        <v>18</v>
      </c>
      <c r="F277" t="s">
        <v>1604</v>
      </c>
      <c r="G277" t="s">
        <v>1603</v>
      </c>
      <c r="H277" t="s">
        <v>107</v>
      </c>
      <c r="I277" t="s">
        <v>1605</v>
      </c>
      <c r="J277" t="s">
        <v>1606</v>
      </c>
      <c r="K277" t="s">
        <v>1607</v>
      </c>
      <c r="L277" t="s">
        <v>1608</v>
      </c>
      <c r="M277" t="s">
        <v>15</v>
      </c>
      <c r="N277" s="4" t="str">
        <f>HYPERLINK("https://electionmgmt.vermont.gov/TFA/DownLoadFinancialDisclosure?FileName=CopelandHanzas_51707bd5-dc6d-45ae-98c8-305e174f9e4e.pdf", "CopelandHanzas_51707bd5-dc6d-45ae-98c8-305e174f9e4e.pdf")</f>
        <v>CopelandHanzas_51707bd5-dc6d-45ae-98c8-305e174f9e4e.pdf</v>
      </c>
    </row>
    <row r="278" spans="1:14">
      <c r="A278" t="s">
        <v>788</v>
      </c>
      <c r="B278" t="s">
        <v>1601</v>
      </c>
      <c r="C278" t="s">
        <v>1609</v>
      </c>
      <c r="D278" t="s">
        <v>1603</v>
      </c>
      <c r="E278" t="s">
        <v>166</v>
      </c>
      <c r="F278" t="s">
        <v>1610</v>
      </c>
      <c r="G278" t="s">
        <v>1603</v>
      </c>
      <c r="H278" t="s">
        <v>107</v>
      </c>
      <c r="I278" t="s">
        <v>1605</v>
      </c>
      <c r="J278" t="s">
        <v>1611</v>
      </c>
      <c r="K278" t="s">
        <v>1611</v>
      </c>
      <c r="L278" t="s">
        <v>1612</v>
      </c>
      <c r="M278" t="s">
        <v>15</v>
      </c>
      <c r="N278" s="4" t="str">
        <f>HYPERLINK("https://electionmgmt.vermont.gov/TFA/DownLoadFinancialDisclosure?FileName=ZLANG_4801a2cd-1cb8-44e1-97bb-767608ae539b.pdf", "ZLANG_4801a2cd-1cb8-44e1-97bb-767608ae539b.pdf")</f>
        <v>ZLANG_4801a2cd-1cb8-44e1-97bb-767608ae539b.pdf</v>
      </c>
    </row>
    <row r="279" spans="1:14">
      <c r="A279" t="s">
        <v>788</v>
      </c>
      <c r="B279" t="s">
        <v>1613</v>
      </c>
      <c r="C279" t="s">
        <v>1614</v>
      </c>
      <c r="D279" t="s">
        <v>435</v>
      </c>
      <c r="E279" t="s">
        <v>166</v>
      </c>
      <c r="F279" t="s">
        <v>1615</v>
      </c>
      <c r="G279" t="s">
        <v>1603</v>
      </c>
      <c r="H279" t="s">
        <v>107</v>
      </c>
      <c r="I279" t="s">
        <v>1605</v>
      </c>
      <c r="J279" t="s">
        <v>1616</v>
      </c>
      <c r="K279" t="s">
        <v>1616</v>
      </c>
      <c r="L279" t="s">
        <v>1617</v>
      </c>
      <c r="M279" t="s">
        <v>15</v>
      </c>
      <c r="N279" s="4" t="str">
        <f>HYPERLINK("https://electionmgmt.vermont.gov/TFA/DownLoadFinancialDisclosure?FileName=MX-M264N_20200526_102157_6ef4ecc1-a906-4302-8647-51df19618d5b.pdf", "MX-M264N_20200526_102157_6ef4ecc1-a906-4302-8647-51df19618d5b.pdf")</f>
        <v>MX-M264N_20200526_102157_6ef4ecc1-a906-4302-8647-51df19618d5b.pdf</v>
      </c>
    </row>
    <row r="280" spans="1:14">
      <c r="A280" t="s">
        <v>788</v>
      </c>
      <c r="B280" t="s">
        <v>1613</v>
      </c>
      <c r="C280" t="s">
        <v>1618</v>
      </c>
      <c r="D280" t="s">
        <v>435</v>
      </c>
      <c r="E280" t="s">
        <v>18</v>
      </c>
      <c r="F280" t="s">
        <v>1619</v>
      </c>
      <c r="G280" t="s">
        <v>1620</v>
      </c>
      <c r="H280" t="s">
        <v>107</v>
      </c>
      <c r="I280" t="s">
        <v>1621</v>
      </c>
      <c r="J280" t="s">
        <v>1622</v>
      </c>
      <c r="K280" t="s">
        <v>1623</v>
      </c>
      <c r="L280" t="s">
        <v>1624</v>
      </c>
      <c r="M280" t="s">
        <v>15</v>
      </c>
      <c r="N280" s="4" t="str">
        <f>HYPERLINK("https://electionmgmt.vermont.gov/TFA/DownLoadFinancialDisclosure?FileName=MX-M264N_20200526_143106_219992db-a17a-4520-ac2a-1a0fe97ab0a0.pdf", "MX-M264N_20200526_143106_219992db-a17a-4520-ac2a-1a0fe97ab0a0.pdf")</f>
        <v>MX-M264N_20200526_143106_219992db-a17a-4520-ac2a-1a0fe97ab0a0.pdf</v>
      </c>
    </row>
    <row r="281" spans="1:14">
      <c r="A281" t="s">
        <v>788</v>
      </c>
      <c r="B281" t="s">
        <v>1625</v>
      </c>
      <c r="C281" t="s">
        <v>1626</v>
      </c>
      <c r="D281" t="s">
        <v>1627</v>
      </c>
      <c r="E281" t="s">
        <v>57</v>
      </c>
      <c r="F281" t="s">
        <v>1628</v>
      </c>
      <c r="G281" t="s">
        <v>1629</v>
      </c>
      <c r="H281" t="s">
        <v>107</v>
      </c>
      <c r="I281" t="s">
        <v>1630</v>
      </c>
      <c r="J281" t="s">
        <v>1631</v>
      </c>
      <c r="K281" t="s">
        <v>1631</v>
      </c>
      <c r="L281" t="s">
        <v>1632</v>
      </c>
      <c r="M281" t="s">
        <v>15</v>
      </c>
      <c r="N281" s="2" t="str">
        <f>HYPERLINK("https://electionmgmt.vermont.gov/TFA/DownLoadFinancialDisclosure?FileName=Doering Kevin Org.wash.add state rep independent FD_14df350e-5df3-4344-9da8-d5ce5b5fbd41.pdf", "Doering Kevin Org.wash.add state rep independent FD_14df350e-5df3-4344-9da8-d5ce5b5fbd41.pdf")</f>
        <v>Doering Kevin Org.wash.add state rep independent FD_14df350e-5df3-4344-9da8-d5ce5b5fbd41.pdf</v>
      </c>
    </row>
    <row r="282" spans="1:14">
      <c r="A282" t="s">
        <v>788</v>
      </c>
      <c r="B282" t="s">
        <v>1625</v>
      </c>
      <c r="C282" t="s">
        <v>1633</v>
      </c>
      <c r="D282" t="s">
        <v>1627</v>
      </c>
      <c r="E282" t="s">
        <v>18</v>
      </c>
      <c r="F282" t="s">
        <v>1634</v>
      </c>
      <c r="G282" t="s">
        <v>1635</v>
      </c>
      <c r="H282" t="s">
        <v>107</v>
      </c>
      <c r="I282" t="s">
        <v>1630</v>
      </c>
      <c r="J282" t="s">
        <v>1636</v>
      </c>
      <c r="K282" t="s">
        <v>1637</v>
      </c>
      <c r="L282" t="s">
        <v>1638</v>
      </c>
      <c r="M282" t="s">
        <v>1639</v>
      </c>
      <c r="N282" s="4" t="str">
        <f>HYPERLINK("https://electionmgmt.vermont.gov/TFA/DownLoadFinancialDisclosure?FileName=Hooper_Jay_StateRep_2020AugPrimary_29475f7c-9fe1-412b-a4e0-b1494f16918d.pdf", "Hooper_Jay_StateRep_2020AugPrimary_29475f7c-9fe1-412b-a4e0-b1494f16918d.pdf")</f>
        <v>Hooper_Jay_StateRep_2020AugPrimary_29475f7c-9fe1-412b-a4e0-b1494f16918d.pdf</v>
      </c>
    </row>
    <row r="283" spans="1:14">
      <c r="A283" t="s">
        <v>788</v>
      </c>
      <c r="B283" t="s">
        <v>1625</v>
      </c>
      <c r="C283" t="s">
        <v>1640</v>
      </c>
      <c r="D283" t="s">
        <v>1641</v>
      </c>
      <c r="E283" t="s">
        <v>57</v>
      </c>
      <c r="F283" t="s">
        <v>1642</v>
      </c>
      <c r="G283" t="s">
        <v>1641</v>
      </c>
      <c r="H283" t="s">
        <v>107</v>
      </c>
      <c r="I283" t="s">
        <v>1643</v>
      </c>
      <c r="J283" t="s">
        <v>1644</v>
      </c>
      <c r="K283" t="s">
        <v>1645</v>
      </c>
      <c r="L283" t="s">
        <v>1646</v>
      </c>
      <c r="M283" t="s">
        <v>1647</v>
      </c>
      <c r="N283" s="2" t="str">
        <f>HYPERLINK("https://electionmgmt.vermont.gov/TFA/DownLoadFinancialDisclosure?FileName=REED PETER ORA-WASH-ADD Independent FD_4d26bfda-1d3d-486a-a925-d5a3fe144dd7.pdf", "REED PETER ORA-WASH-ADD Independent FD_4d26bfda-1d3d-486a-a925-d5a3fe144dd7.pdf")</f>
        <v>REED PETER ORA-WASH-ADD Independent FD_4d26bfda-1d3d-486a-a925-d5a3fe144dd7.pdf</v>
      </c>
    </row>
    <row r="284" spans="1:14">
      <c r="A284" t="s">
        <v>788</v>
      </c>
      <c r="B284" t="s">
        <v>1625</v>
      </c>
      <c r="C284" t="s">
        <v>1648</v>
      </c>
      <c r="D284" t="s">
        <v>1641</v>
      </c>
      <c r="E284" t="s">
        <v>166</v>
      </c>
      <c r="F284" t="s">
        <v>1649</v>
      </c>
      <c r="G284" t="s">
        <v>1641</v>
      </c>
      <c r="H284" t="s">
        <v>107</v>
      </c>
      <c r="I284" t="s">
        <v>1643</v>
      </c>
      <c r="J284" t="s">
        <v>1650</v>
      </c>
      <c r="K284" t="s">
        <v>1650</v>
      </c>
      <c r="L284" t="s">
        <v>1651</v>
      </c>
      <c r="M284" t="s">
        <v>1652</v>
      </c>
      <c r="N284" s="4" t="str">
        <f>HYPERLINK("https://electionmgmt.vermont.gov/TFA/DownLoadFinancialDisclosure?FileName=Roche_Joseph_StateRep_2020AugPrimary_e1c1e6ae-a8a6-4664-81fe-793ded3ecd5f.pdf", "Roche_Joseph_StateRep_2020AugPrimary_e1c1e6ae-a8a6-4664-81fe-793ded3ecd5f.pdf")</f>
        <v>Roche_Joseph_StateRep_2020AugPrimary_e1c1e6ae-a8a6-4664-81fe-793ded3ecd5f.pdf</v>
      </c>
    </row>
    <row r="285" spans="1:14">
      <c r="A285" t="s">
        <v>788</v>
      </c>
      <c r="B285" t="s">
        <v>1625</v>
      </c>
      <c r="C285" t="s">
        <v>1653</v>
      </c>
      <c r="D285" t="s">
        <v>1627</v>
      </c>
      <c r="E285" t="s">
        <v>166</v>
      </c>
      <c r="F285" t="s">
        <v>1654</v>
      </c>
      <c r="G285" t="s">
        <v>1635</v>
      </c>
      <c r="H285" t="s">
        <v>107</v>
      </c>
      <c r="I285" t="s">
        <v>1630</v>
      </c>
      <c r="J285" t="s">
        <v>1655</v>
      </c>
      <c r="K285" t="s">
        <v>1655</v>
      </c>
      <c r="L285" t="s">
        <v>1656</v>
      </c>
      <c r="M285" t="s">
        <v>15</v>
      </c>
      <c r="N285" s="4" t="str">
        <f>HYPERLINK("https://electionmgmt.vermont.gov/TFA/DownLoadFinancialDisclosure?FileName=Russell_Charles_StateRep_20200519121453_cc907663-8882-4941-9a5e-360c416afb9e.pdf", "Russell_Charles_StateRep_20200519121453_cc907663-8882-4941-9a5e-360c416afb9e.pdf")</f>
        <v>Russell_Charles_StateRep_20200519121453_cc907663-8882-4941-9a5e-360c416afb9e.pdf</v>
      </c>
    </row>
    <row r="286" spans="1:14">
      <c r="A286" t="s">
        <v>788</v>
      </c>
      <c r="B286" t="s">
        <v>1625</v>
      </c>
      <c r="C286" t="s">
        <v>1657</v>
      </c>
      <c r="D286" t="s">
        <v>1627</v>
      </c>
      <c r="E286" t="s">
        <v>18</v>
      </c>
      <c r="F286" t="s">
        <v>1658</v>
      </c>
      <c r="G286" t="s">
        <v>1627</v>
      </c>
      <c r="H286" t="s">
        <v>107</v>
      </c>
      <c r="I286" t="s">
        <v>1643</v>
      </c>
      <c r="J286" t="s">
        <v>1659</v>
      </c>
      <c r="K286" t="s">
        <v>1659</v>
      </c>
      <c r="L286" t="s">
        <v>1660</v>
      </c>
      <c r="M286" t="s">
        <v>1661</v>
      </c>
      <c r="N286" s="4" t="str">
        <f>HYPERLINK("https://electionmgmt.vermont.gov/TFA/DownLoadFinancialDisclosure?FileName=Satcowitz_Larry_StateRep_2020AugPrimary_fdbd89cd-59fd-475e-b4ca-c714cf5855c1.pdf", "Satcowitz_Larry_StateRep_2020AugPrimary_fdbd89cd-59fd-475e-b4ca-c714cf5855c1.pdf")</f>
        <v>Satcowitz_Larry_StateRep_2020AugPrimary_fdbd89cd-59fd-475e-b4ca-c714cf5855c1.pdf</v>
      </c>
    </row>
    <row r="287" spans="1:14">
      <c r="A287" t="s">
        <v>788</v>
      </c>
      <c r="B287" t="s">
        <v>1662</v>
      </c>
      <c r="C287" t="s">
        <v>1663</v>
      </c>
      <c r="D287" t="s">
        <v>1664</v>
      </c>
      <c r="E287" t="s">
        <v>166</v>
      </c>
      <c r="F287" t="s">
        <v>1665</v>
      </c>
      <c r="G287" t="s">
        <v>1666</v>
      </c>
      <c r="H287" t="s">
        <v>107</v>
      </c>
      <c r="I287" t="s">
        <v>540</v>
      </c>
      <c r="J287" t="s">
        <v>1667</v>
      </c>
      <c r="K287" t="s">
        <v>1667</v>
      </c>
      <c r="L287" t="s">
        <v>1668</v>
      </c>
      <c r="M287" t="s">
        <v>15</v>
      </c>
      <c r="N287" s="4" t="str">
        <f>HYPERLINK("https://electionmgmt.vermont.gov/TFA/DownLoadFinancialDisclosure?FileName=doc03589320200526174431_3022ffa2-4bdd-4003-ae4d-fef1919648ab.pdf", "doc03589320200526174431_3022ffa2-4bdd-4003-ae4d-fef1919648ab.pdf")</f>
        <v>doc03589320200526174431_3022ffa2-4bdd-4003-ae4d-fef1919648ab.pdf</v>
      </c>
    </row>
    <row r="288" spans="1:14">
      <c r="A288" t="s">
        <v>788</v>
      </c>
      <c r="B288" t="s">
        <v>1662</v>
      </c>
      <c r="C288" t="s">
        <v>1669</v>
      </c>
      <c r="D288" t="s">
        <v>1664</v>
      </c>
      <c r="E288" t="s">
        <v>560</v>
      </c>
      <c r="F288" t="s">
        <v>1670</v>
      </c>
      <c r="G288" t="s">
        <v>1664</v>
      </c>
      <c r="H288" t="s">
        <v>107</v>
      </c>
      <c r="I288" t="s">
        <v>1671</v>
      </c>
      <c r="J288" t="s">
        <v>1672</v>
      </c>
      <c r="K288" t="s">
        <v>1672</v>
      </c>
      <c r="L288" t="s">
        <v>1673</v>
      </c>
      <c r="M288" t="s">
        <v>15</v>
      </c>
      <c r="N288" s="4" t="str">
        <f>HYPERLINK("https://electionmgmt.vermont.gov/TFA/DownLoadFinancialDisclosure?FileName=doc03589420200526174510_84aaad24-2aef-4899-ab7e-542f1eecdccb.pdf", "doc03589420200526174510_84aaad24-2aef-4899-ab7e-542f1eecdccb.pdf")</f>
        <v>doc03589420200526174510_84aaad24-2aef-4899-ab7e-542f1eecdccb.pdf</v>
      </c>
    </row>
    <row r="289" spans="1:14">
      <c r="A289" t="s">
        <v>788</v>
      </c>
      <c r="B289" t="s">
        <v>1674</v>
      </c>
      <c r="C289" t="s">
        <v>1675</v>
      </c>
      <c r="D289" t="s">
        <v>1676</v>
      </c>
      <c r="E289" t="s">
        <v>560</v>
      </c>
      <c r="F289" t="s">
        <v>1677</v>
      </c>
      <c r="G289" t="s">
        <v>1678</v>
      </c>
      <c r="H289" t="s">
        <v>107</v>
      </c>
      <c r="I289" t="s">
        <v>534</v>
      </c>
      <c r="J289" t="s">
        <v>1679</v>
      </c>
      <c r="K289" t="s">
        <v>1680</v>
      </c>
      <c r="L289" t="s">
        <v>1681</v>
      </c>
      <c r="M289" t="s">
        <v>15</v>
      </c>
      <c r="N289" s="4" t="str">
        <f>HYPERLINK("https://electionmgmt.vermont.gov/TFA/DownLoadFinancialDisclosure?FileName=MX-M363N_20200527_144015_72155563-b614-4917-90cd-33b75964236b.pdf", "MX-M363N_20200527_144015_72155563-b614-4917-90cd-33b75964236b.pdf")</f>
        <v>MX-M363N_20200527_144015_72155563-b614-4917-90cd-33b75964236b.pdf</v>
      </c>
    </row>
    <row r="290" spans="1:14">
      <c r="A290" t="s">
        <v>788</v>
      </c>
      <c r="B290" t="s">
        <v>1674</v>
      </c>
      <c r="C290" t="s">
        <v>1682</v>
      </c>
      <c r="D290" t="s">
        <v>235</v>
      </c>
      <c r="E290" t="s">
        <v>560</v>
      </c>
      <c r="F290" t="s">
        <v>1683</v>
      </c>
      <c r="G290" t="s">
        <v>235</v>
      </c>
      <c r="H290" t="s">
        <v>107</v>
      </c>
      <c r="I290" t="s">
        <v>534</v>
      </c>
      <c r="J290" t="s">
        <v>1684</v>
      </c>
      <c r="K290" t="s">
        <v>1684</v>
      </c>
      <c r="L290" t="s">
        <v>1685</v>
      </c>
      <c r="M290" t="s">
        <v>15</v>
      </c>
      <c r="N290" s="4" t="str">
        <f>HYPERLINK("https://electionmgmt.vermont.gov/TFA/DownLoadFinancialDisclosure?FileName=MX-M363N_20200527_144138_7715a2b2-e416-4293-8d6b-ad0279106c55.pdf", "MX-M363N_20200527_144138_7715a2b2-e416-4293-8d6b-ad0279106c55.pdf")</f>
        <v>MX-M363N_20200527_144138_7715a2b2-e416-4293-8d6b-ad0279106c55.pdf</v>
      </c>
    </row>
    <row r="291" spans="1:14">
      <c r="A291" t="s">
        <v>788</v>
      </c>
      <c r="B291" t="s">
        <v>1686</v>
      </c>
      <c r="C291" t="s">
        <v>1687</v>
      </c>
      <c r="D291" t="s">
        <v>1688</v>
      </c>
      <c r="E291" t="s">
        <v>18</v>
      </c>
      <c r="F291" t="s">
        <v>1689</v>
      </c>
      <c r="G291" t="s">
        <v>1688</v>
      </c>
      <c r="H291" t="s">
        <v>107</v>
      </c>
      <c r="I291" t="s">
        <v>1690</v>
      </c>
      <c r="J291" t="s">
        <v>1691</v>
      </c>
      <c r="K291" t="s">
        <v>1691</v>
      </c>
      <c r="L291" t="s">
        <v>1692</v>
      </c>
      <c r="M291" t="s">
        <v>15</v>
      </c>
      <c r="N291" s="4" t="str">
        <f>HYPERLINK("https://electionmgmt.vermont.gov/TFA/DownLoadFinancialDisclosure?FileName=J Elwell_e67c0cbc-9223-4582-a5c2-6a4efd88e10e.pdf", "J Elwell_e67c0cbc-9223-4582-a5c2-6a4efd88e10e.pdf")</f>
        <v>J Elwell_e67c0cbc-9223-4582-a5c2-6a4efd88e10e.pdf</v>
      </c>
    </row>
    <row r="292" spans="1:14">
      <c r="A292" t="s">
        <v>788</v>
      </c>
      <c r="B292" t="s">
        <v>1686</v>
      </c>
      <c r="C292" t="s">
        <v>1693</v>
      </c>
      <c r="D292" t="s">
        <v>1688</v>
      </c>
      <c r="E292" t="s">
        <v>57</v>
      </c>
      <c r="F292" t="s">
        <v>1694</v>
      </c>
      <c r="G292" t="s">
        <v>1695</v>
      </c>
      <c r="H292" t="s">
        <v>107</v>
      </c>
      <c r="I292" t="s">
        <v>1545</v>
      </c>
      <c r="J292" t="s">
        <v>1696</v>
      </c>
      <c r="K292" t="s">
        <v>15</v>
      </c>
      <c r="L292" t="s">
        <v>1697</v>
      </c>
      <c r="M292" t="s">
        <v>15</v>
      </c>
      <c r="N292" s="2" t="str">
        <f>HYPERLINK("https://electionmgmt.vermont.gov/TFA/DownLoadFinancialDisclosure?FileName=Huard Frank Orleans.Caledonia State Rep Independent FD_1abea1fd-a98b-4ae8-9a41-d580b24f805c.pdf", "Huard Frank Orleans.Caledonia State Rep Independent FD_1abea1fd-a98b-4ae8-9a41-d580b24f805c.pdf")</f>
        <v>Huard Frank Orleans.Caledonia State Rep Independent FD_1abea1fd-a98b-4ae8-9a41-d580b24f805c.pdf</v>
      </c>
    </row>
    <row r="293" spans="1:14">
      <c r="A293" t="s">
        <v>788</v>
      </c>
      <c r="B293" t="s">
        <v>1686</v>
      </c>
      <c r="C293" t="s">
        <v>1698</v>
      </c>
      <c r="D293" t="s">
        <v>1688</v>
      </c>
      <c r="E293" t="s">
        <v>18</v>
      </c>
      <c r="F293" t="s">
        <v>1699</v>
      </c>
      <c r="G293" t="s">
        <v>1688</v>
      </c>
      <c r="H293" t="s">
        <v>107</v>
      </c>
      <c r="I293" t="s">
        <v>1700</v>
      </c>
      <c r="J293" t="s">
        <v>1701</v>
      </c>
      <c r="K293" t="s">
        <v>1701</v>
      </c>
      <c r="L293" t="s">
        <v>1702</v>
      </c>
      <c r="M293" t="s">
        <v>1703</v>
      </c>
      <c r="N293" s="4" t="str">
        <f>HYPERLINK("https://electionmgmt.vermont.gov/TFA/DownLoadFinancialDisclosure?FileName=2020_05_22_08_41_51_23bd97b7-0b5a-42a7-b964-5d1552b135c1.pdf", "2020_05_22_08_41_51_23bd97b7-0b5a-42a7-b964-5d1552b135c1.pdf")</f>
        <v>2020_05_22_08_41_51_23bd97b7-0b5a-42a7-b964-5d1552b135c1.pdf</v>
      </c>
    </row>
    <row r="294" spans="1:14">
      <c r="A294" t="s">
        <v>788</v>
      </c>
      <c r="B294" t="s">
        <v>1686</v>
      </c>
      <c r="C294" t="s">
        <v>1704</v>
      </c>
      <c r="D294" t="s">
        <v>1705</v>
      </c>
      <c r="E294" t="s">
        <v>166</v>
      </c>
      <c r="F294" t="s">
        <v>1706</v>
      </c>
      <c r="G294" t="s">
        <v>1707</v>
      </c>
      <c r="H294" t="s">
        <v>107</v>
      </c>
      <c r="I294" t="s">
        <v>1708</v>
      </c>
      <c r="J294" t="s">
        <v>1709</v>
      </c>
      <c r="K294" t="s">
        <v>1709</v>
      </c>
      <c r="L294" t="s">
        <v>1710</v>
      </c>
      <c r="M294" t="s">
        <v>1711</v>
      </c>
      <c r="N294" s="4" t="str">
        <f>HYPERLINK("https://electionmgmt.vermont.gov/TFA/DownLoadFinancialDisclosure?FileName=V strong_66628d6f-b80d-4ca7-a56d-bc262db41887.pdf", "V strong_66628d6f-b80d-4ca7-a56d-bc262db41887.pdf")</f>
        <v>V strong_66628d6f-b80d-4ca7-a56d-bc262db41887.pdf</v>
      </c>
    </row>
    <row r="295" spans="1:14">
      <c r="A295" t="s">
        <v>788</v>
      </c>
      <c r="B295" t="s">
        <v>1686</v>
      </c>
      <c r="C295" t="s">
        <v>1712</v>
      </c>
      <c r="D295" t="s">
        <v>1688</v>
      </c>
      <c r="E295" t="s">
        <v>166</v>
      </c>
      <c r="F295" t="s">
        <v>1713</v>
      </c>
      <c r="G295" t="s">
        <v>1714</v>
      </c>
      <c r="H295" t="s">
        <v>107</v>
      </c>
      <c r="I295" t="s">
        <v>1690</v>
      </c>
      <c r="J295" t="s">
        <v>1715</v>
      </c>
      <c r="K295" t="s">
        <v>1715</v>
      </c>
      <c r="L295" t="s">
        <v>1716</v>
      </c>
      <c r="M295" t="s">
        <v>1717</v>
      </c>
      <c r="N295" s="4" t="str">
        <f>HYPERLINK("https://electionmgmt.vermont.gov/TFA/DownLoadFinancialDisclosure?FileName=j young_88855bc3-09e8-4419-b9b5-7f47446ae916.pdf", "j young_88855bc3-09e8-4419-b9b5-7f47446ae916.pdf")</f>
        <v>j young_88855bc3-09e8-4419-b9b5-7f47446ae916.pdf</v>
      </c>
    </row>
    <row r="296" spans="1:14">
      <c r="A296" t="s">
        <v>788</v>
      </c>
      <c r="B296" t="s">
        <v>1718</v>
      </c>
      <c r="C296" t="s">
        <v>1719</v>
      </c>
      <c r="D296" t="s">
        <v>1720</v>
      </c>
      <c r="E296" t="s">
        <v>560</v>
      </c>
      <c r="F296" t="s">
        <v>1721</v>
      </c>
      <c r="G296" t="s">
        <v>1720</v>
      </c>
      <c r="H296" t="s">
        <v>107</v>
      </c>
      <c r="I296" t="s">
        <v>1722</v>
      </c>
      <c r="J296" t="s">
        <v>1723</v>
      </c>
      <c r="K296" t="s">
        <v>1723</v>
      </c>
      <c r="L296" t="s">
        <v>1724</v>
      </c>
      <c r="M296" t="s">
        <v>15</v>
      </c>
      <c r="N296" s="4" t="str">
        <f>HYPERLINK("https://electionmgmt.vermont.gov/TFA/DownLoadFinancialDisclosure?FileName=Mark Higley 5-27-20_0e06b3a8-9f77-4dca-8c74-e07475a641c7.pdf", "Mark Higley 5-27-20_0e06b3a8-9f77-4dca-8c74-e07475a641c7.pdf")</f>
        <v>Mark Higley 5-27-20_0e06b3a8-9f77-4dca-8c74-e07475a641c7.pdf</v>
      </c>
    </row>
    <row r="297" spans="1:14">
      <c r="A297" t="s">
        <v>788</v>
      </c>
      <c r="B297" t="s">
        <v>1725</v>
      </c>
      <c r="C297" t="s">
        <v>1726</v>
      </c>
      <c r="D297" t="s">
        <v>1727</v>
      </c>
      <c r="E297" t="s">
        <v>166</v>
      </c>
      <c r="F297" t="s">
        <v>1728</v>
      </c>
      <c r="G297" t="s">
        <v>1729</v>
      </c>
      <c r="H297" t="s">
        <v>107</v>
      </c>
      <c r="I297" t="s">
        <v>1730</v>
      </c>
      <c r="J297" t="s">
        <v>1731</v>
      </c>
      <c r="K297" t="s">
        <v>1731</v>
      </c>
      <c r="L297" t="s">
        <v>1732</v>
      </c>
      <c r="M297" t="s">
        <v>1733</v>
      </c>
      <c r="N297" s="4" t="str">
        <f>HYPERLINK("https://electionmgmt.vermont.gov/TFA/DownLoadFinancialDisclosure?FileName=achey_4280f73f-d932-4e3f-81fc-41a34b3c7d19.pdf", "achey_4280f73f-d932-4e3f-81fc-41a34b3c7d19.pdf")</f>
        <v>achey_4280f73f-d932-4e3f-81fc-41a34b3c7d19.pdf</v>
      </c>
    </row>
    <row r="298" spans="1:14">
      <c r="A298" t="s">
        <v>788</v>
      </c>
      <c r="B298" t="s">
        <v>1725</v>
      </c>
      <c r="C298" t="s">
        <v>1734</v>
      </c>
      <c r="D298" t="s">
        <v>1727</v>
      </c>
      <c r="E298" t="s">
        <v>274</v>
      </c>
      <c r="F298" t="s">
        <v>1735</v>
      </c>
      <c r="G298" t="s">
        <v>1727</v>
      </c>
      <c r="H298" t="s">
        <v>107</v>
      </c>
      <c r="I298" t="s">
        <v>1730</v>
      </c>
      <c r="J298" t="s">
        <v>1736</v>
      </c>
      <c r="K298" t="s">
        <v>1736</v>
      </c>
      <c r="L298" t="s">
        <v>1737</v>
      </c>
      <c r="M298" t="s">
        <v>1738</v>
      </c>
      <c r="N298" s="4" t="str">
        <f>HYPERLINK("https://electionmgmt.vermont.gov/TFA/DownLoadFinancialDisclosure?FileName=chesnut tangerman_86fe8ce4-32d6-49d2-a4f1-174ff59e62f5.pdf", "chesnut tangerman_86fe8ce4-32d6-49d2-a4f1-174ff59e62f5.pdf")</f>
        <v>chesnut tangerman_86fe8ce4-32d6-49d2-a4f1-174ff59e62f5.pdf</v>
      </c>
    </row>
    <row r="299" spans="1:14">
      <c r="A299" t="s">
        <v>788</v>
      </c>
      <c r="B299" t="s">
        <v>1739</v>
      </c>
      <c r="C299" t="s">
        <v>1740</v>
      </c>
      <c r="D299" t="s">
        <v>659</v>
      </c>
      <c r="E299" t="s">
        <v>57</v>
      </c>
      <c r="F299" t="s">
        <v>1741</v>
      </c>
      <c r="G299" t="s">
        <v>659</v>
      </c>
      <c r="H299" t="s">
        <v>107</v>
      </c>
      <c r="I299" t="s">
        <v>661</v>
      </c>
      <c r="J299" t="s">
        <v>1742</v>
      </c>
      <c r="K299" t="s">
        <v>15</v>
      </c>
      <c r="L299" t="s">
        <v>1743</v>
      </c>
      <c r="M299" t="s">
        <v>15</v>
      </c>
      <c r="N299" s="2" t="str">
        <f>HYPERLINK("https://electionmgmt.vermont.gov/TFA/DownLoadFinancialDisclosure?FileName=Bollard Tyler Joseph Rut 1 Independent FD_129f37c5-9645-48f2-9b25-077fafeb91e2.pdf", "Bollard Tyler Joseph Rut 1 Independent FD_129f37c5-9645-48f2-9b25-077fafeb91e2.pdf")</f>
        <v>Bollard Tyler Joseph Rut 1 Independent FD_129f37c5-9645-48f2-9b25-077fafeb91e2.pdf</v>
      </c>
    </row>
    <row r="300" spans="1:14">
      <c r="A300" t="s">
        <v>788</v>
      </c>
      <c r="B300" t="s">
        <v>1739</v>
      </c>
      <c r="C300" t="s">
        <v>1744</v>
      </c>
      <c r="D300" t="s">
        <v>659</v>
      </c>
      <c r="E300" t="s">
        <v>166</v>
      </c>
      <c r="F300" t="s">
        <v>1745</v>
      </c>
      <c r="G300" t="s">
        <v>659</v>
      </c>
      <c r="H300" t="s">
        <v>107</v>
      </c>
      <c r="I300" t="s">
        <v>661</v>
      </c>
      <c r="J300" t="s">
        <v>1746</v>
      </c>
      <c r="K300" t="s">
        <v>1746</v>
      </c>
      <c r="L300" t="s">
        <v>1747</v>
      </c>
      <c r="M300" t="s">
        <v>15</v>
      </c>
      <c r="N300" s="4" t="str">
        <f>HYPERLINK("https://electionmgmt.vermont.gov/TFA/DownLoadFinancialDisclosure?FileName=McCoy_Patricia_StateRep_2020AugPrimary_d525b9bb-ff0f-4425-9985-55a1d283cf24.pdf", "McCoy_Patricia_StateRep_2020AugPrimary_d525b9bb-ff0f-4425-9985-55a1d283cf24.pdf")</f>
        <v>McCoy_Patricia_StateRep_2020AugPrimary_d525b9bb-ff0f-4425-9985-55a1d283cf24.pdf</v>
      </c>
    </row>
    <row r="301" spans="1:14">
      <c r="A301" t="s">
        <v>788</v>
      </c>
      <c r="B301" t="s">
        <v>1748</v>
      </c>
      <c r="C301" t="s">
        <v>1749</v>
      </c>
      <c r="D301" t="s">
        <v>628</v>
      </c>
      <c r="E301" t="s">
        <v>166</v>
      </c>
      <c r="F301" t="s">
        <v>1750</v>
      </c>
      <c r="G301" t="s">
        <v>628</v>
      </c>
      <c r="H301" t="s">
        <v>107</v>
      </c>
      <c r="I301" t="s">
        <v>630</v>
      </c>
      <c r="J301" t="s">
        <v>1751</v>
      </c>
      <c r="K301" t="s">
        <v>1751</v>
      </c>
      <c r="L301" t="s">
        <v>1752</v>
      </c>
      <c r="M301" t="s">
        <v>15</v>
      </c>
      <c r="N301" s="4" t="str">
        <f>HYPERLINK("https://electionmgmt.vermont.gov/TFA/DownLoadFinancialDisclosure?FileName=Burditt's financial disclosure_a5101738-c854-4606-94d1-b874160fa97b.pdf", "Burditt's financial disclosure_a5101738-c854-4606-94d1-b874160fa97b.pdf")</f>
        <v>Burditt's financial disclosure_a5101738-c854-4606-94d1-b874160fa97b.pdf</v>
      </c>
    </row>
    <row r="302" spans="1:14">
      <c r="A302" t="s">
        <v>788</v>
      </c>
      <c r="B302" t="s">
        <v>1748</v>
      </c>
      <c r="C302" t="s">
        <v>1753</v>
      </c>
      <c r="D302" t="s">
        <v>283</v>
      </c>
      <c r="E302" t="s">
        <v>18</v>
      </c>
      <c r="F302" t="s">
        <v>1754</v>
      </c>
      <c r="G302" t="s">
        <v>283</v>
      </c>
      <c r="H302" t="s">
        <v>107</v>
      </c>
      <c r="I302" t="s">
        <v>286</v>
      </c>
      <c r="J302" t="s">
        <v>1755</v>
      </c>
      <c r="K302" t="s">
        <v>1755</v>
      </c>
      <c r="L302" t="s">
        <v>1756</v>
      </c>
      <c r="M302" t="s">
        <v>1757</v>
      </c>
      <c r="N302" s="4" t="str">
        <f>HYPERLINK("https://electionmgmt.vermont.gov/TFA/DownLoadFinancialDisclosure?FileName=Fredette financial disclosure_50779380-3bed-4827-ab0e-9232784eb57c.pdf", "Fredette financial disclosure_50779380-3bed-4827-ab0e-9232784eb57c.pdf")</f>
        <v>Fredette financial disclosure_50779380-3bed-4827-ab0e-9232784eb57c.pdf</v>
      </c>
    </row>
    <row r="303" spans="1:14">
      <c r="A303" t="s">
        <v>788</v>
      </c>
      <c r="B303" t="s">
        <v>1748</v>
      </c>
      <c r="C303" t="s">
        <v>1758</v>
      </c>
      <c r="D303" t="s">
        <v>1759</v>
      </c>
      <c r="E303" t="s">
        <v>166</v>
      </c>
      <c r="F303" t="s">
        <v>1760</v>
      </c>
      <c r="G303" t="s">
        <v>628</v>
      </c>
      <c r="H303" t="s">
        <v>107</v>
      </c>
      <c r="I303" t="s">
        <v>630</v>
      </c>
      <c r="J303" t="s">
        <v>1761</v>
      </c>
      <c r="K303" t="s">
        <v>1761</v>
      </c>
      <c r="L303" t="s">
        <v>1762</v>
      </c>
      <c r="M303" t="s">
        <v>15</v>
      </c>
      <c r="N303" s="4" t="str">
        <f>HYPERLINK("https://electionmgmt.vermont.gov/TFA/DownLoadFinancialDisclosure?FileName=Peterson financial disclosure_e35f8a02-def7-4c64-9444-8c44b0d12d11.pdf", "Peterson financial disclosure_e35f8a02-def7-4c64-9444-8c44b0d12d11.pdf")</f>
        <v>Peterson financial disclosure_e35f8a02-def7-4c64-9444-8c44b0d12d11.pdf</v>
      </c>
    </row>
    <row r="304" spans="1:14">
      <c r="A304" t="s">
        <v>788</v>
      </c>
      <c r="B304" t="s">
        <v>1748</v>
      </c>
      <c r="C304" t="s">
        <v>1763</v>
      </c>
      <c r="D304" t="s">
        <v>1759</v>
      </c>
      <c r="E304" t="s">
        <v>18</v>
      </c>
      <c r="F304" t="s">
        <v>1764</v>
      </c>
      <c r="G304" t="s">
        <v>628</v>
      </c>
      <c r="H304" t="s">
        <v>107</v>
      </c>
      <c r="I304" t="s">
        <v>630</v>
      </c>
      <c r="J304" t="s">
        <v>1765</v>
      </c>
      <c r="K304" t="s">
        <v>1765</v>
      </c>
      <c r="L304" t="s">
        <v>1766</v>
      </c>
      <c r="M304" t="s">
        <v>15</v>
      </c>
      <c r="N304" s="4" t="str">
        <f>HYPERLINK("https://electionmgmt.vermont.gov/TFA/DownLoadFinancialDisclosure?FileName=Potter financial disclosure_2151bbc4-57be-4b5c-be4d-bebc8cc3187c.pdf", "Potter financial disclosure_2151bbc4-57be-4b5c-be4d-bebc8cc3187c.pdf")</f>
        <v>Potter financial disclosure_2151bbc4-57be-4b5c-be4d-bebc8cc3187c.pdf</v>
      </c>
    </row>
    <row r="305" spans="1:14">
      <c r="A305" t="s">
        <v>788</v>
      </c>
      <c r="B305" t="s">
        <v>1767</v>
      </c>
      <c r="C305" t="s">
        <v>1768</v>
      </c>
      <c r="D305" t="s">
        <v>1769</v>
      </c>
      <c r="E305" t="s">
        <v>166</v>
      </c>
      <c r="F305" t="s">
        <v>1770</v>
      </c>
      <c r="G305" t="s">
        <v>1769</v>
      </c>
      <c r="H305" t="s">
        <v>107</v>
      </c>
      <c r="I305" t="s">
        <v>1771</v>
      </c>
      <c r="J305" t="s">
        <v>1772</v>
      </c>
      <c r="K305" t="s">
        <v>15</v>
      </c>
      <c r="L305" t="s">
        <v>1773</v>
      </c>
      <c r="M305" t="s">
        <v>15</v>
      </c>
      <c r="N305" s="4" t="str">
        <f>HYPERLINK("https://electionmgmt.vermont.gov/TFA/DownLoadFinancialDisclosure?FileName=Canfield_William_StateRep_2020AugPrimary_b43a9f13-8d76-4dbc-ad7e-bb27b01fa812.PDF", "Canfield_William_StateRep_2020AugPrimary_b43a9f13-8d76-4dbc-ad7e-bb27b01fa812.PDF")</f>
        <v>Canfield_William_StateRep_2020AugPrimary_b43a9f13-8d76-4dbc-ad7e-bb27b01fa812.PDF</v>
      </c>
    </row>
    <row r="306" spans="1:14">
      <c r="A306" t="s">
        <v>788</v>
      </c>
      <c r="B306" t="s">
        <v>1767</v>
      </c>
      <c r="C306" t="s">
        <v>1774</v>
      </c>
      <c r="D306" t="s">
        <v>1769</v>
      </c>
      <c r="E306" t="s">
        <v>166</v>
      </c>
      <c r="F306" t="s">
        <v>1775</v>
      </c>
      <c r="G306" t="s">
        <v>1769</v>
      </c>
      <c r="H306" t="s">
        <v>107</v>
      </c>
      <c r="I306" t="s">
        <v>1771</v>
      </c>
      <c r="J306" t="s">
        <v>1776</v>
      </c>
      <c r="K306" t="s">
        <v>1777</v>
      </c>
      <c r="L306" t="s">
        <v>1778</v>
      </c>
      <c r="M306" t="s">
        <v>15</v>
      </c>
      <c r="N306" s="4" t="str">
        <f>HYPERLINK("https://electionmgmt.vermont.gov/TFA/DownLoadFinancialDisclosure?FileName=Helm_Robert_StateRep_2020AugPrimary_77ae8925-db4f-498a-9514-0d585ae054b0.PDF", "Helm_Robert_StateRep_2020AugPrimary_77ae8925-db4f-498a-9514-0d585ae054b0.PDF")</f>
        <v>Helm_Robert_StateRep_2020AugPrimary_77ae8925-db4f-498a-9514-0d585ae054b0.PDF</v>
      </c>
    </row>
    <row r="307" spans="1:14">
      <c r="A307" t="s">
        <v>788</v>
      </c>
      <c r="B307" t="s">
        <v>1767</v>
      </c>
      <c r="C307" t="s">
        <v>1779</v>
      </c>
      <c r="D307" t="s">
        <v>1769</v>
      </c>
      <c r="E307" t="s">
        <v>18</v>
      </c>
      <c r="F307" t="s">
        <v>1780</v>
      </c>
      <c r="G307" t="s">
        <v>1769</v>
      </c>
      <c r="H307" t="s">
        <v>107</v>
      </c>
      <c r="I307" t="s">
        <v>1771</v>
      </c>
      <c r="J307" t="s">
        <v>1781</v>
      </c>
      <c r="K307" t="s">
        <v>15</v>
      </c>
      <c r="L307" t="s">
        <v>1782</v>
      </c>
      <c r="M307" t="s">
        <v>15</v>
      </c>
      <c r="N307" s="4" t="str">
        <f>HYPERLINK("https://electionmgmt.vermont.gov/TFA/DownLoadFinancialDisclosure?FileName=Richards_Robert_StateRep_2020AugPrimary_f2743527-c968-4225-868e-2fc976e495cd.PDF", "Richards_Robert_StateRep_2020AugPrimary_f2743527-c968-4225-868e-2fc976e495cd.PDF")</f>
        <v>Richards_Robert_StateRep_2020AugPrimary_f2743527-c968-4225-868e-2fc976e495cd.PDF</v>
      </c>
    </row>
    <row r="308" spans="1:14">
      <c r="A308" t="s">
        <v>788</v>
      </c>
      <c r="B308" t="s">
        <v>1783</v>
      </c>
      <c r="C308" t="s">
        <v>1784</v>
      </c>
      <c r="D308" t="s">
        <v>619</v>
      </c>
      <c r="E308" t="s">
        <v>18</v>
      </c>
      <c r="F308" t="s">
        <v>1785</v>
      </c>
      <c r="G308" t="s">
        <v>619</v>
      </c>
      <c r="H308" t="s">
        <v>107</v>
      </c>
      <c r="I308" t="s">
        <v>615</v>
      </c>
      <c r="J308" t="s">
        <v>15</v>
      </c>
      <c r="K308" t="s">
        <v>15</v>
      </c>
      <c r="L308" t="s">
        <v>1786</v>
      </c>
      <c r="M308" t="s">
        <v>1787</v>
      </c>
      <c r="N308" s="4" t="str">
        <f>HYPERLINK("https://electionmgmt.vermont.gov/TFA/DownLoadFinancialDisclosure?FileName=Pulling_Barbara_StateRep_2020AugPrimary_64873814-3ff6-48e0-8108-a970db22d50f.pdf", "Pulling_Barbara_StateRep_2020AugPrimary_64873814-3ff6-48e0-8108-a970db22d50f.pdf")</f>
        <v>Pulling_Barbara_StateRep_2020AugPrimary_64873814-3ff6-48e0-8108-a970db22d50f.pdf</v>
      </c>
    </row>
    <row r="309" spans="1:14">
      <c r="A309" t="s">
        <v>788</v>
      </c>
      <c r="B309" t="s">
        <v>1783</v>
      </c>
      <c r="C309" t="s">
        <v>1788</v>
      </c>
      <c r="D309" t="s">
        <v>619</v>
      </c>
      <c r="E309" t="s">
        <v>166</v>
      </c>
      <c r="F309" t="s">
        <v>1789</v>
      </c>
      <c r="G309" t="s">
        <v>179</v>
      </c>
      <c r="H309" t="s">
        <v>107</v>
      </c>
      <c r="I309" t="s">
        <v>615</v>
      </c>
      <c r="J309" t="s">
        <v>1790</v>
      </c>
      <c r="K309" t="s">
        <v>1790</v>
      </c>
      <c r="L309" t="s">
        <v>1791</v>
      </c>
      <c r="M309" t="s">
        <v>15</v>
      </c>
      <c r="N309" s="4" t="str">
        <f>HYPERLINK("https://electionmgmt.vermont.gov/TFA/DownLoadFinancialDisclosure?FileName=Terenzini_Thomas_StateRep_2020AugPrimary_d2dd16b7-ae7d-48a4-bdb1-e157c0414dc6.pdf", "Terenzini_Thomas_StateRep_2020AugPrimary_d2dd16b7-ae7d-48a4-bdb1-e157c0414dc6.pdf")</f>
        <v>Terenzini_Thomas_StateRep_2020AugPrimary_d2dd16b7-ae7d-48a4-bdb1-e157c0414dc6.pdf</v>
      </c>
    </row>
    <row r="310" spans="1:14">
      <c r="A310" t="s">
        <v>788</v>
      </c>
      <c r="B310" t="s">
        <v>1792</v>
      </c>
      <c r="C310" t="s">
        <v>1793</v>
      </c>
      <c r="D310" t="s">
        <v>177</v>
      </c>
      <c r="E310" t="s">
        <v>166</v>
      </c>
      <c r="F310" t="s">
        <v>1794</v>
      </c>
      <c r="G310" t="s">
        <v>177</v>
      </c>
      <c r="H310" t="s">
        <v>107</v>
      </c>
      <c r="I310" t="s">
        <v>615</v>
      </c>
      <c r="J310" t="s">
        <v>1795</v>
      </c>
      <c r="K310" t="s">
        <v>1795</v>
      </c>
      <c r="L310" t="s">
        <v>1796</v>
      </c>
      <c r="M310" t="s">
        <v>15</v>
      </c>
      <c r="N310" s="4" t="str">
        <f>HYPERLINK("https://electionmgmt.vermont.gov/TFA/DownLoadFinancialDisclosure?FileName=Fagan_b64717c1-524d-41e7-97a5-40b72a5bfde5.pdf", "Fagan_b64717c1-524d-41e7-97a5-40b72a5bfde5.pdf")</f>
        <v>Fagan_b64717c1-524d-41e7-97a5-40b72a5bfde5.pdf</v>
      </c>
    </row>
    <row r="311" spans="1:14">
      <c r="A311" t="s">
        <v>788</v>
      </c>
      <c r="B311" t="s">
        <v>1797</v>
      </c>
      <c r="C311" t="s">
        <v>1798</v>
      </c>
      <c r="D311" t="s">
        <v>177</v>
      </c>
      <c r="E311" t="s">
        <v>166</v>
      </c>
      <c r="F311" t="s">
        <v>1799</v>
      </c>
      <c r="G311" t="s">
        <v>177</v>
      </c>
      <c r="H311" t="s">
        <v>107</v>
      </c>
      <c r="I311" t="s">
        <v>615</v>
      </c>
      <c r="J311" t="s">
        <v>1800</v>
      </c>
      <c r="K311" t="s">
        <v>1801</v>
      </c>
      <c r="L311" t="s">
        <v>1802</v>
      </c>
      <c r="M311" t="s">
        <v>15</v>
      </c>
      <c r="N311" s="4" t="str">
        <f>HYPERLINK("https://electionmgmt.vermont.gov/TFA/DownLoadFinancialDisclosure?FileName=Cupoli_c9e0667b-c2b2-45c5-9800-a24490ae1cfb.pdf", "Cupoli_c9e0667b-c2b2-45c5-9800-a24490ae1cfb.pdf")</f>
        <v>Cupoli_c9e0667b-c2b2-45c5-9800-a24490ae1cfb.pdf</v>
      </c>
    </row>
    <row r="312" spans="1:14">
      <c r="A312" t="s">
        <v>788</v>
      </c>
      <c r="B312" t="s">
        <v>1803</v>
      </c>
      <c r="C312" t="s">
        <v>1804</v>
      </c>
      <c r="D312" t="s">
        <v>177</v>
      </c>
      <c r="E312" t="s">
        <v>166</v>
      </c>
      <c r="F312" t="s">
        <v>1805</v>
      </c>
      <c r="G312" t="s">
        <v>177</v>
      </c>
      <c r="H312" t="s">
        <v>107</v>
      </c>
      <c r="I312" t="s">
        <v>615</v>
      </c>
      <c r="J312" t="s">
        <v>15</v>
      </c>
      <c r="K312" t="s">
        <v>15</v>
      </c>
      <c r="L312" t="s">
        <v>15</v>
      </c>
      <c r="M312" t="s">
        <v>15</v>
      </c>
      <c r="N312" s="2" t="str">
        <f>HYPERLINK("https://electionmgmt.vermont.gov/TFA/DownLoadFinancialDisclosure?FileName=Scan_20200817 (5)_1984b19b-1d3d-4092-8fd1-70ca2f3231c0.pdf", "Scan_20200817 (5)_1984b19b-1d3d-4092-8fd1-70ca2f3231c0.pdf")</f>
        <v>Scan_20200817 (5)_1984b19b-1d3d-4092-8fd1-70ca2f3231c0.pdf</v>
      </c>
    </row>
    <row r="313" spans="1:14">
      <c r="A313" t="s">
        <v>788</v>
      </c>
      <c r="B313" t="s">
        <v>1803</v>
      </c>
      <c r="C313" t="s">
        <v>1806</v>
      </c>
      <c r="D313" t="s">
        <v>177</v>
      </c>
      <c r="E313" t="s">
        <v>18</v>
      </c>
      <c r="F313" t="s">
        <v>1807</v>
      </c>
      <c r="G313" t="s">
        <v>179</v>
      </c>
      <c r="H313" t="s">
        <v>107</v>
      </c>
      <c r="I313" t="s">
        <v>180</v>
      </c>
      <c r="J313" t="s">
        <v>1808</v>
      </c>
      <c r="K313" t="s">
        <v>1809</v>
      </c>
      <c r="L313" t="s">
        <v>1810</v>
      </c>
      <c r="M313" t="s">
        <v>15</v>
      </c>
      <c r="N313" s="4" t="str">
        <f>HYPERLINK("https://electionmgmt.vermont.gov/TFA/DownLoadFinancialDisclosure?FileName=Howard_c74d3a31-593c-438c-b83e-b668fbcf2cd2.pdf", "Howard_c74d3a31-593c-438c-b83e-b668fbcf2cd2.pdf")</f>
        <v>Howard_c74d3a31-593c-438c-b83e-b668fbcf2cd2.pdf</v>
      </c>
    </row>
    <row r="314" spans="1:14">
      <c r="A314" t="s">
        <v>788</v>
      </c>
      <c r="B314" t="s">
        <v>1811</v>
      </c>
      <c r="C314" t="s">
        <v>1812</v>
      </c>
      <c r="D314" t="s">
        <v>177</v>
      </c>
      <c r="E314" t="s">
        <v>18</v>
      </c>
      <c r="F314" t="s">
        <v>1813</v>
      </c>
      <c r="G314" t="s">
        <v>177</v>
      </c>
      <c r="H314" t="s">
        <v>107</v>
      </c>
      <c r="I314" t="s">
        <v>615</v>
      </c>
      <c r="J314" t="s">
        <v>1814</v>
      </c>
      <c r="K314" t="s">
        <v>1814</v>
      </c>
      <c r="L314" t="s">
        <v>1815</v>
      </c>
      <c r="M314" t="s">
        <v>15</v>
      </c>
      <c r="N314" s="4" t="str">
        <f>HYPERLINK("https://electionmgmt.vermont.gov/TFA/DownLoadFinancialDisclosure?FileName=Notte_86e617b9-8257-42a8-bdbd-20e6c0c795dc.pdf", "Notte_86e617b9-8257-42a8-bdbd-20e6c0c795dc.pdf")</f>
        <v>Notte_86e617b9-8257-42a8-bdbd-20e6c0c795dc.pdf</v>
      </c>
    </row>
    <row r="315" spans="1:14">
      <c r="A315" t="s">
        <v>788</v>
      </c>
      <c r="B315" t="s">
        <v>1811</v>
      </c>
      <c r="C315" t="s">
        <v>1816</v>
      </c>
      <c r="D315" t="s">
        <v>177</v>
      </c>
      <c r="E315" t="s">
        <v>166</v>
      </c>
      <c r="F315" t="s">
        <v>1817</v>
      </c>
      <c r="G315" t="s">
        <v>177</v>
      </c>
      <c r="H315" t="s">
        <v>107</v>
      </c>
      <c r="I315" t="s">
        <v>615</v>
      </c>
      <c r="J315" t="s">
        <v>1818</v>
      </c>
      <c r="K315" t="s">
        <v>1818</v>
      </c>
      <c r="L315" t="s">
        <v>1819</v>
      </c>
      <c r="M315" t="s">
        <v>15</v>
      </c>
      <c r="N315" s="4" t="str">
        <f>HYPERLINK("https://electionmgmt.vermont.gov/TFA/DownLoadFinancialDisclosure?FileName=Prouty_4d666a56-aa56-4e81-aa23-e8f4bd407d50.pdf", "Prouty_4d666a56-aa56-4e81-aa23-e8f4bd407d50.pdf")</f>
        <v>Prouty_4d666a56-aa56-4e81-aa23-e8f4bd407d50.pdf</v>
      </c>
    </row>
    <row r="316" spans="1:14">
      <c r="A316" t="s">
        <v>788</v>
      </c>
      <c r="B316" t="s">
        <v>1820</v>
      </c>
      <c r="C316" t="s">
        <v>1821</v>
      </c>
      <c r="D316" t="s">
        <v>647</v>
      </c>
      <c r="E316" t="s">
        <v>18</v>
      </c>
      <c r="F316" t="s">
        <v>1822</v>
      </c>
      <c r="G316" t="s">
        <v>647</v>
      </c>
      <c r="H316" t="s">
        <v>107</v>
      </c>
      <c r="I316" t="s">
        <v>649</v>
      </c>
      <c r="J316" t="s">
        <v>1823</v>
      </c>
      <c r="K316" t="s">
        <v>1823</v>
      </c>
      <c r="L316" t="s">
        <v>1824</v>
      </c>
      <c r="M316" t="s">
        <v>1825</v>
      </c>
      <c r="N316" s="4" t="str">
        <f>HYPERLINK("https://electionmgmt.vermont.gov/TFA/DownLoadFinancialDisclosure?FileName=JEROME FINANCIAL DISCLOSURE_dc7accbf-8d22-4012-98ea-d5da31641c6f.pdf", "JEROME FINANCIAL DISCLOSURE_dc7accbf-8d22-4012-98ea-d5da31641c6f.pdf")</f>
        <v>JEROME FINANCIAL DISCLOSURE_dc7accbf-8d22-4012-98ea-d5da31641c6f.pdf</v>
      </c>
    </row>
    <row r="317" spans="1:14">
      <c r="A317" t="s">
        <v>788</v>
      </c>
      <c r="B317" t="s">
        <v>1820</v>
      </c>
      <c r="C317" t="s">
        <v>1826</v>
      </c>
      <c r="D317" t="s">
        <v>1827</v>
      </c>
      <c r="E317" t="s">
        <v>560</v>
      </c>
      <c r="F317" t="s">
        <v>1828</v>
      </c>
      <c r="G317" t="s">
        <v>1827</v>
      </c>
      <c r="H317" t="s">
        <v>107</v>
      </c>
      <c r="I317" t="s">
        <v>1829</v>
      </c>
      <c r="J317" t="s">
        <v>1830</v>
      </c>
      <c r="K317" t="s">
        <v>1830</v>
      </c>
      <c r="L317" t="s">
        <v>1831</v>
      </c>
      <c r="M317" t="s">
        <v>15</v>
      </c>
      <c r="N317" s="4" t="str">
        <f>HYPERLINK("https://electionmgmt.vermont.gov/TFA/DownLoadFinancialDisclosure?FileName=SHAW FINANCIAL DISCLOSURE_97dea2f5-3e8b-488b-b6e7-99670331ae62.pdf", "SHAW FINANCIAL DISCLOSURE_97dea2f5-3e8b-488b-b6e7-99670331ae62.pdf")</f>
        <v>SHAW FINANCIAL DISCLOSURE_97dea2f5-3e8b-488b-b6e7-99670331ae62.pdf</v>
      </c>
    </row>
    <row r="318" spans="1:14">
      <c r="A318" t="s">
        <v>788</v>
      </c>
      <c r="B318" t="s">
        <v>1820</v>
      </c>
      <c r="C318" t="s">
        <v>1832</v>
      </c>
      <c r="D318" t="s">
        <v>1827</v>
      </c>
      <c r="E318" t="s">
        <v>166</v>
      </c>
      <c r="F318" t="s">
        <v>1833</v>
      </c>
      <c r="G318" t="s">
        <v>1827</v>
      </c>
      <c r="H318" t="s">
        <v>107</v>
      </c>
      <c r="I318" t="s">
        <v>1829</v>
      </c>
      <c r="J318" t="s">
        <v>1834</v>
      </c>
      <c r="K318" t="s">
        <v>1834</v>
      </c>
      <c r="L318" t="s">
        <v>1835</v>
      </c>
      <c r="M318" t="s">
        <v>1836</v>
      </c>
      <c r="N318" s="4" t="str">
        <f>HYPERLINK("https://electionmgmt.vermont.gov/TFA/DownLoadFinancialDisclosure?FileName=SOULIA FINANCIAL DISCLOSURE_26df1be6-4fd0-4856-931f-47962b4abdef.pdf", "SOULIA FINANCIAL DISCLOSURE_26df1be6-4fd0-4856-931f-47962b4abdef.pdf")</f>
        <v>SOULIA FINANCIAL DISCLOSURE_26df1be6-4fd0-4856-931f-47962b4abdef.pdf</v>
      </c>
    </row>
    <row r="319" spans="1:14">
      <c r="A319" t="s">
        <v>788</v>
      </c>
      <c r="B319" t="s">
        <v>1837</v>
      </c>
      <c r="C319" t="s">
        <v>1838</v>
      </c>
      <c r="D319" t="s">
        <v>1839</v>
      </c>
      <c r="E319" t="s">
        <v>560</v>
      </c>
      <c r="F319" t="s">
        <v>1840</v>
      </c>
      <c r="G319" t="s">
        <v>1841</v>
      </c>
      <c r="H319" t="s">
        <v>107</v>
      </c>
      <c r="I319" t="s">
        <v>1829</v>
      </c>
      <c r="J319" t="s">
        <v>1842</v>
      </c>
      <c r="K319" t="s">
        <v>1842</v>
      </c>
      <c r="L319" t="s">
        <v>1843</v>
      </c>
      <c r="M319" t="s">
        <v>1844</v>
      </c>
      <c r="N319" s="4" t="str">
        <f>HYPERLINK("https://electionmgmt.vermont.gov/TFA/DownLoadFinancialDisclosure?FileName=Harrison_Jim_StateRep_2020AugPrimary_4c8e3cab-4e10-42f6-8fa7-4acec1f656db_a4e497e9-7844-497d-a6b8-e1edf8fdda9c.pdf", "Harrison_Jim_StateRep_2020AugPrimary_4c8e3cab-4e10-42f6-8fa7-4acec1f656db_a4e497e9-7844-497d-a6b8-e1edf8fdda9c.pdf")</f>
        <v>Harrison_Jim_StateRep_2020AugPrimary_4c8e3cab-4e10-42f6-8fa7-4acec1f656db_a4e497e9-7844-497d-a6b8-e1edf8fdda9c.pdf</v>
      </c>
    </row>
    <row r="320" spans="1:14">
      <c r="A320" t="s">
        <v>788</v>
      </c>
      <c r="B320" t="s">
        <v>1845</v>
      </c>
      <c r="C320" t="s">
        <v>1846</v>
      </c>
      <c r="D320" t="s">
        <v>758</v>
      </c>
      <c r="E320" t="s">
        <v>18</v>
      </c>
      <c r="F320" t="s">
        <v>1847</v>
      </c>
      <c r="G320" t="s">
        <v>758</v>
      </c>
      <c r="H320" t="s">
        <v>107</v>
      </c>
      <c r="I320" t="s">
        <v>760</v>
      </c>
      <c r="J320" t="s">
        <v>1848</v>
      </c>
      <c r="K320" t="s">
        <v>1848</v>
      </c>
      <c r="L320" t="s">
        <v>1849</v>
      </c>
      <c r="M320" t="s">
        <v>15</v>
      </c>
      <c r="N320" s="4" t="str">
        <f>HYPERLINK("https://electionmgmt.vermont.gov/TFA/DownLoadFinancialDisclosure?FileName=SKM_658e20052710360_2f696ed0-f9a0-4637-8b9d-8256af63ffba.pdf", "SKM_658e20052710360_2f696ed0-f9a0-4637-8b9d-8256af63ffba.pdf")</f>
        <v>SKM_658e20052710360_2f696ed0-f9a0-4637-8b9d-8256af63ffba.pdf</v>
      </c>
    </row>
    <row r="321" spans="1:14">
      <c r="A321" t="s">
        <v>788</v>
      </c>
      <c r="B321" t="s">
        <v>1850</v>
      </c>
      <c r="C321" t="s">
        <v>1851</v>
      </c>
      <c r="D321" t="s">
        <v>1852</v>
      </c>
      <c r="E321" t="s">
        <v>1853</v>
      </c>
      <c r="F321" t="s">
        <v>1854</v>
      </c>
      <c r="G321" t="s">
        <v>1852</v>
      </c>
      <c r="H321" t="s">
        <v>107</v>
      </c>
      <c r="I321" t="s">
        <v>1855</v>
      </c>
      <c r="J321" t="s">
        <v>1856</v>
      </c>
      <c r="K321" t="s">
        <v>1856</v>
      </c>
      <c r="L321" t="s">
        <v>1857</v>
      </c>
      <c r="M321" t="s">
        <v>1858</v>
      </c>
      <c r="N321" s="2" t="str">
        <f>HYPERLINK("https://electionmgmt.vermont.gov/TFA/DownLoadFinancialDisclosure?FileName=Bock Gordon Wash 1 State Rep FD_f94a4c1e-7cf6-425d-a708-d32bc2cf8228.pdf", "Bock Gordon Wash 1 State Rep FD_f94a4c1e-7cf6-425d-a708-d32bc2cf8228.pdf")</f>
        <v>Bock Gordon Wash 1 State Rep FD_f94a4c1e-7cf6-425d-a708-d32bc2cf8228.pdf</v>
      </c>
    </row>
    <row r="322" spans="1:14">
      <c r="A322" t="s">
        <v>788</v>
      </c>
      <c r="B322" t="s">
        <v>1850</v>
      </c>
      <c r="C322" t="s">
        <v>1859</v>
      </c>
      <c r="D322" t="s">
        <v>1852</v>
      </c>
      <c r="E322" t="s">
        <v>166</v>
      </c>
      <c r="F322" t="s">
        <v>1860</v>
      </c>
      <c r="G322" t="s">
        <v>1852</v>
      </c>
      <c r="H322" t="s">
        <v>107</v>
      </c>
      <c r="I322" t="s">
        <v>1855</v>
      </c>
      <c r="J322" t="s">
        <v>1861</v>
      </c>
      <c r="K322" t="s">
        <v>15</v>
      </c>
      <c r="L322" t="s">
        <v>1862</v>
      </c>
      <c r="M322" t="s">
        <v>15</v>
      </c>
      <c r="N322" s="4" t="str">
        <f>HYPERLINK("https://electionmgmt.vermont.gov/TFA/DownLoadFinancialDisclosure?FileName=ad_20200526142254_760b47f6-93cd-4c53-b627-271d1e630c0f.pdf", "ad_20200526142254_760b47f6-93cd-4c53-b627-271d1e630c0f.pdf")</f>
        <v>ad_20200526142254_760b47f6-93cd-4c53-b627-271d1e630c0f.pdf</v>
      </c>
    </row>
    <row r="323" spans="1:14">
      <c r="A323" t="s">
        <v>788</v>
      </c>
      <c r="B323" t="s">
        <v>1850</v>
      </c>
      <c r="C323" t="s">
        <v>1863</v>
      </c>
      <c r="D323" t="s">
        <v>1852</v>
      </c>
      <c r="E323" t="s">
        <v>166</v>
      </c>
      <c r="F323" t="s">
        <v>1864</v>
      </c>
      <c r="G323" t="s">
        <v>1852</v>
      </c>
      <c r="H323" t="s">
        <v>107</v>
      </c>
      <c r="I323" t="s">
        <v>1855</v>
      </c>
      <c r="J323" t="s">
        <v>1865</v>
      </c>
      <c r="K323" t="s">
        <v>15</v>
      </c>
      <c r="L323" t="s">
        <v>1866</v>
      </c>
      <c r="M323" t="s">
        <v>15</v>
      </c>
      <c r="N323" s="4" t="str">
        <f>HYPERLINK("https://electionmgmt.vermont.gov/TFA/DownLoadFinancialDisclosure?FileName=kg_20200526141524_13e5b999-3da1-4fc3-a230-ff0f3b518a57.pdf", "kg_20200526141524_13e5b999-3da1-4fc3-a230-ff0f3b518a57.pdf")</f>
        <v>kg_20200526141524_13e5b999-3da1-4fc3-a230-ff0f3b518a57.pdf</v>
      </c>
    </row>
    <row r="324" spans="1:14">
      <c r="A324" t="s">
        <v>788</v>
      </c>
      <c r="B324" t="s">
        <v>1850</v>
      </c>
      <c r="C324" t="s">
        <v>1867</v>
      </c>
      <c r="D324" t="s">
        <v>262</v>
      </c>
      <c r="E324" t="s">
        <v>18</v>
      </c>
      <c r="F324" t="s">
        <v>1868</v>
      </c>
      <c r="G324" t="s">
        <v>262</v>
      </c>
      <c r="H324" t="s">
        <v>107</v>
      </c>
      <c r="I324" t="s">
        <v>201</v>
      </c>
      <c r="J324" t="s">
        <v>1869</v>
      </c>
      <c r="K324" t="s">
        <v>1870</v>
      </c>
      <c r="L324" t="s">
        <v>1871</v>
      </c>
      <c r="M324" t="s">
        <v>15</v>
      </c>
      <c r="N324" s="4" t="str">
        <f>HYPERLINK("https://electionmgmt.vermont.gov/TFA/DownLoadFinancialDisclosure?FileName=rl_20200527142220_96ac175b-46db-463c-ae89-2a91a4676881.pdf", "rl_20200527142220_96ac175b-46db-463c-ae89-2a91a4676881.pdf")</f>
        <v>rl_20200527142220_96ac175b-46db-463c-ae89-2a91a4676881.pdf</v>
      </c>
    </row>
    <row r="325" spans="1:14">
      <c r="A325" t="s">
        <v>788</v>
      </c>
      <c r="B325" t="s">
        <v>1850</v>
      </c>
      <c r="C325" t="s">
        <v>1872</v>
      </c>
      <c r="D325" t="s">
        <v>1852</v>
      </c>
      <c r="E325" t="s">
        <v>18</v>
      </c>
      <c r="F325" t="s">
        <v>1873</v>
      </c>
      <c r="G325" t="s">
        <v>1852</v>
      </c>
      <c r="H325" t="s">
        <v>107</v>
      </c>
      <c r="I325" t="s">
        <v>1855</v>
      </c>
      <c r="J325" t="s">
        <v>1874</v>
      </c>
      <c r="K325" t="s">
        <v>15</v>
      </c>
      <c r="L325" t="s">
        <v>15</v>
      </c>
      <c r="M325" t="s">
        <v>15</v>
      </c>
      <c r="N325" s="4" t="str">
        <f>HYPERLINK("https://electionmgmt.vermont.gov/TFA/DownLoadFinancialDisclosure?FileName=dm_20200526080449_d027697d-758e-4217-a607-e7e0b0b67fd4.pdf", "dm_20200526080449_d027697d-758e-4217-a607-e7e0b0b67fd4.pdf")</f>
        <v>dm_20200526080449_d027697d-758e-4217-a607-e7e0b0b67fd4.pdf</v>
      </c>
    </row>
    <row r="326" spans="1:14">
      <c r="A326" t="s">
        <v>788</v>
      </c>
      <c r="B326" t="s">
        <v>1875</v>
      </c>
      <c r="C326" t="s">
        <v>1876</v>
      </c>
      <c r="D326" t="s">
        <v>665</v>
      </c>
      <c r="E326" t="s">
        <v>560</v>
      </c>
      <c r="F326" t="s">
        <v>1877</v>
      </c>
      <c r="G326" t="s">
        <v>698</v>
      </c>
      <c r="H326" t="s">
        <v>107</v>
      </c>
      <c r="I326" t="s">
        <v>201</v>
      </c>
      <c r="J326" t="s">
        <v>1878</v>
      </c>
      <c r="K326" t="s">
        <v>1879</v>
      </c>
      <c r="L326" t="s">
        <v>1880</v>
      </c>
      <c r="M326" t="s">
        <v>736</v>
      </c>
      <c r="N326" s="4" t="str">
        <f>HYPERLINK("https://electionmgmt.vermont.gov/TFA/DownLoadFinancialDisclosure?FileName=LaClair, Robert B. Financial Disclosure 2020_c63d2b5a-2816-4823-b0a1-f50ebd236832.pdf", "LaClair, Robert B. Financial Disclosure 2020_c63d2b5a-2816-4823-b0a1-f50ebd236832.pdf")</f>
        <v>LaClair, Robert B. Financial Disclosure 2020_c63d2b5a-2816-4823-b0a1-f50ebd236832.pdf</v>
      </c>
    </row>
    <row r="327" spans="1:14">
      <c r="A327" t="s">
        <v>788</v>
      </c>
      <c r="B327" t="s">
        <v>1875</v>
      </c>
      <c r="C327" t="s">
        <v>1881</v>
      </c>
      <c r="D327" t="s">
        <v>665</v>
      </c>
      <c r="E327" t="s">
        <v>560</v>
      </c>
      <c r="F327" t="s">
        <v>1882</v>
      </c>
      <c r="G327" t="s">
        <v>698</v>
      </c>
      <c r="H327" t="s">
        <v>107</v>
      </c>
      <c r="I327" t="s">
        <v>201</v>
      </c>
      <c r="J327" t="s">
        <v>1883</v>
      </c>
      <c r="K327" t="s">
        <v>1884</v>
      </c>
      <c r="L327" t="s">
        <v>1885</v>
      </c>
      <c r="M327" t="s">
        <v>1886</v>
      </c>
      <c r="N327" s="4" t="str">
        <f>HYPERLINK("https://electionmgmt.vermont.gov/TFA/DownLoadFinancialDisclosure?FileName=McFaun - Finacial Disclosure 2020_b509e088-e80e-40fd-9671-56ed646a5bef.pdf", "McFaun - Finacial Disclosure 2020_b509e088-e80e-40fd-9671-56ed646a5bef.pdf")</f>
        <v>McFaun - Finacial Disclosure 2020_b509e088-e80e-40fd-9671-56ed646a5bef.pdf</v>
      </c>
    </row>
    <row r="328" spans="1:14">
      <c r="A328" t="s">
        <v>788</v>
      </c>
      <c r="B328" t="s">
        <v>1887</v>
      </c>
      <c r="C328" t="s">
        <v>1888</v>
      </c>
      <c r="D328" t="s">
        <v>199</v>
      </c>
      <c r="E328" t="s">
        <v>18</v>
      </c>
      <c r="F328" t="s">
        <v>1889</v>
      </c>
      <c r="G328" t="s">
        <v>199</v>
      </c>
      <c r="H328" t="s">
        <v>107</v>
      </c>
      <c r="I328" t="s">
        <v>201</v>
      </c>
      <c r="J328" t="s">
        <v>1890</v>
      </c>
      <c r="K328" t="s">
        <v>1890</v>
      </c>
      <c r="L328" t="s">
        <v>1891</v>
      </c>
      <c r="M328" t="s">
        <v>15</v>
      </c>
      <c r="N328" s="4" t="str">
        <f>HYPERLINK("https://electionmgmt.vermont.gov/TFA/DownLoadFinancialDisclosure?FileName=Peter Anthony financial disclosure_9752047d-9826-4cce-b58b-04a1cfebe8d5.pdf", "Peter Anthony financial disclosure_9752047d-9826-4cce-b58b-04a1cfebe8d5.pdf")</f>
        <v>Peter Anthony financial disclosure_9752047d-9826-4cce-b58b-04a1cfebe8d5.pdf</v>
      </c>
    </row>
    <row r="329" spans="1:14">
      <c r="A329" t="s">
        <v>788</v>
      </c>
      <c r="B329" t="s">
        <v>1887</v>
      </c>
      <c r="C329" t="s">
        <v>1892</v>
      </c>
      <c r="D329" t="s">
        <v>199</v>
      </c>
      <c r="E329" t="s">
        <v>166</v>
      </c>
      <c r="F329" t="s">
        <v>1893</v>
      </c>
      <c r="G329" t="s">
        <v>199</v>
      </c>
      <c r="H329" t="s">
        <v>107</v>
      </c>
      <c r="I329" t="s">
        <v>201</v>
      </c>
      <c r="J329" t="s">
        <v>1894</v>
      </c>
      <c r="K329" t="s">
        <v>1894</v>
      </c>
      <c r="L329" t="s">
        <v>1895</v>
      </c>
      <c r="M329" t="s">
        <v>15</v>
      </c>
      <c r="N329" s="4" t="str">
        <f>HYPERLINK("https://electionmgmt.vermont.gov/TFA/DownLoadFinancialDisclosure?FileName=Lauzon - Financial_6cbe08d6-73cb-4ebb-a4ee-0b05f2b9fcd9.pdf", "Lauzon - Financial_6cbe08d6-73cb-4ebb-a4ee-0b05f2b9fcd9.pdf")</f>
        <v>Lauzon - Financial_6cbe08d6-73cb-4ebb-a4ee-0b05f2b9fcd9.pdf</v>
      </c>
    </row>
    <row r="330" spans="1:14">
      <c r="A330" t="s">
        <v>788</v>
      </c>
      <c r="B330" t="s">
        <v>1887</v>
      </c>
      <c r="C330" t="s">
        <v>1896</v>
      </c>
      <c r="D330" t="s">
        <v>199</v>
      </c>
      <c r="E330" t="s">
        <v>166</v>
      </c>
      <c r="F330" t="s">
        <v>1897</v>
      </c>
      <c r="G330" t="s">
        <v>698</v>
      </c>
      <c r="H330" t="s">
        <v>107</v>
      </c>
      <c r="I330" t="s">
        <v>201</v>
      </c>
      <c r="J330" t="s">
        <v>1898</v>
      </c>
      <c r="K330" t="s">
        <v>15</v>
      </c>
      <c r="L330" t="s">
        <v>1899</v>
      </c>
      <c r="M330" t="s">
        <v>15</v>
      </c>
      <c r="N330" s="4" t="str">
        <f>HYPERLINK("https://electionmgmt.vermont.gov/TFA/DownLoadFinancialDisclosure?FileName=Steinman financial disclosure forms 5-18-20_7bc1fb1e-627c-4852-9e1b-4f73cd521f2a.pdf", "Steinman financial disclosure forms 5-18-20_7bc1fb1e-627c-4852-9e1b-4f73cd521f2a.pdf")</f>
        <v>Steinman financial disclosure forms 5-18-20_7bc1fb1e-627c-4852-9e1b-4f73cd521f2a.pdf</v>
      </c>
    </row>
    <row r="331" spans="1:14">
      <c r="A331" t="s">
        <v>788</v>
      </c>
      <c r="B331" t="s">
        <v>1887</v>
      </c>
      <c r="C331" t="s">
        <v>1900</v>
      </c>
      <c r="D331" t="s">
        <v>199</v>
      </c>
      <c r="E331" t="s">
        <v>18</v>
      </c>
      <c r="F331" t="s">
        <v>1901</v>
      </c>
      <c r="G331" t="s">
        <v>199</v>
      </c>
      <c r="H331" t="s">
        <v>107</v>
      </c>
      <c r="I331" t="s">
        <v>201</v>
      </c>
      <c r="J331" t="s">
        <v>1902</v>
      </c>
      <c r="K331" t="s">
        <v>1902</v>
      </c>
      <c r="L331" t="s">
        <v>1903</v>
      </c>
      <c r="M331" t="s">
        <v>15</v>
      </c>
      <c r="N331" s="4" t="str">
        <f>HYPERLINK("https://electionmgmt.vermont.gov/TFA/DownLoadFinancialDisclosure?FileName=T Walz financial disclosure forms_18709d80-af1d-4c93-8783-023fcefb400e.pdf", "T Walz financial disclosure forms_18709d80-af1d-4c93-8783-023fcefb400e.pdf")</f>
        <v>T Walz financial disclosure forms_18709d80-af1d-4c93-8783-023fcefb400e.pdf</v>
      </c>
    </row>
    <row r="332" spans="1:14">
      <c r="A332" t="s">
        <v>788</v>
      </c>
      <c r="B332" t="s">
        <v>1904</v>
      </c>
      <c r="C332" t="s">
        <v>1905</v>
      </c>
      <c r="D332" t="s">
        <v>242</v>
      </c>
      <c r="E332" t="s">
        <v>18</v>
      </c>
      <c r="F332" t="s">
        <v>1906</v>
      </c>
      <c r="G332" t="s">
        <v>242</v>
      </c>
      <c r="H332" t="s">
        <v>107</v>
      </c>
      <c r="I332" t="s">
        <v>326</v>
      </c>
      <c r="J332" t="s">
        <v>1907</v>
      </c>
      <c r="K332" t="s">
        <v>1907</v>
      </c>
      <c r="L332" t="s">
        <v>1908</v>
      </c>
      <c r="M332" t="s">
        <v>15</v>
      </c>
      <c r="N332" s="4" t="str">
        <f>HYPERLINK("https://electionmgmt.vermont.gov/TFA/DownLoadFinancialDisclosure?FileName=Hooper_disclosure_25294392-7a04-4bdc-82fb-7cbfcb6fee37.pdf", "Hooper_disclosure_25294392-7a04-4bdc-82fb-7cbfcb6fee37.pdf")</f>
        <v>Hooper_disclosure_25294392-7a04-4bdc-82fb-7cbfcb6fee37.pdf</v>
      </c>
    </row>
    <row r="333" spans="1:14">
      <c r="A333" t="s">
        <v>788</v>
      </c>
      <c r="B333" t="s">
        <v>1904</v>
      </c>
      <c r="C333" t="s">
        <v>1909</v>
      </c>
      <c r="D333" t="s">
        <v>242</v>
      </c>
      <c r="E333" t="s">
        <v>18</v>
      </c>
      <c r="F333" t="s">
        <v>1910</v>
      </c>
      <c r="G333" t="s">
        <v>242</v>
      </c>
      <c r="H333" t="s">
        <v>107</v>
      </c>
      <c r="I333" t="s">
        <v>326</v>
      </c>
      <c r="J333" t="s">
        <v>1911</v>
      </c>
      <c r="K333" t="s">
        <v>1911</v>
      </c>
      <c r="L333" t="s">
        <v>1912</v>
      </c>
      <c r="M333" t="s">
        <v>15</v>
      </c>
      <c r="N333" s="4" t="str">
        <f>HYPERLINK("https://electionmgmt.vermont.gov/TFA/DownLoadFinancialDisclosure?FileName=Kitzmiller_disclosure_8b2d8f03-762a-4e0b-9655-6644027239c2.pdf", "Kitzmiller_disclosure_8b2d8f03-762a-4e0b-9655-6644027239c2.pdf")</f>
        <v>Kitzmiller_disclosure_8b2d8f03-762a-4e0b-9655-6644027239c2.pdf</v>
      </c>
    </row>
    <row r="334" spans="1:14">
      <c r="A334" t="s">
        <v>788</v>
      </c>
      <c r="B334" t="s">
        <v>1904</v>
      </c>
      <c r="C334" t="s">
        <v>1913</v>
      </c>
      <c r="D334" t="s">
        <v>242</v>
      </c>
      <c r="E334" t="s">
        <v>291</v>
      </c>
      <c r="F334" t="s">
        <v>1914</v>
      </c>
      <c r="G334" t="s">
        <v>242</v>
      </c>
      <c r="H334" t="s">
        <v>107</v>
      </c>
      <c r="I334" t="s">
        <v>326</v>
      </c>
      <c r="J334" t="s">
        <v>1915</v>
      </c>
      <c r="K334" t="s">
        <v>1915</v>
      </c>
      <c r="L334" t="s">
        <v>15</v>
      </c>
      <c r="M334" t="s">
        <v>15</v>
      </c>
      <c r="N334" s="4" t="str">
        <f>HYPERLINK("https://electionmgmt.vermont.gov/TFA/DownLoadFinancialDisclosure?FileName=Sewell_disclosure_941c6fc5-8a13-48ef-bde5-b25c07c49608.pdf", "Sewell_disclosure_941c6fc5-8a13-48ef-bde5-b25c07c49608.pdf")</f>
        <v>Sewell_disclosure_941c6fc5-8a13-48ef-bde5-b25c07c49608.pdf</v>
      </c>
    </row>
    <row r="335" spans="1:14">
      <c r="A335" t="s">
        <v>788</v>
      </c>
      <c r="B335" t="s">
        <v>1916</v>
      </c>
      <c r="C335" t="s">
        <v>1917</v>
      </c>
      <c r="D335" t="s">
        <v>680</v>
      </c>
      <c r="E335" t="s">
        <v>18</v>
      </c>
      <c r="F335" t="s">
        <v>1918</v>
      </c>
      <c r="G335" t="s">
        <v>680</v>
      </c>
      <c r="H335" t="s">
        <v>107</v>
      </c>
      <c r="I335" s="6">
        <v>5682</v>
      </c>
      <c r="J335" t="s">
        <v>1919</v>
      </c>
      <c r="K335" t="s">
        <v>1919</v>
      </c>
      <c r="L335" t="s">
        <v>1920</v>
      </c>
      <c r="M335" t="s">
        <v>1921</v>
      </c>
      <c r="N335" s="4" t="str">
        <f>HYPERLINK("https://electionmgmt.vermont.gov/TFA/DownLoadFinancialDisclosure?FileName=Jessup Financial Disclosure_234f71d6-4849-4d1f-9179-1e95e5f07868.pdf", "Jessup Financial Disclosure_234f71d6-4849-4d1f-9179-1e95e5f07868.pdf")</f>
        <v>Jessup Financial Disclosure_234f71d6-4849-4d1f-9179-1e95e5f07868.pdf</v>
      </c>
    </row>
    <row r="336" spans="1:14">
      <c r="A336" t="s">
        <v>788</v>
      </c>
      <c r="B336" t="s">
        <v>1916</v>
      </c>
      <c r="C336" t="s">
        <v>1922</v>
      </c>
      <c r="D336" t="s">
        <v>1923</v>
      </c>
      <c r="E336" t="s">
        <v>57</v>
      </c>
      <c r="F336" t="s">
        <v>1924</v>
      </c>
      <c r="G336" t="s">
        <v>1923</v>
      </c>
      <c r="H336" t="s">
        <v>107</v>
      </c>
      <c r="I336" t="s">
        <v>1925</v>
      </c>
      <c r="J336" t="s">
        <v>1926</v>
      </c>
      <c r="K336" t="s">
        <v>1926</v>
      </c>
      <c r="L336" t="s">
        <v>1927</v>
      </c>
      <c r="M336" t="s">
        <v>15</v>
      </c>
      <c r="N336" s="2" t="str">
        <f>HYPERLINK("https://electionmgmt.vermont.gov/TFA/DownLoadFinancialDisclosure?FileName=Sellers Matthew Wash 5 state rep independent FD_257f6284-8fd8-4af6-a9f2-d9fb3ede7111.pdf", "Sellers Matthew Wash 5 state rep independent FD_257f6284-8fd8-4af6-a9f2-d9fb3ede7111.pdf")</f>
        <v>Sellers Matthew Wash 5 state rep independent FD_257f6284-8fd8-4af6-a9f2-d9fb3ede7111.pdf</v>
      </c>
    </row>
    <row r="337" spans="1:14">
      <c r="A337" t="s">
        <v>788</v>
      </c>
      <c r="B337" t="s">
        <v>1928</v>
      </c>
      <c r="C337" t="s">
        <v>1929</v>
      </c>
      <c r="D337" t="s">
        <v>1930</v>
      </c>
      <c r="E337" t="s">
        <v>18</v>
      </c>
      <c r="F337" t="s">
        <v>1931</v>
      </c>
      <c r="G337" t="s">
        <v>1930</v>
      </c>
      <c r="H337" t="s">
        <v>107</v>
      </c>
      <c r="I337" t="s">
        <v>1932</v>
      </c>
      <c r="J337" t="s">
        <v>1933</v>
      </c>
      <c r="K337" t="s">
        <v>15</v>
      </c>
      <c r="L337" t="s">
        <v>15</v>
      </c>
      <c r="M337" t="s">
        <v>15</v>
      </c>
      <c r="N337" s="4" t="str">
        <f>HYPERLINK("https://electionmgmt.vermont.gov/TFA/DownLoadFinancialDisclosure?FileName=Ancel_Janet_StateRep_2020AugPrimary_ca7ac897-307d-41d7-b587-a8d48f0523c9.pdf", "Ancel_Janet_StateRep_2020AugPrimary_ca7ac897-307d-41d7-b587-a8d48f0523c9.pdf")</f>
        <v>Ancel_Janet_StateRep_2020AugPrimary_ca7ac897-307d-41d7-b587-a8d48f0523c9.pdf</v>
      </c>
    </row>
    <row r="338" spans="1:14">
      <c r="A338" t="s">
        <v>788</v>
      </c>
      <c r="B338" t="s">
        <v>1928</v>
      </c>
      <c r="C338" t="s">
        <v>1934</v>
      </c>
      <c r="D338" t="s">
        <v>1935</v>
      </c>
      <c r="E338" t="s">
        <v>1936</v>
      </c>
      <c r="F338" t="s">
        <v>1937</v>
      </c>
      <c r="G338" t="s">
        <v>1935</v>
      </c>
      <c r="H338" t="s">
        <v>107</v>
      </c>
      <c r="I338" t="s">
        <v>1938</v>
      </c>
      <c r="J338" t="s">
        <v>1939</v>
      </c>
      <c r="K338" t="s">
        <v>1940</v>
      </c>
      <c r="L338" t="s">
        <v>1941</v>
      </c>
      <c r="M338" t="s">
        <v>15</v>
      </c>
      <c r="N338" s="2" t="str">
        <f>HYPERLINK("https://electionmgmt.vermont.gov/TFA/DownLoadFinancialDisclosure?FileName=Graham Lewis Wash 6 State Rep Vets for Vets FD_8307ea99-a2c1-42c0-bc42-9852d96d9d87.pdf", "Graham Lewis Wash 6 State Rep Vets for Vets FD_8307ea99-a2c1-42c0-bc42-9852d96d9d87.pdf")</f>
        <v>Graham Lewis Wash 6 State Rep Vets for Vets FD_8307ea99-a2c1-42c0-bc42-9852d96d9d87.pdf</v>
      </c>
    </row>
    <row r="339" spans="1:14">
      <c r="A339" t="s">
        <v>788</v>
      </c>
      <c r="B339" t="s">
        <v>1942</v>
      </c>
      <c r="C339" t="s">
        <v>1943</v>
      </c>
      <c r="D339" t="s">
        <v>1944</v>
      </c>
      <c r="E339" t="s">
        <v>18</v>
      </c>
      <c r="F339" t="s">
        <v>1945</v>
      </c>
      <c r="G339" t="s">
        <v>1944</v>
      </c>
      <c r="H339" t="s">
        <v>107</v>
      </c>
      <c r="I339" t="s">
        <v>1946</v>
      </c>
      <c r="J339" t="s">
        <v>15</v>
      </c>
      <c r="K339" t="s">
        <v>15</v>
      </c>
      <c r="L339" t="s">
        <v>15</v>
      </c>
      <c r="M339" t="s">
        <v>15</v>
      </c>
      <c r="N339" s="4" t="str">
        <f>HYPERLINK("https://electionmgmt.vermont.gov/TFA/DownLoadFinancialDisclosure?FileName=Dolan_Kari_StateRep_2020AugPrimary_90e97075-e5ea-44ea-97aa-a5c5df04d7d8.pdf", "Dolan_Kari_StateRep_2020AugPrimary_90e97075-e5ea-44ea-97aa-a5c5df04d7d8.pdf")</f>
        <v>Dolan_Kari_StateRep_2020AugPrimary_90e97075-e5ea-44ea-97aa-a5c5df04d7d8.pdf</v>
      </c>
    </row>
    <row r="340" spans="1:14">
      <c r="A340" t="s">
        <v>788</v>
      </c>
      <c r="B340" t="s">
        <v>1942</v>
      </c>
      <c r="C340" t="s">
        <v>1947</v>
      </c>
      <c r="D340" t="s">
        <v>1948</v>
      </c>
      <c r="E340" t="s">
        <v>18</v>
      </c>
      <c r="F340" t="s">
        <v>1949</v>
      </c>
      <c r="G340" t="s">
        <v>1948</v>
      </c>
      <c r="H340" t="s">
        <v>107</v>
      </c>
      <c r="I340" t="s">
        <v>1950</v>
      </c>
      <c r="J340" t="s">
        <v>15</v>
      </c>
      <c r="K340" t="s">
        <v>15</v>
      </c>
      <c r="L340" t="s">
        <v>15</v>
      </c>
      <c r="M340" t="s">
        <v>15</v>
      </c>
      <c r="N340" s="4" t="str">
        <f>HYPERLINK("https://electionmgmt.vermont.gov/TFA/DownLoadFinancialDisclosure?FileName=Grad_Maxine_StateRep_2020AugPrimary_27c4a025-ccce-4552-94f0-f0183cd56ed3.pdf", "Grad_Maxine_StateRep_2020AugPrimary_27c4a025-ccce-4552-94f0-f0183cd56ed3.pdf")</f>
        <v>Grad_Maxine_StateRep_2020AugPrimary_27c4a025-ccce-4552-94f0-f0183cd56ed3.pdf</v>
      </c>
    </row>
    <row r="341" spans="1:14">
      <c r="A341" t="s">
        <v>788</v>
      </c>
      <c r="B341" t="s">
        <v>1951</v>
      </c>
      <c r="C341" t="s">
        <v>1952</v>
      </c>
      <c r="D341" t="s">
        <v>1953</v>
      </c>
      <c r="E341" t="s">
        <v>166</v>
      </c>
      <c r="F341" t="s">
        <v>1954</v>
      </c>
      <c r="G341" t="s">
        <v>1953</v>
      </c>
      <c r="H341" t="s">
        <v>107</v>
      </c>
      <c r="I341" t="s">
        <v>1955</v>
      </c>
      <c r="J341" t="s">
        <v>15</v>
      </c>
      <c r="K341" t="s">
        <v>15</v>
      </c>
      <c r="L341" t="s">
        <v>15</v>
      </c>
      <c r="M341" t="s">
        <v>15</v>
      </c>
      <c r="N341" s="4" t="str">
        <f>HYPERLINK("https://electionmgmt.vermont.gov/TFA/DownLoadFinancialDisclosure?FileName=SKM_C30820052610330_2a10e380-0df1-4075-9a93-3ae8dc1bde18.pdf", "SKM_C30820052610330_2a10e380-0df1-4075-9a93-3ae8dc1bde18.pdf")</f>
        <v>SKM_C30820052610330_2a10e380-0df1-4075-9a93-3ae8dc1bde18.pdf</v>
      </c>
    </row>
    <row r="342" spans="1:14">
      <c r="A342" t="s">
        <v>788</v>
      </c>
      <c r="B342" t="s">
        <v>1951</v>
      </c>
      <c r="C342" t="s">
        <v>1956</v>
      </c>
      <c r="D342" t="s">
        <v>1953</v>
      </c>
      <c r="E342" t="s">
        <v>18</v>
      </c>
      <c r="F342" t="s">
        <v>1957</v>
      </c>
      <c r="G342" t="s">
        <v>1953</v>
      </c>
      <c r="H342" t="s">
        <v>107</v>
      </c>
      <c r="I342" t="s">
        <v>1958</v>
      </c>
      <c r="J342" t="s">
        <v>15</v>
      </c>
      <c r="K342" t="s">
        <v>15</v>
      </c>
      <c r="L342" t="s">
        <v>15</v>
      </c>
      <c r="M342" t="s">
        <v>15</v>
      </c>
      <c r="N342" s="4" t="str">
        <f>HYPERLINK("https://electionmgmt.vermont.gov/TFA/DownLoadFinancialDisclosure?FileName=SKM_C30820051511231_bc09fb67-78a0-49b8-8f83-278f9dd89e0f.pdf", "SKM_C30820051511231_bc09fb67-78a0-49b8-8f83-278f9dd89e0f.pdf")</f>
        <v>SKM_C30820051511231_bc09fb67-78a0-49b8-8f83-278f9dd89e0f.pdf</v>
      </c>
    </row>
    <row r="343" spans="1:14">
      <c r="A343" t="s">
        <v>788</v>
      </c>
      <c r="B343" t="s">
        <v>1951</v>
      </c>
      <c r="C343" t="s">
        <v>1959</v>
      </c>
      <c r="D343" t="s">
        <v>1953</v>
      </c>
      <c r="E343" t="s">
        <v>57</v>
      </c>
      <c r="F343" t="s">
        <v>1960</v>
      </c>
      <c r="G343" t="s">
        <v>1953</v>
      </c>
      <c r="H343" t="s">
        <v>107</v>
      </c>
      <c r="I343" t="s">
        <v>1955</v>
      </c>
      <c r="J343" t="s">
        <v>1961</v>
      </c>
      <c r="K343" t="s">
        <v>1961</v>
      </c>
      <c r="L343" t="s">
        <v>1962</v>
      </c>
      <c r="M343" t="s">
        <v>15</v>
      </c>
      <c r="N343" s="2" t="str">
        <f>HYPERLINK("https://electionmgmt.vermont.gov/TFA/DownLoadFinancialDisclosure?FileName=Viens Chris Wash-Chitt State Rep Independent FD_1799fab6-7d4e-40f2-b274-45c51a52dbee.pdf", "Viens Chris Wash-Chitt State Rep Independent FD_1799fab6-7d4e-40f2-b274-45c51a52dbee.pdf")</f>
        <v>Viens Chris Wash-Chitt State Rep Independent FD_1799fab6-7d4e-40f2-b274-45c51a52dbee.pdf</v>
      </c>
    </row>
    <row r="344" spans="1:14">
      <c r="A344" t="s">
        <v>788</v>
      </c>
      <c r="B344" t="s">
        <v>1951</v>
      </c>
      <c r="C344" t="s">
        <v>1963</v>
      </c>
      <c r="D344" t="s">
        <v>1953</v>
      </c>
      <c r="E344" t="s">
        <v>18</v>
      </c>
      <c r="F344" t="s">
        <v>1964</v>
      </c>
      <c r="G344" t="s">
        <v>1953</v>
      </c>
      <c r="H344" t="s">
        <v>107</v>
      </c>
      <c r="I344" t="s">
        <v>1958</v>
      </c>
      <c r="J344" t="s">
        <v>15</v>
      </c>
      <c r="K344" t="s">
        <v>15</v>
      </c>
      <c r="L344" t="s">
        <v>15</v>
      </c>
      <c r="M344" t="s">
        <v>15</v>
      </c>
      <c r="N344" s="4" t="str">
        <f>HYPERLINK("https://electionmgmt.vermont.gov/TFA/DownLoadFinancialDisclosure?FileName=SKM_C30820051913030_d0210d22-3932-4718-916e-3d697d00b67b.pdf", "SKM_C30820051913030_d0210d22-3932-4718-916e-3d697d00b67b.pdf")</f>
        <v>SKM_C30820051913030_d0210d22-3932-4718-916e-3d697d00b67b.pdf</v>
      </c>
    </row>
    <row r="345" spans="1:14">
      <c r="A345" t="s">
        <v>788</v>
      </c>
      <c r="B345" t="s">
        <v>1965</v>
      </c>
      <c r="C345" t="s">
        <v>1966</v>
      </c>
      <c r="D345" t="s">
        <v>1967</v>
      </c>
      <c r="E345" t="s">
        <v>18</v>
      </c>
      <c r="F345" t="s">
        <v>1968</v>
      </c>
      <c r="G345" t="s">
        <v>1967</v>
      </c>
      <c r="H345" t="s">
        <v>107</v>
      </c>
      <c r="I345" t="s">
        <v>705</v>
      </c>
      <c r="J345" t="s">
        <v>1969</v>
      </c>
      <c r="K345" t="s">
        <v>1969</v>
      </c>
      <c r="L345" t="s">
        <v>1970</v>
      </c>
      <c r="M345" t="s">
        <v>1971</v>
      </c>
      <c r="N345" s="4" t="str">
        <f>HYPERLINK("https://electionmgmt.vermont.gov/TFA/DownLoadFinancialDisclosure?FileName=Sara Coffey Financial_8d36f4f2-3301-41cc-828b-ba8f5ddc2f08.pdf", "Sara Coffey Financial_8d36f4f2-3301-41cc-828b-ba8f5ddc2f08.pdf")</f>
        <v>Sara Coffey Financial_8d36f4f2-3301-41cc-828b-ba8f5ddc2f08.pdf</v>
      </c>
    </row>
    <row r="346" spans="1:14">
      <c r="A346" t="s">
        <v>788</v>
      </c>
      <c r="B346" t="s">
        <v>1972</v>
      </c>
      <c r="C346" t="s">
        <v>1973</v>
      </c>
      <c r="D346" t="s">
        <v>703</v>
      </c>
      <c r="E346" t="s">
        <v>453</v>
      </c>
      <c r="F346" t="s">
        <v>1974</v>
      </c>
      <c r="G346" t="s">
        <v>703</v>
      </c>
      <c r="H346" t="s">
        <v>107</v>
      </c>
      <c r="I346" t="s">
        <v>705</v>
      </c>
      <c r="J346" t="s">
        <v>1975</v>
      </c>
      <c r="K346" t="s">
        <v>15</v>
      </c>
      <c r="L346" t="s">
        <v>1976</v>
      </c>
      <c r="M346" t="s">
        <v>1977</v>
      </c>
      <c r="N346" s="4" t="str">
        <f>HYPERLINK("https://electionmgmt.vermont.gov/TFA/DownLoadFinancialDisclosure?FileName=Kornheiser_Emilie_StateRep_2020AugPrimary_60baa694-fd64-419d-a80d-980c8127f786.pdf", "Kornheiser_Emilie_StateRep_2020AugPrimary_60baa694-fd64-419d-a80d-980c8127f786.pdf")</f>
        <v>Kornheiser_Emilie_StateRep_2020AugPrimary_60baa694-fd64-419d-a80d-980c8127f786.pdf</v>
      </c>
    </row>
    <row r="347" spans="1:14">
      <c r="A347" t="s">
        <v>788</v>
      </c>
      <c r="B347" t="s">
        <v>1972</v>
      </c>
      <c r="C347" t="s">
        <v>1978</v>
      </c>
      <c r="D347" t="s">
        <v>703</v>
      </c>
      <c r="E347" t="s">
        <v>166</v>
      </c>
      <c r="F347" t="s">
        <v>1979</v>
      </c>
      <c r="G347" t="s">
        <v>703</v>
      </c>
      <c r="H347" t="s">
        <v>107</v>
      </c>
      <c r="I347" t="s">
        <v>705</v>
      </c>
      <c r="J347" t="s">
        <v>1980</v>
      </c>
      <c r="K347" t="s">
        <v>1980</v>
      </c>
      <c r="L347" t="s">
        <v>1981</v>
      </c>
      <c r="M347" t="s">
        <v>15</v>
      </c>
      <c r="N347" s="2" t="str">
        <f>HYPERLINK("https://electionmgmt.vermont.gov/TFA/DownLoadFinancialDisclosure?FileName=Windham 2.1 Republican Morton Richard FD_d9910ea9-9821-48a2-bf9d-fc09e225cf00.pdf", "Windham 2.1 Republican Morton Richard FD_d9910ea9-9821-48a2-bf9d-fc09e225cf00.pdf")</f>
        <v>Windham 2.1 Republican Morton Richard FD_d9910ea9-9821-48a2-bf9d-fc09e225cf00.pdf</v>
      </c>
    </row>
    <row r="348" spans="1:14">
      <c r="A348" t="s">
        <v>788</v>
      </c>
      <c r="B348" t="s">
        <v>1982</v>
      </c>
      <c r="C348" t="s">
        <v>1983</v>
      </c>
      <c r="D348" t="s">
        <v>703</v>
      </c>
      <c r="E348" t="s">
        <v>274</v>
      </c>
      <c r="F348" t="s">
        <v>1984</v>
      </c>
      <c r="G348" t="s">
        <v>703</v>
      </c>
      <c r="H348" t="s">
        <v>107</v>
      </c>
      <c r="I348" t="s">
        <v>705</v>
      </c>
      <c r="J348" t="s">
        <v>1985</v>
      </c>
      <c r="K348" t="s">
        <v>1986</v>
      </c>
      <c r="L348" t="s">
        <v>1987</v>
      </c>
      <c r="M348" t="s">
        <v>1988</v>
      </c>
      <c r="N348" s="4" t="str">
        <f>HYPERLINK("https://electionmgmt.vermont.gov/TFA/DownLoadFinancialDisclosure?FileName=Burke_Mollie_SateRep_2020AugPrimary_a6940aa7-fe6a-4638-8dad-d6d0c8dbfecb.pdf", "Burke_Mollie_SateRep_2020AugPrimary_a6940aa7-fe6a-4638-8dad-d6d0c8dbfecb.pdf")</f>
        <v>Burke_Mollie_SateRep_2020AugPrimary_a6940aa7-fe6a-4638-8dad-d6d0c8dbfecb.pdf</v>
      </c>
    </row>
    <row r="349" spans="1:14">
      <c r="A349" t="s">
        <v>788</v>
      </c>
      <c r="B349" t="s">
        <v>1989</v>
      </c>
      <c r="C349" t="s">
        <v>1990</v>
      </c>
      <c r="D349" t="s">
        <v>703</v>
      </c>
      <c r="E349" t="s">
        <v>18</v>
      </c>
      <c r="F349" t="s">
        <v>1991</v>
      </c>
      <c r="G349" t="s">
        <v>703</v>
      </c>
      <c r="H349" t="s">
        <v>107</v>
      </c>
      <c r="I349" t="s">
        <v>705</v>
      </c>
      <c r="J349" t="s">
        <v>1992</v>
      </c>
      <c r="K349" t="s">
        <v>1992</v>
      </c>
      <c r="L349" t="s">
        <v>1993</v>
      </c>
      <c r="M349" t="s">
        <v>15</v>
      </c>
      <c r="N349" s="4" t="str">
        <f>HYPERLINK("https://electionmgmt.vermont.gov/TFA/DownLoadFinancialDisclosure?FileName=Toleno_Tristan_StateRep_2020AugPrimary_62ccbfa3-7af5-49e7-a1ae-dd8b5fade7c7.pdf", "Toleno_Tristan_StateRep_2020AugPrimary_62ccbfa3-7af5-49e7-a1ae-dd8b5fade7c7.pdf")</f>
        <v>Toleno_Tristan_StateRep_2020AugPrimary_62ccbfa3-7af5-49e7-a1ae-dd8b5fade7c7.pdf</v>
      </c>
    </row>
    <row r="350" spans="1:14">
      <c r="A350" t="s">
        <v>788</v>
      </c>
      <c r="B350" t="s">
        <v>1994</v>
      </c>
      <c r="C350" t="s">
        <v>1995</v>
      </c>
      <c r="D350" t="s">
        <v>725</v>
      </c>
      <c r="E350" t="s">
        <v>57</v>
      </c>
      <c r="F350" t="s">
        <v>1996</v>
      </c>
      <c r="G350" t="s">
        <v>725</v>
      </c>
      <c r="H350" t="s">
        <v>107</v>
      </c>
      <c r="I350" t="s">
        <v>728</v>
      </c>
      <c r="J350" t="s">
        <v>1997</v>
      </c>
      <c r="K350" t="s">
        <v>1997</v>
      </c>
      <c r="L350" t="s">
        <v>1998</v>
      </c>
      <c r="M350" t="s">
        <v>15</v>
      </c>
      <c r="N350" s="2" t="str">
        <f>HYPERLINK("https://electionmgmt.vermont.gov/TFA/DownLoadFinancialDisclosure?FileName=Coyne Ryan Windham 3 State Rep Independent FD_66e15f77-7143-47a2-95c7-2b6fa94c0ab6.pdf", "Coyne Ryan Windham 3 State Rep Independent FD_66e15f77-7143-47a2-95c7-2b6fa94c0ab6.pdf")</f>
        <v>Coyne Ryan Windham 3 State Rep Independent FD_66e15f77-7143-47a2-95c7-2b6fa94c0ab6.pdf</v>
      </c>
    </row>
    <row r="351" spans="1:14">
      <c r="A351" t="s">
        <v>788</v>
      </c>
      <c r="B351" t="s">
        <v>1994</v>
      </c>
      <c r="C351" t="s">
        <v>1999</v>
      </c>
      <c r="D351" t="s">
        <v>725</v>
      </c>
      <c r="E351" t="s">
        <v>18</v>
      </c>
      <c r="F351" t="s">
        <v>2000</v>
      </c>
      <c r="G351" t="s">
        <v>725</v>
      </c>
      <c r="H351" t="s">
        <v>107</v>
      </c>
      <c r="I351" t="s">
        <v>728</v>
      </c>
      <c r="J351" t="s">
        <v>2001</v>
      </c>
      <c r="K351" t="s">
        <v>2001</v>
      </c>
      <c r="L351" t="s">
        <v>2002</v>
      </c>
      <c r="M351" t="s">
        <v>2003</v>
      </c>
      <c r="N351" s="4" t="str">
        <f>HYPERLINK("https://electionmgmt.vermont.gov/TFA/DownLoadFinancialDisclosure?FileName=20200528122401_19ce607e-2d37-4b5f-bc87-f340897b2dec.pdf", "20200528122401_19ce607e-2d37-4b5f-bc87-f340897b2dec.pdf")</f>
        <v>20200528122401_19ce607e-2d37-4b5f-bc87-f340897b2dec.pdf</v>
      </c>
    </row>
    <row r="352" spans="1:14">
      <c r="A352" t="s">
        <v>788</v>
      </c>
      <c r="B352" t="s">
        <v>1994</v>
      </c>
      <c r="C352" t="s">
        <v>2004</v>
      </c>
      <c r="D352" t="s">
        <v>2005</v>
      </c>
      <c r="E352" t="s">
        <v>18</v>
      </c>
      <c r="F352" t="s">
        <v>2006</v>
      </c>
      <c r="G352" t="s">
        <v>2005</v>
      </c>
      <c r="H352" t="s">
        <v>107</v>
      </c>
      <c r="I352" t="s">
        <v>2007</v>
      </c>
      <c r="J352" t="s">
        <v>15</v>
      </c>
      <c r="K352" t="s">
        <v>2008</v>
      </c>
      <c r="L352" t="s">
        <v>2009</v>
      </c>
      <c r="M352" t="s">
        <v>15</v>
      </c>
      <c r="N352" s="4" t="str">
        <f>HYPERLINK("https://electionmgmt.vermont.gov/TFA/DownLoadFinancialDisclosure?FileName=20200528122401_6bd7799e-2461-4405-b6bd-3e73b2cc95f0.pdf", "20200528122401_6bd7799e-2461-4405-b6bd-3e73b2cc95f0.pdf")</f>
        <v>20200528122401_6bd7799e-2461-4405-b6bd-3e73b2cc95f0.pdf</v>
      </c>
    </row>
    <row r="353" spans="1:14">
      <c r="A353" t="s">
        <v>788</v>
      </c>
      <c r="B353" t="s">
        <v>2010</v>
      </c>
      <c r="C353" t="s">
        <v>2011</v>
      </c>
      <c r="D353" t="s">
        <v>2012</v>
      </c>
      <c r="E353" t="s">
        <v>18</v>
      </c>
      <c r="F353" t="s">
        <v>2013</v>
      </c>
      <c r="G353" t="s">
        <v>2012</v>
      </c>
      <c r="H353" t="s">
        <v>107</v>
      </c>
      <c r="I353" t="s">
        <v>2014</v>
      </c>
      <c r="J353" t="s">
        <v>2015</v>
      </c>
      <c r="K353" t="s">
        <v>2015</v>
      </c>
      <c r="L353" t="s">
        <v>2016</v>
      </c>
      <c r="M353" t="s">
        <v>2017</v>
      </c>
      <c r="N353" s="4" t="str">
        <f>HYPERLINK("https://electionmgmt.vermont.gov/TFA/DownLoadFinancialDisclosure?FileName=BOS-LUN FINANCIAL DISCLOSURE_bc7429fb-7e73-4832-b372-72a75c49688d.pdf", "BOS-LUN FINANCIAL DISCLOSURE_bc7429fb-7e73-4832-b372-72a75c49688d.pdf")</f>
        <v>BOS-LUN FINANCIAL DISCLOSURE_bc7429fb-7e73-4832-b372-72a75c49688d.pdf</v>
      </c>
    </row>
    <row r="354" spans="1:14">
      <c r="A354" t="s">
        <v>788</v>
      </c>
      <c r="B354" t="s">
        <v>2010</v>
      </c>
      <c r="C354" t="s">
        <v>2018</v>
      </c>
      <c r="D354" t="s">
        <v>254</v>
      </c>
      <c r="E354" t="s">
        <v>18</v>
      </c>
      <c r="F354" t="s">
        <v>2019</v>
      </c>
      <c r="G354" t="s">
        <v>254</v>
      </c>
      <c r="H354" t="s">
        <v>107</v>
      </c>
      <c r="I354" t="s">
        <v>257</v>
      </c>
      <c r="J354" t="s">
        <v>2020</v>
      </c>
      <c r="K354" t="s">
        <v>2020</v>
      </c>
      <c r="L354" t="s">
        <v>2021</v>
      </c>
      <c r="M354" t="s">
        <v>2022</v>
      </c>
      <c r="N354" s="4" t="str">
        <f>HYPERLINK("https://electionmgmt.vermont.gov/TFA/DownLoadFinancialDisclosure?FileName=Mrowicki Financial Disclosure_fdef3b5b-f4e1-4180-a861-86c69aebb2ab.pdf", "Mrowicki Financial Disclosure_fdef3b5b-f4e1-4180-a861-86c69aebb2ab.pdf")</f>
        <v>Mrowicki Financial Disclosure_fdef3b5b-f4e1-4180-a861-86c69aebb2ab.pdf</v>
      </c>
    </row>
    <row r="355" spans="1:14">
      <c r="A355" t="s">
        <v>788</v>
      </c>
      <c r="B355" t="s">
        <v>2023</v>
      </c>
      <c r="C355" t="s">
        <v>2024</v>
      </c>
      <c r="D355" t="s">
        <v>2025</v>
      </c>
      <c r="E355" t="s">
        <v>18</v>
      </c>
      <c r="F355" t="s">
        <v>2026</v>
      </c>
      <c r="G355" t="s">
        <v>2025</v>
      </c>
      <c r="H355" t="s">
        <v>107</v>
      </c>
      <c r="I355" t="s">
        <v>2027</v>
      </c>
      <c r="J355" t="s">
        <v>2028</v>
      </c>
      <c r="K355" t="s">
        <v>2028</v>
      </c>
      <c r="L355" t="s">
        <v>2029</v>
      </c>
      <c r="M355" t="s">
        <v>2030</v>
      </c>
      <c r="N355" s="4" t="str">
        <f>HYPERLINK("https://electionmgmt.vermont.gov/TFA/DownLoadFinancialDisclosure?FileName=Long_Emily_StateRep_2020AugPrimary_82ef3caf-d556-43e5-8630-e813e76d0717.pdf", "Long_Emily_StateRep_2020AugPrimary_82ef3caf-d556-43e5-8630-e813e76d0717.pdf")</f>
        <v>Long_Emily_StateRep_2020AugPrimary_82ef3caf-d556-43e5-8630-e813e76d0717.pdf</v>
      </c>
    </row>
    <row r="356" spans="1:14">
      <c r="A356" t="s">
        <v>788</v>
      </c>
      <c r="B356" t="s">
        <v>2031</v>
      </c>
      <c r="C356" t="s">
        <v>2032</v>
      </c>
      <c r="D356" t="s">
        <v>2033</v>
      </c>
      <c r="E356" t="s">
        <v>18</v>
      </c>
      <c r="F356" t="s">
        <v>2034</v>
      </c>
      <c r="G356" t="s">
        <v>2033</v>
      </c>
      <c r="H356" t="s">
        <v>107</v>
      </c>
      <c r="I356" t="s">
        <v>2035</v>
      </c>
      <c r="J356" t="s">
        <v>15</v>
      </c>
      <c r="K356" t="s">
        <v>15</v>
      </c>
      <c r="L356" t="s">
        <v>15</v>
      </c>
      <c r="M356" t="s">
        <v>15</v>
      </c>
      <c r="N356" s="4" t="str">
        <f>HYPERLINK("https://electionmgmt.vermont.gov/TFA/DownLoadFinancialDisclosure?FileName=Gannon_John_StateRep_2020AugPrimary_d9e3e079-1640-4247-99f7-3f602f000e20.pdf", "Gannon_John_StateRep_2020AugPrimary_d9e3e079-1640-4247-99f7-3f602f000e20.pdf")</f>
        <v>Gannon_John_StateRep_2020AugPrimary_d9e3e079-1640-4247-99f7-3f602f000e20.pdf</v>
      </c>
    </row>
    <row r="357" spans="1:14">
      <c r="A357" t="s">
        <v>788</v>
      </c>
      <c r="B357" t="s">
        <v>2031</v>
      </c>
      <c r="C357" t="s">
        <v>2036</v>
      </c>
      <c r="D357" t="s">
        <v>2037</v>
      </c>
      <c r="E357" t="s">
        <v>166</v>
      </c>
      <c r="F357" t="s">
        <v>2038</v>
      </c>
      <c r="G357" t="s">
        <v>2037</v>
      </c>
      <c r="H357" t="s">
        <v>107</v>
      </c>
      <c r="I357" t="s">
        <v>2039</v>
      </c>
      <c r="J357" t="s">
        <v>15</v>
      </c>
      <c r="K357" t="s">
        <v>15</v>
      </c>
      <c r="L357" t="s">
        <v>15</v>
      </c>
      <c r="M357" t="s">
        <v>15</v>
      </c>
      <c r="N357" s="4" t="str">
        <f>HYPERLINK("https://electionmgmt.vermont.gov/TFA/DownLoadFinancialDisclosure?FileName=Kamstra_Amy_StateRep_2020AugPrimary_8a049c9f-a07e-483a-b0c4-12638c36a855.pdf", "Kamstra_Amy_StateRep_2020AugPrimary_8a049c9f-a07e-483a-b0c4-12638c36a855.pdf")</f>
        <v>Kamstra_Amy_StateRep_2020AugPrimary_8a049c9f-a07e-483a-b0c4-12638c36a855.pdf</v>
      </c>
    </row>
    <row r="358" spans="1:14">
      <c r="A358" t="s">
        <v>788</v>
      </c>
      <c r="B358" t="s">
        <v>2040</v>
      </c>
      <c r="C358" t="s">
        <v>2041</v>
      </c>
      <c r="D358" t="s">
        <v>2042</v>
      </c>
      <c r="E358" t="s">
        <v>57</v>
      </c>
      <c r="F358" t="s">
        <v>2043</v>
      </c>
      <c r="G358" t="s">
        <v>2044</v>
      </c>
      <c r="H358" t="s">
        <v>107</v>
      </c>
      <c r="I358" t="s">
        <v>2045</v>
      </c>
      <c r="J358" t="s">
        <v>2046</v>
      </c>
      <c r="K358" t="s">
        <v>2046</v>
      </c>
      <c r="L358" t="s">
        <v>2047</v>
      </c>
      <c r="M358" t="s">
        <v>2048</v>
      </c>
      <c r="N358" s="2" t="str">
        <f>HYPERLINK("https://electionmgmt.vermont.gov/TFA/DownLoadFinancialDisclosure?FileName=Sibilia Laura Windham.Bennington State Rep Independent FD_4afcc35a-4cff-4a5b-82fa-6fa84a050905.pdf", "Sibilia Laura Windham.Bennington State Rep Independent FD_4afcc35a-4cff-4a5b-82fa-6fa84a050905.pdf")</f>
        <v>Sibilia Laura Windham.Bennington State Rep Independent FD_4afcc35a-4cff-4a5b-82fa-6fa84a050905.pdf</v>
      </c>
    </row>
    <row r="359" spans="1:14">
      <c r="A359" t="s">
        <v>788</v>
      </c>
      <c r="B359" t="s">
        <v>2040</v>
      </c>
      <c r="C359" t="s">
        <v>2049</v>
      </c>
      <c r="D359" t="s">
        <v>2050</v>
      </c>
      <c r="E359" t="s">
        <v>166</v>
      </c>
      <c r="F359" t="s">
        <v>2051</v>
      </c>
      <c r="G359" t="s">
        <v>2050</v>
      </c>
      <c r="H359" t="s">
        <v>107</v>
      </c>
      <c r="I359" t="s">
        <v>2035</v>
      </c>
      <c r="J359" t="s">
        <v>2052</v>
      </c>
      <c r="K359" t="s">
        <v>2053</v>
      </c>
      <c r="L359" t="s">
        <v>2054</v>
      </c>
      <c r="M359" t="s">
        <v>15</v>
      </c>
      <c r="N359" s="4" t="str">
        <f>HYPERLINK("https://electionmgmt.vermont.gov/TFA/DownLoadFinancialDisclosure?FileName=somerville_e1a63807-9611-4995-9033-20603a5ec64e.pdf", "somerville_e1a63807-9611-4995-9033-20603a5ec64e.pdf")</f>
        <v>somerville_e1a63807-9611-4995-9033-20603a5ec64e.pdf</v>
      </c>
    </row>
    <row r="360" spans="1:14">
      <c r="A360" t="s">
        <v>788</v>
      </c>
      <c r="B360" t="s">
        <v>2055</v>
      </c>
      <c r="C360" t="s">
        <v>2056</v>
      </c>
      <c r="D360" t="s">
        <v>2057</v>
      </c>
      <c r="E360" t="s">
        <v>57</v>
      </c>
      <c r="F360" t="s">
        <v>2058</v>
      </c>
      <c r="G360" t="s">
        <v>2057</v>
      </c>
      <c r="H360" t="s">
        <v>107</v>
      </c>
      <c r="I360" t="s">
        <v>2059</v>
      </c>
      <c r="J360" t="s">
        <v>2060</v>
      </c>
      <c r="K360" t="s">
        <v>2060</v>
      </c>
      <c r="L360" t="s">
        <v>2061</v>
      </c>
      <c r="M360" t="s">
        <v>2062</v>
      </c>
      <c r="N360" s="2" t="str">
        <f>HYPERLINK("https://electionmgmt.vermont.gov/TFA/DownLoadFinancialDisclosure?FileName=Pajala Kelly Wind.Benn.Winds State Rep Independent FD_f2789607-3bc7-424c-810e-e799a9891f5c.pdf", "Pajala Kelly Wind.Benn.Winds State Rep Independent FD_f2789607-3bc7-424c-810e-e799a9891f5c.pdf")</f>
        <v>Pajala Kelly Wind.Benn.Winds State Rep Independent FD_f2789607-3bc7-424c-810e-e799a9891f5c.pdf</v>
      </c>
    </row>
    <row r="361" spans="1:14">
      <c r="A361" t="s">
        <v>788</v>
      </c>
      <c r="B361" t="s">
        <v>2063</v>
      </c>
      <c r="C361" t="s">
        <v>2064</v>
      </c>
      <c r="D361" t="s">
        <v>2065</v>
      </c>
      <c r="E361" t="s">
        <v>18</v>
      </c>
      <c r="F361" t="s">
        <v>2066</v>
      </c>
      <c r="G361" t="s">
        <v>2065</v>
      </c>
      <c r="H361" t="s">
        <v>107</v>
      </c>
      <c r="I361" t="s">
        <v>2067</v>
      </c>
      <c r="J361" t="s">
        <v>2068</v>
      </c>
      <c r="K361" t="s">
        <v>2068</v>
      </c>
      <c r="L361" t="s">
        <v>2069</v>
      </c>
      <c r="M361" t="s">
        <v>15</v>
      </c>
      <c r="N361" s="4" t="str">
        <f>HYPERLINK("https://electionmgmt.vermont.gov/TFA/DownLoadFinancialDisclosure?FileName=Bartholomew_John_StateRep_2020AugPrimary_f9a873d7-bf32-4371-bb5a-55491f17e5e2.pdf", "Bartholomew_John_StateRep_2020AugPrimary_f9a873d7-bf32-4371-bb5a-55491f17e5e2.pdf")</f>
        <v>Bartholomew_John_StateRep_2020AugPrimary_f9a873d7-bf32-4371-bb5a-55491f17e5e2.pdf</v>
      </c>
    </row>
    <row r="362" spans="1:14">
      <c r="A362" t="s">
        <v>788</v>
      </c>
      <c r="B362" t="s">
        <v>2063</v>
      </c>
      <c r="C362" t="s">
        <v>2070</v>
      </c>
      <c r="D362" t="s">
        <v>2071</v>
      </c>
      <c r="E362" t="s">
        <v>453</v>
      </c>
      <c r="F362" t="s">
        <v>2072</v>
      </c>
      <c r="G362" t="s">
        <v>2071</v>
      </c>
      <c r="H362" t="s">
        <v>107</v>
      </c>
      <c r="I362" t="s">
        <v>2073</v>
      </c>
      <c r="J362" t="s">
        <v>2074</v>
      </c>
      <c r="K362" t="s">
        <v>2074</v>
      </c>
      <c r="L362" t="s">
        <v>2075</v>
      </c>
      <c r="M362" t="s">
        <v>2076</v>
      </c>
      <c r="N362" s="4" t="str">
        <f>HYPERLINK("https://electionmgmt.vermont.gov/TFA/DownLoadFinancialDisclosure?FileName=Burrows_Elizabeth_StateRep_2020AugPrimary_1282eaad-e500-480b-9ae9-dcd5f0c5b0db.pdf", "Burrows_Elizabeth_StateRep_2020AugPrimary_1282eaad-e500-480b-9ae9-dcd5f0c5b0db.pdf")</f>
        <v>Burrows_Elizabeth_StateRep_2020AugPrimary_1282eaad-e500-480b-9ae9-dcd5f0c5b0db.pdf</v>
      </c>
    </row>
    <row r="363" spans="1:14">
      <c r="A363" t="s">
        <v>788</v>
      </c>
      <c r="B363" t="s">
        <v>2063</v>
      </c>
      <c r="C363" t="s">
        <v>2077</v>
      </c>
      <c r="D363" t="s">
        <v>2065</v>
      </c>
      <c r="E363" t="s">
        <v>166</v>
      </c>
      <c r="F363" t="s">
        <v>2078</v>
      </c>
      <c r="G363" t="s">
        <v>2065</v>
      </c>
      <c r="H363" t="s">
        <v>107</v>
      </c>
      <c r="I363" t="s">
        <v>2067</v>
      </c>
      <c r="J363" t="s">
        <v>2079</v>
      </c>
      <c r="K363" t="s">
        <v>15</v>
      </c>
      <c r="L363" t="s">
        <v>2080</v>
      </c>
      <c r="M363" t="s">
        <v>2081</v>
      </c>
      <c r="N363" s="2" t="str">
        <f>HYPERLINK("https://electionmgmt.vermont.gov/TFA/DownLoadFinancialDisclosure?FileName=Holmes.Jacob Windsor 1 Republican FD_1ab8f0ea-b115-443d-a9cd-bd87167a97ca.pdf", "Holmes.Jacob Windsor 1 Republican FD_1ab8f0ea-b115-443d-a9cd-bd87167a97ca.pdf")</f>
        <v>Holmes.Jacob Windsor 1 Republican FD_1ab8f0ea-b115-443d-a9cd-bd87167a97ca.pdf</v>
      </c>
    </row>
    <row r="364" spans="1:14">
      <c r="A364" t="s">
        <v>788</v>
      </c>
      <c r="B364" t="s">
        <v>2063</v>
      </c>
      <c r="C364" t="s">
        <v>2082</v>
      </c>
      <c r="D364" t="s">
        <v>2083</v>
      </c>
      <c r="E364" t="s">
        <v>57</v>
      </c>
      <c r="F364" t="s">
        <v>2084</v>
      </c>
      <c r="G364" t="s">
        <v>2083</v>
      </c>
      <c r="H364" t="s">
        <v>107</v>
      </c>
      <c r="I364" t="s">
        <v>2085</v>
      </c>
      <c r="J364" t="s">
        <v>2086</v>
      </c>
      <c r="K364" t="s">
        <v>15</v>
      </c>
      <c r="L364" t="s">
        <v>2087</v>
      </c>
      <c r="M364" t="s">
        <v>15</v>
      </c>
      <c r="N364" s="2" t="str">
        <f>HYPERLINK("https://electionmgmt.vermont.gov/TFA/DownLoadFinancialDisclosure?FileName=MacGovern John Windsor 1 state rep independent FD_671dcb0f-bfc1-44a7-bc00-1dd53c6126c8.pdf", "MacGovern John Windsor 1 state rep independent FD_671dcb0f-bfc1-44a7-bc00-1dd53c6126c8.pdf")</f>
        <v>MacGovern John Windsor 1 state rep independent FD_671dcb0f-bfc1-44a7-bc00-1dd53c6126c8.pdf</v>
      </c>
    </row>
    <row r="365" spans="1:14">
      <c r="A365" t="s">
        <v>788</v>
      </c>
      <c r="B365" t="s">
        <v>2063</v>
      </c>
      <c r="C365" t="s">
        <v>2088</v>
      </c>
      <c r="D365" t="s">
        <v>2065</v>
      </c>
      <c r="E365" t="s">
        <v>166</v>
      </c>
      <c r="F365" t="s">
        <v>2089</v>
      </c>
      <c r="G365" t="s">
        <v>2065</v>
      </c>
      <c r="H365" t="s">
        <v>107</v>
      </c>
      <c r="I365" t="s">
        <v>2067</v>
      </c>
      <c r="J365" t="s">
        <v>2090</v>
      </c>
      <c r="K365" t="s">
        <v>2090</v>
      </c>
      <c r="L365" t="s">
        <v>2091</v>
      </c>
      <c r="M365" t="s">
        <v>15</v>
      </c>
      <c r="N365" s="4" t="str">
        <f>HYPERLINK("https://electionmgmt.vermont.gov/TFA/DownLoadFinancialDisclosure?FileName=Raney_Wesley_StateRep_2020AugPrimary_0ed18223-d6bf-4f5c-ae13-69bb3a80a317.pdf", "Raney_Wesley_StateRep_2020AugPrimary_0ed18223-d6bf-4f5c-ae13-69bb3a80a317.pdf")</f>
        <v>Raney_Wesley_StateRep_2020AugPrimary_0ed18223-d6bf-4f5c-ae13-69bb3a80a317.pdf</v>
      </c>
    </row>
    <row r="366" spans="1:14">
      <c r="A366" t="s">
        <v>788</v>
      </c>
      <c r="B366" t="s">
        <v>2092</v>
      </c>
      <c r="C366" t="s">
        <v>2093</v>
      </c>
      <c r="D366" t="s">
        <v>782</v>
      </c>
      <c r="E366" t="s">
        <v>18</v>
      </c>
      <c r="F366" t="s">
        <v>2094</v>
      </c>
      <c r="G366" t="s">
        <v>2095</v>
      </c>
      <c r="H366" t="s">
        <v>107</v>
      </c>
      <c r="I366" t="s">
        <v>2096</v>
      </c>
      <c r="J366" t="s">
        <v>2097</v>
      </c>
      <c r="K366" t="s">
        <v>2098</v>
      </c>
      <c r="L366" t="s">
        <v>2099</v>
      </c>
      <c r="M366" t="s">
        <v>15</v>
      </c>
      <c r="N366" s="2" t="str">
        <f>HYPERLINK("https://electionmgmt.vermont.gov/TFA/DownLoadFinancialDisclosure?FileName=Arrison John Windsor 2 state rep independent_a7aebd5e-9e7f-45dc-af9f-e0210893471f.pdf", "Arrison John Windsor 2 state rep independent_a7aebd5e-9e7f-45dc-af9f-e0210893471f.pdf")</f>
        <v>Arrison John Windsor 2 state rep independent_a7aebd5e-9e7f-45dc-af9f-e0210893471f.pdf</v>
      </c>
    </row>
    <row r="367" spans="1:14">
      <c r="A367" t="s">
        <v>788</v>
      </c>
      <c r="B367" t="s">
        <v>2092</v>
      </c>
      <c r="C367" t="s">
        <v>2100</v>
      </c>
      <c r="D367" t="s">
        <v>2101</v>
      </c>
      <c r="E367" t="s">
        <v>166</v>
      </c>
      <c r="F367" t="s">
        <v>2102</v>
      </c>
      <c r="G367" t="s">
        <v>2101</v>
      </c>
      <c r="H367" t="s">
        <v>107</v>
      </c>
      <c r="I367" t="s">
        <v>2103</v>
      </c>
      <c r="J367" t="s">
        <v>2104</v>
      </c>
      <c r="K367" t="s">
        <v>2105</v>
      </c>
      <c r="L367" t="s">
        <v>2106</v>
      </c>
      <c r="M367" t="s">
        <v>15</v>
      </c>
      <c r="N367" s="2" t="str">
        <f>HYPERLINK("https://electionmgmt.vermont.gov/TFA/DownLoadFinancialDisclosure?FileName=Kell Michael Windsor 2 Republican FD_a3d74016-ddc0-420b-9d11-8908a849b7b1.pdf", "Kell Michael Windsor 2 Republican FD_a3d74016-ddc0-420b-9d11-8908a849b7b1.pdf")</f>
        <v>Kell Michael Windsor 2 Republican FD_a3d74016-ddc0-420b-9d11-8908a849b7b1.pdf</v>
      </c>
    </row>
    <row r="368" spans="1:14">
      <c r="A368" t="s">
        <v>788</v>
      </c>
      <c r="B368" t="s">
        <v>2092</v>
      </c>
      <c r="C368" t="s">
        <v>2107</v>
      </c>
      <c r="D368" t="s">
        <v>782</v>
      </c>
      <c r="E368" t="s">
        <v>57</v>
      </c>
      <c r="F368" t="s">
        <v>2108</v>
      </c>
      <c r="G368" t="s">
        <v>2109</v>
      </c>
      <c r="H368" t="s">
        <v>107</v>
      </c>
      <c r="I368" t="s">
        <v>784</v>
      </c>
      <c r="J368" t="s">
        <v>2110</v>
      </c>
      <c r="K368" t="s">
        <v>2110</v>
      </c>
      <c r="L368" t="s">
        <v>2111</v>
      </c>
      <c r="M368" t="s">
        <v>2112</v>
      </c>
      <c r="N368" s="2" t="str">
        <f>HYPERLINK("https://electionmgmt.vermont.gov/TFA/DownLoadFinancialDisclosure?FileName=Whalen Sean Windsor 2 state rep independent FD_41d3440b-eabb-478f-8b3e-9aaa8d87adcb.pdf", "Whalen Sean Windsor 2 state rep independent FD_41d3440b-eabb-478f-8b3e-9aaa8d87adcb.pdf")</f>
        <v>Whalen Sean Windsor 2 state rep independent FD_41d3440b-eabb-478f-8b3e-9aaa8d87adcb.pdf</v>
      </c>
    </row>
    <row r="369" spans="1:14">
      <c r="A369" t="s">
        <v>788</v>
      </c>
      <c r="B369" t="s">
        <v>2113</v>
      </c>
      <c r="C369" t="s">
        <v>2114</v>
      </c>
      <c r="D369" t="s">
        <v>746</v>
      </c>
      <c r="E369" t="s">
        <v>166</v>
      </c>
      <c r="F369" t="s">
        <v>2115</v>
      </c>
      <c r="G369" t="s">
        <v>746</v>
      </c>
      <c r="H369" t="s">
        <v>107</v>
      </c>
      <c r="I369" t="s">
        <v>748</v>
      </c>
      <c r="J369" t="s">
        <v>2116</v>
      </c>
      <c r="K369" t="s">
        <v>2116</v>
      </c>
      <c r="L369" t="s">
        <v>2117</v>
      </c>
      <c r="M369" t="s">
        <v>15</v>
      </c>
      <c r="N369" s="4" t="str">
        <f>HYPERLINK("https://electionmgmt.vermont.gov/TFA/DownLoadFinancialDisclosure?FileName=Alden Financial Disclosure Form_6f004be5-a65a-4732-ad92-df5695889067.pdf", "Alden Financial Disclosure Form_6f004be5-a65a-4732-ad92-df5695889067.pdf")</f>
        <v>Alden Financial Disclosure Form_6f004be5-a65a-4732-ad92-df5695889067.pdf</v>
      </c>
    </row>
    <row r="370" spans="1:14">
      <c r="A370" t="s">
        <v>788</v>
      </c>
      <c r="B370" t="s">
        <v>2113</v>
      </c>
      <c r="C370" t="s">
        <v>2118</v>
      </c>
      <c r="D370" t="s">
        <v>290</v>
      </c>
      <c r="E370" t="s">
        <v>18</v>
      </c>
      <c r="F370" t="s">
        <v>2119</v>
      </c>
      <c r="G370" t="s">
        <v>290</v>
      </c>
      <c r="H370" t="s">
        <v>107</v>
      </c>
      <c r="I370" t="s">
        <v>293</v>
      </c>
      <c r="J370" t="s">
        <v>2120</v>
      </c>
      <c r="K370" t="s">
        <v>2120</v>
      </c>
      <c r="L370" t="s">
        <v>2121</v>
      </c>
      <c r="M370" t="s">
        <v>15</v>
      </c>
      <c r="N370" s="4" t="str">
        <f>HYPERLINK("https://electionmgmt.vermont.gov/TFA/DownLoadFinancialDisclosure?FileName=Bock Financial Disclosure_a4325ba1-bc79-44be-91da-1b121518a658.pdf", "Bock Financial Disclosure_a4325ba1-bc79-44be-91da-1b121518a658.pdf")</f>
        <v>Bock Financial Disclosure_a4325ba1-bc79-44be-91da-1b121518a658.pdf</v>
      </c>
    </row>
    <row r="371" spans="1:14">
      <c r="A371" t="s">
        <v>788</v>
      </c>
      <c r="B371" t="s">
        <v>2122</v>
      </c>
      <c r="C371" t="s">
        <v>2123</v>
      </c>
      <c r="D371" t="s">
        <v>746</v>
      </c>
      <c r="E371" t="s">
        <v>166</v>
      </c>
      <c r="F371" t="s">
        <v>2124</v>
      </c>
      <c r="G371" t="s">
        <v>746</v>
      </c>
      <c r="H371" t="s">
        <v>107</v>
      </c>
      <c r="I371" t="s">
        <v>748</v>
      </c>
      <c r="J371" t="s">
        <v>2125</v>
      </c>
      <c r="K371" t="s">
        <v>2126</v>
      </c>
      <c r="L371" t="s">
        <v>2127</v>
      </c>
      <c r="M371" t="s">
        <v>15</v>
      </c>
      <c r="N371" s="4" t="str">
        <f>HYPERLINK("https://electionmgmt.vermont.gov/TFA/DownLoadFinancialDisclosure?FileName=Beam_Stuart_StateRep_2020AugPrimary_320a16ff-0ee3-4bb2-a932-584aadf1fe9e.pdf", "Beam_Stuart_StateRep_2020AugPrimary_320a16ff-0ee3-4bb2-a932-584aadf1fe9e.pdf")</f>
        <v>Beam_Stuart_StateRep_2020AugPrimary_320a16ff-0ee3-4bb2-a932-584aadf1fe9e.pdf</v>
      </c>
    </row>
    <row r="372" spans="1:14">
      <c r="A372" t="s">
        <v>788</v>
      </c>
      <c r="B372" t="s">
        <v>2122</v>
      </c>
      <c r="C372" t="s">
        <v>2128</v>
      </c>
      <c r="D372" t="s">
        <v>746</v>
      </c>
      <c r="E372" t="s">
        <v>18</v>
      </c>
      <c r="F372" t="s">
        <v>2129</v>
      </c>
      <c r="G372" t="s">
        <v>746</v>
      </c>
      <c r="H372" t="s">
        <v>107</v>
      </c>
      <c r="I372" t="s">
        <v>748</v>
      </c>
      <c r="J372" t="s">
        <v>2130</v>
      </c>
      <c r="K372" t="s">
        <v>2130</v>
      </c>
      <c r="L372" t="s">
        <v>2131</v>
      </c>
      <c r="M372" t="s">
        <v>15</v>
      </c>
      <c r="N372" s="4" t="str">
        <f>HYPERLINK("https://electionmgmt.vermont.gov/TFA/DownLoadFinancialDisclosure?FileName=Emmons Financial Affidavit_389c8c78-9325-44b4-8676-33d91e73f77c.pdf", "Emmons Financial Affidavit_389c8c78-9325-44b4-8676-33d91e73f77c.pdf")</f>
        <v>Emmons Financial Affidavit_389c8c78-9325-44b4-8676-33d91e73f77c.pdf</v>
      </c>
    </row>
    <row r="373" spans="1:14">
      <c r="A373" t="s">
        <v>788</v>
      </c>
      <c r="B373" t="s">
        <v>2122</v>
      </c>
      <c r="C373" t="s">
        <v>2132</v>
      </c>
      <c r="D373" t="s">
        <v>746</v>
      </c>
      <c r="E373" t="s">
        <v>166</v>
      </c>
      <c r="F373" t="s">
        <v>2133</v>
      </c>
      <c r="G373" t="s">
        <v>765</v>
      </c>
      <c r="H373" t="s">
        <v>107</v>
      </c>
      <c r="I373" t="s">
        <v>766</v>
      </c>
      <c r="J373" t="s">
        <v>2134</v>
      </c>
      <c r="K373" t="s">
        <v>2134</v>
      </c>
      <c r="L373" t="s">
        <v>2135</v>
      </c>
      <c r="M373" t="s">
        <v>15</v>
      </c>
      <c r="N373" s="4" t="str">
        <f>HYPERLINK("https://electionmgmt.vermont.gov/TFA/DownLoadFinancialDisclosure?FileName=Gray_Randy_StateRep_2020AugPrimary_4b769f23-a97c-4281-8a13-2c358ce2f7c5.pdf", "Gray_Randy_StateRep_2020AugPrimary_4b769f23-a97c-4281-8a13-2c358ce2f7c5.pdf")</f>
        <v>Gray_Randy_StateRep_2020AugPrimary_4b769f23-a97c-4281-8a13-2c358ce2f7c5.pdf</v>
      </c>
    </row>
    <row r="374" spans="1:14">
      <c r="A374" t="s">
        <v>788</v>
      </c>
      <c r="B374" t="s">
        <v>2122</v>
      </c>
      <c r="C374" t="s">
        <v>2136</v>
      </c>
      <c r="D374" t="s">
        <v>746</v>
      </c>
      <c r="E374" t="s">
        <v>18</v>
      </c>
      <c r="F374" t="s">
        <v>2137</v>
      </c>
      <c r="G374" t="s">
        <v>746</v>
      </c>
      <c r="H374" t="s">
        <v>107</v>
      </c>
      <c r="I374" t="s">
        <v>748</v>
      </c>
      <c r="J374" t="s">
        <v>2138</v>
      </c>
      <c r="K374" t="s">
        <v>2139</v>
      </c>
      <c r="L374" t="s">
        <v>2140</v>
      </c>
      <c r="M374" t="s">
        <v>15</v>
      </c>
      <c r="N374" s="4" t="str">
        <f>HYPERLINK("https://electionmgmt.vermont.gov/TFA/DownLoadFinancialDisclosure?FileName=Morris_Kristi_StateRep_2020AugPrimary_b6484e62-c93d-4da3-8037-e0ebaace2dbb.pdf", "Morris_Kristi_StateRep_2020AugPrimary_b6484e62-c93d-4da3-8037-e0ebaace2dbb.pdf")</f>
        <v>Morris_Kristi_StateRep_2020AugPrimary_b6484e62-c93d-4da3-8037-e0ebaace2dbb.pdf</v>
      </c>
    </row>
    <row r="375" spans="1:14">
      <c r="A375" t="s">
        <v>788</v>
      </c>
      <c r="B375" t="s">
        <v>2141</v>
      </c>
      <c r="C375" t="s">
        <v>2142</v>
      </c>
      <c r="D375" t="s">
        <v>2143</v>
      </c>
      <c r="E375" t="s">
        <v>166</v>
      </c>
      <c r="F375" t="s">
        <v>2144</v>
      </c>
      <c r="G375" t="s">
        <v>2145</v>
      </c>
      <c r="H375" t="s">
        <v>107</v>
      </c>
      <c r="I375" t="s">
        <v>2146</v>
      </c>
      <c r="J375" t="s">
        <v>2147</v>
      </c>
      <c r="K375" t="s">
        <v>2147</v>
      </c>
      <c r="L375" t="s">
        <v>2148</v>
      </c>
      <c r="M375" t="s">
        <v>15</v>
      </c>
      <c r="N375" s="4" t="str">
        <f>HYPERLINK("https://electionmgmt.vermont.gov/TFA/DownLoadFinancialDisclosure?FileName=Donka,mark,staterep,2020augprimary_1f424109-849d-4774-abf2-0f688bc0bb88.pdf", "Donka,mark,staterep,2020augprimary_1f424109-849d-4774-abf2-0f688bc0bb88.pdf")</f>
        <v>Donka,mark,staterep,2020augprimary_1f424109-849d-4774-abf2-0f688bc0bb88.pdf</v>
      </c>
    </row>
    <row r="376" spans="1:14">
      <c r="A376" t="s">
        <v>788</v>
      </c>
      <c r="B376" t="s">
        <v>2141</v>
      </c>
      <c r="C376" t="s">
        <v>2149</v>
      </c>
      <c r="D376" t="s">
        <v>2150</v>
      </c>
      <c r="E376" t="s">
        <v>274</v>
      </c>
      <c r="F376" t="s">
        <v>2151</v>
      </c>
      <c r="G376" t="s">
        <v>2150</v>
      </c>
      <c r="H376" t="s">
        <v>107</v>
      </c>
      <c r="I376" t="s">
        <v>2152</v>
      </c>
      <c r="J376" t="s">
        <v>2153</v>
      </c>
      <c r="K376" t="s">
        <v>2153</v>
      </c>
      <c r="L376" t="s">
        <v>2154</v>
      </c>
      <c r="M376" t="s">
        <v>15</v>
      </c>
      <c r="N376" s="4" t="str">
        <f>HYPERLINK("https://electionmgmt.vermont.gov/TFA/DownLoadFinancialDisclosure?FileName=surprenant,heather,staterep,2020augprim_7faedaf3-cf80-4d2a-a66a-0260a07154e2.pdf", "surprenant,heather,staterep,2020augprim_7faedaf3-cf80-4d2a-a66a-0260a07154e2.pdf")</f>
        <v>surprenant,heather,staterep,2020augprim_7faedaf3-cf80-4d2a-a66a-0260a07154e2.pdf</v>
      </c>
    </row>
    <row r="377" spans="1:14">
      <c r="A377" t="s">
        <v>788</v>
      </c>
      <c r="B377" t="s">
        <v>2155</v>
      </c>
      <c r="C377" t="s">
        <v>2156</v>
      </c>
      <c r="D377" t="s">
        <v>2143</v>
      </c>
      <c r="E377" t="s">
        <v>291</v>
      </c>
      <c r="F377" t="s">
        <v>2157</v>
      </c>
      <c r="G377" t="s">
        <v>2158</v>
      </c>
      <c r="H377" t="s">
        <v>107</v>
      </c>
      <c r="I377" t="s">
        <v>2159</v>
      </c>
      <c r="J377" t="s">
        <v>2160</v>
      </c>
      <c r="K377" t="s">
        <v>2160</v>
      </c>
      <c r="L377" t="s">
        <v>2161</v>
      </c>
      <c r="M377" t="s">
        <v>2162</v>
      </c>
      <c r="N377" s="4" t="str">
        <f>HYPERLINK("https://electionmgmt.vermont.gov/TFA/DownLoadFinancialDisclosure?FileName=Bramlage_Nicholas_StateRep_2020AugPrimary_0ba588d8-d66b-4411-9202-fba0faca7a68.pdf", "Bramlage_Nicholas_StateRep_2020AugPrimary_0ba588d8-d66b-4411-9202-fba0faca7a68.pdf")</f>
        <v>Bramlage_Nicholas_StateRep_2020AugPrimary_0ba588d8-d66b-4411-9202-fba0faca7a68.pdf</v>
      </c>
    </row>
    <row r="378" spans="1:14">
      <c r="A378" t="s">
        <v>788</v>
      </c>
      <c r="B378" t="s">
        <v>2155</v>
      </c>
      <c r="C378" t="s">
        <v>2163</v>
      </c>
      <c r="D378" t="s">
        <v>2143</v>
      </c>
      <c r="E378" t="s">
        <v>18</v>
      </c>
      <c r="F378" t="s">
        <v>2164</v>
      </c>
      <c r="G378" t="s">
        <v>2165</v>
      </c>
      <c r="H378" t="s">
        <v>107</v>
      </c>
      <c r="I378" t="s">
        <v>2159</v>
      </c>
      <c r="J378" t="s">
        <v>2166</v>
      </c>
      <c r="K378" t="s">
        <v>2166</v>
      </c>
      <c r="L378" t="s">
        <v>2167</v>
      </c>
      <c r="M378" t="s">
        <v>2168</v>
      </c>
      <c r="N378" s="4" t="str">
        <f>HYPERLINK("https://electionmgmt.vermont.gov/TFA/DownLoadFinancialDisclosure?FileName=Christie_Kevin_StateRep_2020AugPrimary_0658b3f8-9dbc-4313-8e0a-7586db24ce91.pdf", "Christie_Kevin_StateRep_2020AugPrimary_0658b3f8-9dbc-4313-8e0a-7586db24ce91.pdf")</f>
        <v>Christie_Kevin_StateRep_2020AugPrimary_0658b3f8-9dbc-4313-8e0a-7586db24ce91.pdf</v>
      </c>
    </row>
    <row r="379" spans="1:14">
      <c r="A379" t="s">
        <v>788</v>
      </c>
      <c r="B379" t="s">
        <v>2155</v>
      </c>
      <c r="C379" t="s">
        <v>2169</v>
      </c>
      <c r="D379" t="s">
        <v>2143</v>
      </c>
      <c r="E379" t="s">
        <v>166</v>
      </c>
      <c r="F379" t="s">
        <v>2170</v>
      </c>
      <c r="G379" t="s">
        <v>2158</v>
      </c>
      <c r="H379" t="s">
        <v>107</v>
      </c>
      <c r="I379" t="s">
        <v>2159</v>
      </c>
      <c r="J379" t="s">
        <v>2171</v>
      </c>
      <c r="K379" t="s">
        <v>2172</v>
      </c>
      <c r="L379" t="s">
        <v>2173</v>
      </c>
      <c r="M379" t="s">
        <v>2174</v>
      </c>
      <c r="N379" s="4" t="str">
        <f>HYPERLINK("https://electionmgmt.vermont.gov/TFA/DownLoadFinancialDisclosure?FileName=Flanders_Alice_StateRep_2020AugPrimary_4df343a1-0c13-46fc-adbb-8e18bc37bc2b.pdf", "Flanders_Alice_StateRep_2020AugPrimary_4df343a1-0c13-46fc-adbb-8e18bc37bc2b.pdf")</f>
        <v>Flanders_Alice_StateRep_2020AugPrimary_4df343a1-0c13-46fc-adbb-8e18bc37bc2b.pdf</v>
      </c>
    </row>
    <row r="380" spans="1:14">
      <c r="A380" t="s">
        <v>788</v>
      </c>
      <c r="B380" t="s">
        <v>2155</v>
      </c>
      <c r="C380" t="s">
        <v>2175</v>
      </c>
      <c r="D380" t="s">
        <v>2143</v>
      </c>
      <c r="E380" t="s">
        <v>18</v>
      </c>
      <c r="F380" t="s">
        <v>2176</v>
      </c>
      <c r="G380" t="s">
        <v>2165</v>
      </c>
      <c r="H380" t="s">
        <v>107</v>
      </c>
      <c r="I380" t="s">
        <v>2159</v>
      </c>
      <c r="J380" t="s">
        <v>2177</v>
      </c>
      <c r="K380" t="s">
        <v>15</v>
      </c>
      <c r="L380" t="s">
        <v>2178</v>
      </c>
      <c r="M380" t="s">
        <v>2179</v>
      </c>
      <c r="N380" s="4" t="str">
        <f>HYPERLINK("https://electionmgmt.vermont.gov/TFA/DownLoadFinancialDisclosure?FileName=White_Rebecca_StateRep_2020AugPrimary_1b2eb7c4-0cba-4401-8b88-cfc04faa65dc.pdf", "White_Rebecca_StateRep_2020AugPrimary_1b2eb7c4-0cba-4401-8b88-cfc04faa65dc.pdf")</f>
        <v>White_Rebecca_StateRep_2020AugPrimary_1b2eb7c4-0cba-4401-8b88-cfc04faa65dc.pdf</v>
      </c>
    </row>
    <row r="381" spans="1:14">
      <c r="A381" t="s">
        <v>788</v>
      </c>
      <c r="B381" t="s">
        <v>2180</v>
      </c>
      <c r="C381" t="s">
        <v>2181</v>
      </c>
      <c r="D381" t="s">
        <v>739</v>
      </c>
      <c r="E381" t="s">
        <v>18</v>
      </c>
      <c r="F381" t="s">
        <v>2182</v>
      </c>
      <c r="G381" t="s">
        <v>739</v>
      </c>
      <c r="H381" t="s">
        <v>107</v>
      </c>
      <c r="I381" t="s">
        <v>741</v>
      </c>
      <c r="J381" t="s">
        <v>2183</v>
      </c>
      <c r="K381" t="s">
        <v>2183</v>
      </c>
      <c r="L381" t="s">
        <v>2184</v>
      </c>
      <c r="M381" t="s">
        <v>2185</v>
      </c>
      <c r="N381" s="4" t="str">
        <f>HYPERLINK("https://electionmgmt.vermont.gov/TFA/DownLoadFinancialDisclosure?FileName=Kimbell Financial Disclosure Form_eba086a2-f766-4e86-8d2e-341138c79e7b.pdf", "Kimbell Financial Disclosure Form_eba086a2-f766-4e86-8d2e-341138c79e7b.pdf")</f>
        <v>Kimbell Financial Disclosure Form_eba086a2-f766-4e86-8d2e-341138c79e7b.pdf</v>
      </c>
    </row>
    <row r="382" spans="1:14">
      <c r="A382" t="s">
        <v>788</v>
      </c>
      <c r="B382" t="s">
        <v>2186</v>
      </c>
      <c r="C382" t="s">
        <v>2187</v>
      </c>
      <c r="D382" t="s">
        <v>2188</v>
      </c>
      <c r="E382" t="s">
        <v>18</v>
      </c>
      <c r="F382" t="s">
        <v>2189</v>
      </c>
      <c r="G382" t="s">
        <v>2188</v>
      </c>
      <c r="H382" t="s">
        <v>107</v>
      </c>
      <c r="I382" t="s">
        <v>2190</v>
      </c>
      <c r="J382" t="s">
        <v>2191</v>
      </c>
      <c r="K382" t="s">
        <v>2191</v>
      </c>
      <c r="L382" t="s">
        <v>2192</v>
      </c>
      <c r="M382" t="s">
        <v>15</v>
      </c>
      <c r="N382" s="4" t="str">
        <f>HYPERLINK("https://electionmgmt.vermont.gov/TFA/DownLoadFinancialDisclosure?FileName=20200528111327781_57ffae2c-b8df-4c50-ac21-4adbe1f2ca26.pdf", "20200528111327781_57ffae2c-b8df-4c50-ac21-4adbe1f2ca26.pdf")</f>
        <v>20200528111327781_57ffae2c-b8df-4c50-ac21-4adbe1f2ca26.pdf</v>
      </c>
    </row>
    <row r="383" spans="1:14">
      <c r="A383" t="s">
        <v>788</v>
      </c>
      <c r="B383" t="s">
        <v>2193</v>
      </c>
      <c r="C383" t="s">
        <v>2194</v>
      </c>
      <c r="D383" t="s">
        <v>599</v>
      </c>
      <c r="E383" t="s">
        <v>18</v>
      </c>
      <c r="F383" t="s">
        <v>2195</v>
      </c>
      <c r="G383" t="s">
        <v>601</v>
      </c>
      <c r="H383" t="s">
        <v>107</v>
      </c>
      <c r="I383" t="s">
        <v>602</v>
      </c>
      <c r="J383" t="s">
        <v>2196</v>
      </c>
      <c r="K383" t="s">
        <v>2196</v>
      </c>
      <c r="L383" t="s">
        <v>2197</v>
      </c>
      <c r="M383" t="s">
        <v>2198</v>
      </c>
      <c r="N383" s="4" t="str">
        <f>HYPERLINK("https://electionmgmt.vermont.gov/TFA/DownLoadFinancialDisclosure?FileName=Briglin, Tim_a76e835a-17af-44b6-a518-ad9ba0d9ab33.pdf", "Briglin, Tim_a76e835a-17af-44b6-a518-ad9ba0d9ab33.pdf")</f>
        <v>Briglin, Tim_a76e835a-17af-44b6-a518-ad9ba0d9ab33.pdf</v>
      </c>
    </row>
    <row r="384" spans="1:14">
      <c r="A384" t="s">
        <v>788</v>
      </c>
      <c r="B384" t="s">
        <v>2193</v>
      </c>
      <c r="C384" t="s">
        <v>2199</v>
      </c>
      <c r="D384" t="s">
        <v>599</v>
      </c>
      <c r="E384" t="s">
        <v>18</v>
      </c>
      <c r="F384" t="s">
        <v>2200</v>
      </c>
      <c r="G384" t="s">
        <v>601</v>
      </c>
      <c r="H384" t="s">
        <v>107</v>
      </c>
      <c r="I384" t="s">
        <v>602</v>
      </c>
      <c r="J384" t="s">
        <v>2201</v>
      </c>
      <c r="K384" t="s">
        <v>2201</v>
      </c>
      <c r="L384" t="s">
        <v>2202</v>
      </c>
      <c r="M384" t="s">
        <v>15</v>
      </c>
      <c r="N384" s="4" t="str">
        <f>HYPERLINK("https://electionmgmt.vermont.gov/TFA/DownLoadFinancialDisclosure?FileName=Masland, Jim_caac864f-1da0-4924-95d7-faacff122ecc.pdf", "Masland, Jim_caac864f-1da0-4924-95d7-faacff122ecc.pdf")</f>
        <v>Masland, Jim_caac864f-1da0-4924-95d7-faacff122ecc.pdf</v>
      </c>
    </row>
    <row r="385" spans="1:14">
      <c r="A385" t="s">
        <v>788</v>
      </c>
      <c r="B385" t="s">
        <v>2203</v>
      </c>
      <c r="C385" t="s">
        <v>2204</v>
      </c>
      <c r="D385" t="s">
        <v>752</v>
      </c>
      <c r="E385" t="s">
        <v>166</v>
      </c>
      <c r="F385" t="s">
        <v>2205</v>
      </c>
      <c r="G385" t="s">
        <v>752</v>
      </c>
      <c r="H385" t="s">
        <v>107</v>
      </c>
      <c r="I385" t="s">
        <v>754</v>
      </c>
      <c r="J385" t="s">
        <v>15</v>
      </c>
      <c r="K385" t="s">
        <v>15</v>
      </c>
      <c r="L385" t="s">
        <v>15</v>
      </c>
      <c r="M385" t="s">
        <v>15</v>
      </c>
      <c r="N385" s="4" t="str">
        <f>HYPERLINK("https://electionmgmt.vermont.gov/TFA/DownLoadFinancialDisclosure?FileName=MX-3050N_20200526_150056_5f22571f-8d17-4f14-b163-e75b9606c5fa.pdf", "MX-3050N_20200526_150056_5f22571f-8d17-4f14-b163-e75b9606c5fa.pdf")</f>
        <v>MX-3050N_20200526_150056_5f22571f-8d17-4f14-b163-e75b9606c5fa.pdf</v>
      </c>
    </row>
    <row r="386" spans="1:14">
      <c r="A386" t="s">
        <v>788</v>
      </c>
      <c r="B386" t="s">
        <v>2203</v>
      </c>
      <c r="C386" t="s">
        <v>2206</v>
      </c>
      <c r="D386" t="s">
        <v>752</v>
      </c>
      <c r="E386" t="s">
        <v>453</v>
      </c>
      <c r="F386" t="s">
        <v>2207</v>
      </c>
      <c r="G386" t="s">
        <v>752</v>
      </c>
      <c r="H386" t="s">
        <v>107</v>
      </c>
      <c r="I386" t="s">
        <v>754</v>
      </c>
      <c r="J386" t="s">
        <v>2208</v>
      </c>
      <c r="K386" t="s">
        <v>15</v>
      </c>
      <c r="L386" t="s">
        <v>2209</v>
      </c>
      <c r="M386" t="s">
        <v>2210</v>
      </c>
      <c r="N386" s="4" t="str">
        <f>HYPERLINK("https://electionmgmt.vermont.gov/TFA/DownLoadFinancialDisclosure?FileName=MX-3050N_20200526_145351_63cae1fc-0bea-4375-94bb-d943774ec3a2.pdf", "MX-3050N_20200526_145351_63cae1fc-0bea-4375-94bb-d943774ec3a2.pdf")</f>
        <v>MX-3050N_20200526_145351_63cae1fc-0bea-4375-94bb-d943774ec3a2.pdf</v>
      </c>
    </row>
    <row r="387" spans="1:14">
      <c r="A387" t="s">
        <v>2211</v>
      </c>
      <c r="B387" t="s">
        <v>362</v>
      </c>
      <c r="C387" t="s">
        <v>2212</v>
      </c>
      <c r="D387" t="s">
        <v>362</v>
      </c>
      <c r="E387" t="s">
        <v>57</v>
      </c>
      <c r="F387" t="s">
        <v>2213</v>
      </c>
      <c r="G387" t="s">
        <v>362</v>
      </c>
      <c r="H387" t="s">
        <v>107</v>
      </c>
      <c r="I387" t="s">
        <v>364</v>
      </c>
      <c r="J387" t="s">
        <v>2214</v>
      </c>
      <c r="K387" t="s">
        <v>2214</v>
      </c>
      <c r="L387" t="s">
        <v>2215</v>
      </c>
      <c r="M387" t="s">
        <v>15</v>
      </c>
      <c r="N387" s="2"/>
    </row>
    <row r="388" spans="1:14">
      <c r="A388" t="s">
        <v>2211</v>
      </c>
      <c r="B388" t="s">
        <v>362</v>
      </c>
      <c r="C388" t="s">
        <v>2216</v>
      </c>
      <c r="D388" t="s">
        <v>383</v>
      </c>
      <c r="E388" t="s">
        <v>166</v>
      </c>
      <c r="F388" t="s">
        <v>2217</v>
      </c>
      <c r="G388" t="s">
        <v>383</v>
      </c>
      <c r="H388" t="s">
        <v>107</v>
      </c>
      <c r="I388" t="s">
        <v>792</v>
      </c>
      <c r="J388" t="s">
        <v>2218</v>
      </c>
      <c r="K388" t="s">
        <v>2218</v>
      </c>
      <c r="L388" t="s">
        <v>2219</v>
      </c>
      <c r="M388" t="s">
        <v>15</v>
      </c>
      <c r="N388" s="2"/>
    </row>
    <row r="389" spans="1:14">
      <c r="A389" t="s">
        <v>2211</v>
      </c>
      <c r="B389" t="s">
        <v>362</v>
      </c>
      <c r="C389" t="s">
        <v>2220</v>
      </c>
      <c r="D389" t="s">
        <v>383</v>
      </c>
      <c r="E389" t="s">
        <v>453</v>
      </c>
      <c r="F389" t="s">
        <v>2221</v>
      </c>
      <c r="G389" t="s">
        <v>383</v>
      </c>
      <c r="H389" t="s">
        <v>107</v>
      </c>
      <c r="I389" t="s">
        <v>792</v>
      </c>
      <c r="J389" t="s">
        <v>2222</v>
      </c>
      <c r="K389" t="s">
        <v>15</v>
      </c>
      <c r="L389" t="s">
        <v>2223</v>
      </c>
      <c r="M389" t="s">
        <v>2224</v>
      </c>
      <c r="N389" s="2"/>
    </row>
    <row r="390" spans="1:14">
      <c r="A390" t="s">
        <v>2211</v>
      </c>
      <c r="B390" t="s">
        <v>248</v>
      </c>
      <c r="C390" t="s">
        <v>2225</v>
      </c>
      <c r="D390" t="s">
        <v>248</v>
      </c>
      <c r="E390" t="s">
        <v>340</v>
      </c>
      <c r="F390" t="s">
        <v>2226</v>
      </c>
      <c r="G390" t="s">
        <v>248</v>
      </c>
      <c r="H390" t="s">
        <v>107</v>
      </c>
      <c r="I390" t="s">
        <v>250</v>
      </c>
      <c r="J390" t="s">
        <v>2227</v>
      </c>
      <c r="K390" t="s">
        <v>15</v>
      </c>
      <c r="L390" t="s">
        <v>2228</v>
      </c>
      <c r="M390" t="s">
        <v>15</v>
      </c>
      <c r="N390" s="2"/>
    </row>
    <row r="391" spans="1:14">
      <c r="A391" t="s">
        <v>2211</v>
      </c>
      <c r="B391" t="s">
        <v>2229</v>
      </c>
      <c r="C391" t="s">
        <v>2230</v>
      </c>
      <c r="D391" t="s">
        <v>419</v>
      </c>
      <c r="E391" t="s">
        <v>166</v>
      </c>
      <c r="F391" t="s">
        <v>2231</v>
      </c>
      <c r="G391" t="s">
        <v>421</v>
      </c>
      <c r="H391" t="s">
        <v>107</v>
      </c>
      <c r="I391" t="s">
        <v>422</v>
      </c>
      <c r="J391" t="s">
        <v>2232</v>
      </c>
      <c r="K391" t="s">
        <v>15</v>
      </c>
      <c r="L391" t="s">
        <v>2233</v>
      </c>
      <c r="M391" t="s">
        <v>15</v>
      </c>
      <c r="N391" s="2"/>
    </row>
    <row r="392" spans="1:14">
      <c r="A392" t="s">
        <v>2211</v>
      </c>
      <c r="B392" t="s">
        <v>1839</v>
      </c>
      <c r="C392" t="s">
        <v>2234</v>
      </c>
      <c r="D392" t="s">
        <v>585</v>
      </c>
      <c r="E392" t="s">
        <v>340</v>
      </c>
      <c r="F392" t="s">
        <v>2235</v>
      </c>
      <c r="G392" t="s">
        <v>585</v>
      </c>
      <c r="H392" t="s">
        <v>107</v>
      </c>
      <c r="I392" t="s">
        <v>587</v>
      </c>
      <c r="J392" t="s">
        <v>2236</v>
      </c>
      <c r="K392" t="s">
        <v>2237</v>
      </c>
      <c r="L392" t="s">
        <v>2238</v>
      </c>
      <c r="M392" t="s">
        <v>15</v>
      </c>
      <c r="N392" s="2"/>
    </row>
    <row r="393" spans="1:14">
      <c r="A393" t="s">
        <v>2211</v>
      </c>
      <c r="B393" t="s">
        <v>1436</v>
      </c>
      <c r="C393" t="s">
        <v>2239</v>
      </c>
      <c r="D393" t="s">
        <v>573</v>
      </c>
      <c r="E393" t="s">
        <v>340</v>
      </c>
      <c r="F393" t="s">
        <v>2240</v>
      </c>
      <c r="G393" t="s">
        <v>562</v>
      </c>
      <c r="H393" t="s">
        <v>107</v>
      </c>
      <c r="I393" t="s">
        <v>231</v>
      </c>
      <c r="J393" t="s">
        <v>2241</v>
      </c>
      <c r="K393" t="s">
        <v>15</v>
      </c>
      <c r="L393" t="s">
        <v>2242</v>
      </c>
      <c r="M393" t="s">
        <v>15</v>
      </c>
      <c r="N393" s="2"/>
    </row>
    <row r="394" spans="1:14">
      <c r="A394" t="s">
        <v>2211</v>
      </c>
      <c r="B394" t="s">
        <v>1436</v>
      </c>
      <c r="C394" t="s">
        <v>2243</v>
      </c>
      <c r="D394" t="s">
        <v>229</v>
      </c>
      <c r="E394" t="s">
        <v>291</v>
      </c>
      <c r="F394" t="s">
        <v>2244</v>
      </c>
      <c r="G394" t="s">
        <v>229</v>
      </c>
      <c r="H394" t="s">
        <v>107</v>
      </c>
      <c r="I394" t="s">
        <v>231</v>
      </c>
      <c r="J394" t="s">
        <v>2245</v>
      </c>
      <c r="K394" t="s">
        <v>2245</v>
      </c>
      <c r="L394" t="s">
        <v>2246</v>
      </c>
      <c r="M394" t="s">
        <v>2247</v>
      </c>
      <c r="N394" s="2"/>
    </row>
    <row r="395" spans="1:14">
      <c r="A395" t="s">
        <v>2211</v>
      </c>
      <c r="B395" t="s">
        <v>2248</v>
      </c>
      <c r="C395" t="s">
        <v>2249</v>
      </c>
      <c r="D395" t="s">
        <v>1469</v>
      </c>
      <c r="E395" t="s">
        <v>57</v>
      </c>
      <c r="F395" t="s">
        <v>2250</v>
      </c>
      <c r="G395" t="s">
        <v>1469</v>
      </c>
      <c r="H395" t="s">
        <v>107</v>
      </c>
      <c r="I395" t="s">
        <v>1471</v>
      </c>
      <c r="J395" t="s">
        <v>2251</v>
      </c>
      <c r="K395" t="s">
        <v>2251</v>
      </c>
      <c r="L395" t="s">
        <v>2252</v>
      </c>
      <c r="M395" t="s">
        <v>15</v>
      </c>
      <c r="N395" s="2"/>
    </row>
    <row r="396" spans="1:14">
      <c r="A396" t="s">
        <v>2211</v>
      </c>
      <c r="B396" t="s">
        <v>2253</v>
      </c>
      <c r="C396" t="s">
        <v>2254</v>
      </c>
      <c r="D396" t="s">
        <v>1520</v>
      </c>
      <c r="E396" t="s">
        <v>57</v>
      </c>
      <c r="F396" t="s">
        <v>2255</v>
      </c>
      <c r="G396" t="s">
        <v>1520</v>
      </c>
      <c r="H396" t="s">
        <v>107</v>
      </c>
      <c r="I396" t="s">
        <v>1522</v>
      </c>
      <c r="J396" t="s">
        <v>2256</v>
      </c>
      <c r="K396" t="s">
        <v>2256</v>
      </c>
      <c r="L396" t="s">
        <v>2257</v>
      </c>
      <c r="M396" t="s">
        <v>15</v>
      </c>
      <c r="N396" s="2"/>
    </row>
    <row r="397" spans="1:14">
      <c r="A397" t="s">
        <v>2211</v>
      </c>
      <c r="B397" t="s">
        <v>2253</v>
      </c>
      <c r="C397" t="s">
        <v>2258</v>
      </c>
      <c r="D397" t="s">
        <v>1491</v>
      </c>
      <c r="E397" t="s">
        <v>18</v>
      </c>
      <c r="F397" t="s">
        <v>2259</v>
      </c>
      <c r="G397" t="s">
        <v>1491</v>
      </c>
      <c r="H397" t="s">
        <v>107</v>
      </c>
      <c r="I397" t="s">
        <v>1493</v>
      </c>
      <c r="J397" t="s">
        <v>2260</v>
      </c>
      <c r="K397" t="s">
        <v>15</v>
      </c>
      <c r="L397" t="s">
        <v>2261</v>
      </c>
      <c r="M397" t="s">
        <v>15</v>
      </c>
      <c r="N397" s="2"/>
    </row>
    <row r="398" spans="1:14">
      <c r="A398" t="s">
        <v>2211</v>
      </c>
      <c r="B398" t="s">
        <v>1584</v>
      </c>
      <c r="C398" t="s">
        <v>2262</v>
      </c>
      <c r="D398" t="s">
        <v>1584</v>
      </c>
      <c r="E398" t="s">
        <v>560</v>
      </c>
      <c r="F398" t="s">
        <v>2263</v>
      </c>
      <c r="G398" t="s">
        <v>1584</v>
      </c>
      <c r="H398" t="s">
        <v>107</v>
      </c>
      <c r="I398" t="s">
        <v>129</v>
      </c>
      <c r="J398" t="s">
        <v>2264</v>
      </c>
      <c r="K398" t="s">
        <v>2264</v>
      </c>
      <c r="L398" t="s">
        <v>2265</v>
      </c>
      <c r="M398" t="s">
        <v>15</v>
      </c>
      <c r="N398" s="2"/>
    </row>
    <row r="399" spans="1:14">
      <c r="A399" t="s">
        <v>2211</v>
      </c>
      <c r="B399" t="s">
        <v>2266</v>
      </c>
      <c r="C399" t="s">
        <v>2267</v>
      </c>
      <c r="D399" t="s">
        <v>235</v>
      </c>
      <c r="E399" t="s">
        <v>560</v>
      </c>
      <c r="F399" t="s">
        <v>2268</v>
      </c>
      <c r="G399" t="s">
        <v>235</v>
      </c>
      <c r="H399" t="s">
        <v>107</v>
      </c>
      <c r="I399" t="s">
        <v>534</v>
      </c>
      <c r="J399" t="s">
        <v>2269</v>
      </c>
      <c r="K399" t="s">
        <v>15</v>
      </c>
      <c r="L399" t="s">
        <v>2270</v>
      </c>
      <c r="M399" t="s">
        <v>15</v>
      </c>
      <c r="N399" s="2"/>
    </row>
    <row r="400" spans="1:14">
      <c r="A400" t="s">
        <v>2211</v>
      </c>
      <c r="B400" t="s">
        <v>179</v>
      </c>
      <c r="C400" t="s">
        <v>2271</v>
      </c>
      <c r="D400" t="s">
        <v>177</v>
      </c>
      <c r="E400" t="s">
        <v>560</v>
      </c>
      <c r="F400" t="s">
        <v>2272</v>
      </c>
      <c r="G400" t="s">
        <v>177</v>
      </c>
      <c r="H400" t="s">
        <v>107</v>
      </c>
      <c r="I400" t="s">
        <v>615</v>
      </c>
      <c r="J400" t="s">
        <v>2273</v>
      </c>
      <c r="K400" t="s">
        <v>2273</v>
      </c>
      <c r="L400" t="s">
        <v>15</v>
      </c>
      <c r="M400" t="s">
        <v>15</v>
      </c>
      <c r="N400" s="2"/>
    </row>
    <row r="401" spans="1:14">
      <c r="A401" t="s">
        <v>2211</v>
      </c>
      <c r="B401" t="s">
        <v>179</v>
      </c>
      <c r="C401" t="s">
        <v>2274</v>
      </c>
      <c r="D401" t="s">
        <v>2275</v>
      </c>
      <c r="E401" t="s">
        <v>57</v>
      </c>
      <c r="F401" t="s">
        <v>2276</v>
      </c>
      <c r="G401" t="s">
        <v>2277</v>
      </c>
      <c r="H401" t="s">
        <v>107</v>
      </c>
      <c r="I401" t="s">
        <v>2278</v>
      </c>
      <c r="J401" t="s">
        <v>2279</v>
      </c>
      <c r="K401" t="s">
        <v>15</v>
      </c>
      <c r="L401" t="s">
        <v>2280</v>
      </c>
      <c r="M401" t="s">
        <v>15</v>
      </c>
      <c r="N401" s="2"/>
    </row>
    <row r="402" spans="1:14">
      <c r="A402" t="s">
        <v>2211</v>
      </c>
      <c r="B402" t="s">
        <v>128</v>
      </c>
      <c r="C402" t="s">
        <v>2281</v>
      </c>
      <c r="D402" t="s">
        <v>665</v>
      </c>
      <c r="E402" t="s">
        <v>166</v>
      </c>
      <c r="F402" t="s">
        <v>2282</v>
      </c>
      <c r="G402" t="s">
        <v>665</v>
      </c>
      <c r="H402" t="s">
        <v>107</v>
      </c>
      <c r="I402" t="s">
        <v>201</v>
      </c>
      <c r="J402" t="s">
        <v>2283</v>
      </c>
      <c r="K402" t="s">
        <v>2283</v>
      </c>
      <c r="L402" t="s">
        <v>2284</v>
      </c>
      <c r="M402" t="s">
        <v>15</v>
      </c>
      <c r="N402" s="2"/>
    </row>
    <row r="403" spans="1:14">
      <c r="A403" t="s">
        <v>2211</v>
      </c>
      <c r="B403" t="s">
        <v>128</v>
      </c>
      <c r="C403" t="s">
        <v>2285</v>
      </c>
      <c r="D403" t="s">
        <v>242</v>
      </c>
      <c r="E403" t="s">
        <v>18</v>
      </c>
      <c r="F403" t="s">
        <v>2286</v>
      </c>
      <c r="G403" t="s">
        <v>242</v>
      </c>
      <c r="H403" t="s">
        <v>107</v>
      </c>
      <c r="I403" t="s">
        <v>244</v>
      </c>
      <c r="J403" t="s">
        <v>15</v>
      </c>
      <c r="K403" t="s">
        <v>15</v>
      </c>
      <c r="L403" t="s">
        <v>15</v>
      </c>
      <c r="M403" t="s">
        <v>15</v>
      </c>
      <c r="N403" s="2"/>
    </row>
    <row r="404" spans="1:14">
      <c r="A404" t="s">
        <v>2211</v>
      </c>
      <c r="B404" t="s">
        <v>2005</v>
      </c>
      <c r="C404" t="s">
        <v>2287</v>
      </c>
      <c r="D404" t="s">
        <v>1967</v>
      </c>
      <c r="E404" t="s">
        <v>340</v>
      </c>
      <c r="F404" t="s">
        <v>2288</v>
      </c>
      <c r="G404" t="s">
        <v>1967</v>
      </c>
      <c r="H404" t="s">
        <v>107</v>
      </c>
      <c r="I404" t="s">
        <v>705</v>
      </c>
      <c r="J404" t="s">
        <v>2289</v>
      </c>
      <c r="K404" t="s">
        <v>2289</v>
      </c>
      <c r="L404" t="s">
        <v>2290</v>
      </c>
      <c r="M404" t="s">
        <v>15</v>
      </c>
      <c r="N404" s="2"/>
    </row>
    <row r="405" spans="1:14">
      <c r="A405" t="s">
        <v>2211</v>
      </c>
      <c r="B405" t="s">
        <v>2083</v>
      </c>
      <c r="C405" t="s">
        <v>2291</v>
      </c>
      <c r="D405" t="s">
        <v>2292</v>
      </c>
      <c r="E405" t="s">
        <v>57</v>
      </c>
      <c r="F405" t="s">
        <v>2293</v>
      </c>
      <c r="G405" t="s">
        <v>2292</v>
      </c>
      <c r="H405" t="s">
        <v>107</v>
      </c>
      <c r="I405" t="s">
        <v>2152</v>
      </c>
      <c r="J405" t="s">
        <v>2294</v>
      </c>
      <c r="K405" t="s">
        <v>15</v>
      </c>
      <c r="L405" t="s">
        <v>2295</v>
      </c>
      <c r="M405" t="s">
        <v>15</v>
      </c>
      <c r="N405" s="2"/>
    </row>
    <row r="406" spans="1:14">
      <c r="A406" t="s">
        <v>2211</v>
      </c>
      <c r="B406" t="s">
        <v>2083</v>
      </c>
      <c r="C406" t="s">
        <v>205</v>
      </c>
      <c r="D406" t="s">
        <v>206</v>
      </c>
      <c r="E406" t="s">
        <v>57</v>
      </c>
      <c r="F406" t="s">
        <v>207</v>
      </c>
      <c r="G406" t="s">
        <v>206</v>
      </c>
      <c r="H406" t="s">
        <v>107</v>
      </c>
      <c r="I406" t="s">
        <v>208</v>
      </c>
      <c r="J406" t="s">
        <v>209</v>
      </c>
      <c r="K406" t="s">
        <v>209</v>
      </c>
      <c r="L406" t="s">
        <v>210</v>
      </c>
      <c r="M406" t="s">
        <v>15</v>
      </c>
      <c r="N406" s="2"/>
    </row>
    <row r="407" spans="1:14">
      <c r="A407" t="s">
        <v>2211</v>
      </c>
      <c r="B407" t="s">
        <v>2083</v>
      </c>
      <c r="C407" t="s">
        <v>2296</v>
      </c>
      <c r="D407" t="s">
        <v>739</v>
      </c>
      <c r="E407" t="s">
        <v>340</v>
      </c>
      <c r="F407" t="s">
        <v>2297</v>
      </c>
      <c r="G407" t="s">
        <v>739</v>
      </c>
      <c r="H407" t="s">
        <v>107</v>
      </c>
      <c r="I407" t="s">
        <v>741</v>
      </c>
      <c r="J407" t="s">
        <v>2298</v>
      </c>
      <c r="K407" t="s">
        <v>2298</v>
      </c>
      <c r="L407" t="s">
        <v>2299</v>
      </c>
      <c r="M407" t="s">
        <v>15</v>
      </c>
      <c r="N407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Candidate_Listing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VT_SOS</dc:creator>
  <cp:lastModifiedBy>VT_SOS</cp:lastModifiedBy>
  <dcterms:created xsi:type="dcterms:W3CDTF">2020-09-14T15:07:57Z</dcterms:created>
  <dcterms:modified xsi:type="dcterms:W3CDTF">2021-01-15T21:17:54Z</dcterms:modified>
</cp:coreProperties>
</file>