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0500" windowHeight="6120" tabRatio="840" activeTab="3"/>
  </bookViews>
  <sheets>
    <sheet name="MOSFETGateDriver" sheetId="1" r:id="rId1"/>
    <sheet name="BusVoltageAnalogSensing" sheetId="2" r:id="rId2"/>
    <sheet name="TemperatureSensing" sheetId="4" r:id="rId3"/>
    <sheet name="PhaseCurrentSensing" sheetId="3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44" i="3" l="1"/>
  <c r="B42" i="3"/>
  <c r="E8" i="5" l="1"/>
  <c r="E6" i="5"/>
  <c r="B25" i="3"/>
  <c r="B20" i="3"/>
  <c r="B35" i="3"/>
  <c r="B31" i="3"/>
  <c r="B5" i="1" l="1"/>
  <c r="B23" i="3"/>
  <c r="B33" i="4"/>
  <c r="B52" i="4"/>
  <c r="B53" i="4" s="1"/>
  <c r="B80" i="2" l="1"/>
  <c r="B74" i="2"/>
  <c r="B76" i="4"/>
  <c r="B70" i="4"/>
  <c r="B63" i="4"/>
  <c r="B64" i="4" s="1"/>
  <c r="B57" i="4"/>
  <c r="B58" i="4" s="1"/>
  <c r="C57" i="4"/>
  <c r="B24" i="4"/>
  <c r="B28" i="4" s="1"/>
  <c r="B67" i="2"/>
  <c r="B68" i="2" s="1"/>
  <c r="B61" i="2"/>
  <c r="B62" i="2" s="1"/>
  <c r="B56" i="2"/>
  <c r="B57" i="2" s="1"/>
  <c r="B36" i="2"/>
  <c r="B27" i="4" l="1"/>
  <c r="B14" i="2"/>
  <c r="B30" i="2" l="1"/>
  <c r="H30" i="2" l="1"/>
</calcChain>
</file>

<file path=xl/sharedStrings.xml><?xml version="1.0" encoding="utf-8"?>
<sst xmlns="http://schemas.openxmlformats.org/spreadsheetml/2006/main" count="147" uniqueCount="101">
  <si>
    <t>Sink Current:</t>
  </si>
  <si>
    <t>Source Current Calculation</t>
  </si>
  <si>
    <t>4amps</t>
  </si>
  <si>
    <t>6amps</t>
  </si>
  <si>
    <t>Max voltage (VDDA &amp; VDDB)</t>
  </si>
  <si>
    <t>25volts</t>
  </si>
  <si>
    <t>Bus Voltage Scaling</t>
  </si>
  <si>
    <t>R_batt1 (Ohm)</t>
  </si>
  <si>
    <t>R_batt2 (Ohm)</t>
  </si>
  <si>
    <t>R_batt3 (Ohm)</t>
  </si>
  <si>
    <t>R_batt4 (Ohm)</t>
  </si>
  <si>
    <t>HighVoltageResistance (Ohm)</t>
  </si>
  <si>
    <t>// this is the input capability of the amplifier (+/- 250mV for AMC1301)</t>
  </si>
  <si>
    <t>Referencing TexasInstruments: "tidubx1b.pdf"</t>
  </si>
  <si>
    <t>Sense Voltage Range (Volt)</t>
  </si>
  <si>
    <t xml:space="preserve"> </t>
  </si>
  <si>
    <t>// 500mV is total range of input +250mV - (-250mV)</t>
  </si>
  <si>
    <t>Maximum Input Bus Voltage (Volt)</t>
  </si>
  <si>
    <t>Vsense</t>
  </si>
  <si>
    <t>Solved Sense Resistor Value (ohm)</t>
  </si>
  <si>
    <t>Calculate Voltage Divider after larger voltage divider that shifts the input voltage from 0V-500mV to +/-250mV</t>
  </si>
  <si>
    <t>Maximum Output Voltage (Volt)</t>
  </si>
  <si>
    <t>Desired Cutoff Frequency</t>
  </si>
  <si>
    <t>Premise: Offset the bottom of the differential signal to give value of +250mV there. This will give -250mV if the top rail sees 0V for the Battery+ voltage</t>
  </si>
  <si>
    <t>DesiredVoltageBiasOfBottomVoltage</t>
  </si>
  <si>
    <t>Bias Voltage (Volt)</t>
  </si>
  <si>
    <t>R_topSecondVoltageDivider (ohm)</t>
  </si>
  <si>
    <t>Bias Input Voltage (Volt)</t>
  </si>
  <si>
    <t>RBottomSecondVoltageDivider_Solver (ohm)</t>
  </si>
  <si>
    <t>Capacitor</t>
  </si>
  <si>
    <r>
      <t>fc = 1/(2</t>
    </r>
    <r>
      <rPr>
        <sz val="11"/>
        <color theme="1"/>
        <rFont val="Calibri"/>
        <family val="2"/>
      </rPr>
      <t>πRC)</t>
    </r>
  </si>
  <si>
    <t>Resistor</t>
  </si>
  <si>
    <t>AMC1301 Input Differential Low-Pass Filter</t>
  </si>
  <si>
    <t>AMC1301 Output Differential Low-Pass Filter</t>
  </si>
  <si>
    <t>H-Bridge Temperature Analog Scaling</t>
  </si>
  <si>
    <t>R_topThermistorVoltageDivider (ohm)</t>
  </si>
  <si>
    <t>R_thermistor (ohm)</t>
  </si>
  <si>
    <t>Vsense_Thermistor (Volt)</t>
  </si>
  <si>
    <t>Thermistor Resistance (100degC)</t>
  </si>
  <si>
    <t>Thermistor Resistance (25degC)</t>
  </si>
  <si>
    <t>//chose common thermistor restance value</t>
  </si>
  <si>
    <t>Input Thermistor Voltage Divider (Volt)</t>
  </si>
  <si>
    <t>TemperatureRangeMin (25degC) (Volt)</t>
  </si>
  <si>
    <t>TemperatureRangeMax (100degC) (Volt)</t>
  </si>
  <si>
    <r>
      <t>//at 25degC, the resistance is 10k</t>
    </r>
    <r>
      <rPr>
        <sz val="11"/>
        <color theme="1"/>
        <rFont val="Calibri"/>
        <family val="2"/>
      </rPr>
      <t>Ω and voltage at output of thermistor divider is 500mV</t>
    </r>
  </si>
  <si>
    <r>
      <t>//at 100degC, the resistance is 1k</t>
    </r>
    <r>
      <rPr>
        <sz val="11"/>
        <color theme="1"/>
        <rFont val="Calibri"/>
        <family val="2"/>
      </rPr>
      <t>Ω and voltage at output of thermistor divider is 57mV</t>
    </r>
  </si>
  <si>
    <t>OPA320 Output Low-Pass Filter</t>
  </si>
  <si>
    <t>OPA320 Feedback Low-Pass Filter</t>
  </si>
  <si>
    <t>Premise: Offset the bottom of the differential signal to give value of +250mV there. This will give -250mV if the thermistor reads 100degC and reads about 0.05789V</t>
  </si>
  <si>
    <t>Closed Loop Hall Current Sensing Analog Scaling for "LEM LA 100-P"</t>
  </si>
  <si>
    <t>R_MosfetGate (ohms) minimum</t>
  </si>
  <si>
    <t>UCC21520DW GateDriver IC Limitations:</t>
  </si>
  <si>
    <t>IRFSL4115PBF MOSFET Limitations</t>
  </si>
  <si>
    <t>Bootstrap Diode and Off Diode</t>
  </si>
  <si>
    <t>MOSFET Gate Drive Circuit Component Value Determinations</t>
  </si>
  <si>
    <t>Current Consumption per MOSFET turn on (Bootstrap Circuit pumps charge to MOSFET gate)</t>
  </si>
  <si>
    <t>Voltage Drop Vdiode (Volts)</t>
  </si>
  <si>
    <t>Rg_ON (ohms)</t>
  </si>
  <si>
    <t>Rg_OFF (ohms)</t>
  </si>
  <si>
    <t>Max voltage (Vgs) (volts)</t>
  </si>
  <si>
    <t>Max Sink current (amps)</t>
  </si>
  <si>
    <t>Max Source current (amps)</t>
  </si>
  <si>
    <t xml:space="preserve">VDD input (Volts) </t>
  </si>
  <si>
    <t>VDDA voltage after diode (volts)</t>
  </si>
  <si>
    <t>VS-MBRS130L-M3</t>
  </si>
  <si>
    <t>Schottky Diode (low on time and low diode resistance</t>
  </si>
  <si>
    <t xml:space="preserve">Voltage Divider to Calculate Measuring Resistor Values for LEM Current Transducer
</t>
  </si>
  <si>
    <t>//total output impedance [ohms] of Hall Sensor (from LEM LA-100P datasheet under 85degC 150Amps max current condition)</t>
  </si>
  <si>
    <t>Vbias</t>
  </si>
  <si>
    <t>Vin range</t>
  </si>
  <si>
    <t>Vout range</t>
  </si>
  <si>
    <t>Vin_Max</t>
  </si>
  <si>
    <t>Vin_Min</t>
  </si>
  <si>
    <t>Vout_Max</t>
  </si>
  <si>
    <t>Vout_Min</t>
  </si>
  <si>
    <t>R1</t>
  </si>
  <si>
    <t>R2</t>
  </si>
  <si>
    <t>Desired HallCurrentSensor Scaled (AC Volts)</t>
  </si>
  <si>
    <t>Desired DC Bias after Scaling to [-1.65V,1.65V]</t>
  </si>
  <si>
    <t>Reading 0Amps at Microcontroller [Volts]</t>
  </si>
  <si>
    <t>Reading 150Amps at Microcontroller [Volts]</t>
  </si>
  <si>
    <t>Input HallCurrentSensor Voltage Divider [Volts]</t>
  </si>
  <si>
    <t>IsenseCurrent on secondary @ full LEM primary current of 100A</t>
  </si>
  <si>
    <t>LEM Rm_total (ohm) == R1+R2 [ohms]</t>
  </si>
  <si>
    <t>LA 100-P</t>
  </si>
  <si>
    <t>Conversion Turns Ratio</t>
  </si>
  <si>
    <t>Ip_max</t>
  </si>
  <si>
    <t>Units</t>
  </si>
  <si>
    <t>Turns</t>
  </si>
  <si>
    <t>Amps</t>
  </si>
  <si>
    <t>Secondary Current</t>
  </si>
  <si>
    <t>Max Voltage</t>
  </si>
  <si>
    <t>Volts</t>
  </si>
  <si>
    <t>Measure Resistor</t>
  </si>
  <si>
    <t>Ohms</t>
  </si>
  <si>
    <t>Vout_bias</t>
  </si>
  <si>
    <t>LEM Full Scale Range Measurement [Amps]</t>
  </si>
  <si>
    <t>LEM Full Scale Secondary Transformer Current [Amps]</t>
  </si>
  <si>
    <t>LEM Conversion Turns Ratio [N wire turns]</t>
  </si>
  <si>
    <t>//Denoted by Kn (Conversion Ratio on Datasheet of LEM)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</si>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</sst>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4" fillId="0" borderId="0" xfId="0" applyFont="1"/>
    <xf numFmtId="0" fontId="5" fillId="0" borderId="4" xfId="0" applyFont="1" applyBorder="1"/>
    <xf numFmtId="0" fontId="5" fillId="0" borderId="1" xfId="0" applyFont="1" applyBorder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/>
    <xf numFmtId="0" fontId="0" fillId="0" borderId="0" xfId="0" applyFont="1"/>
    <xf numFmtId="164" fontId="0" fillId="0" borderId="0" xfId="0" applyNumberFormat="1"/>
    <xf numFmtId="0" fontId="2" fillId="0" borderId="0" xfId="0" applyFont="1" applyFill="1" applyBorder="1"/>
    <xf numFmtId="0" fontId="0" fillId="2" borderId="0" xfId="0" applyFill="1" applyBorder="1"/>
    <xf numFmtId="164" fontId="2" fillId="2" borderId="0" xfId="0" applyNumberFormat="1" applyFont="1" applyFill="1"/>
    <xf numFmtId="0" fontId="4" fillId="0" borderId="0" xfId="0" applyFont="1" applyFill="1" applyBorder="1" applyAlignment="1"/>
    <xf numFmtId="0" fontId="2" fillId="0" borderId="0" xfId="0" applyFont="1" applyAlignment="1"/>
    <xf numFmtId="0" fontId="0" fillId="0" borderId="0" xfId="0" applyAlignment="1"/>
    <xf numFmtId="0" fontId="2" fillId="0" borderId="1" xfId="0" applyFont="1" applyBorder="1" applyAlignment="1"/>
    <xf numFmtId="0" fontId="0" fillId="0" borderId="1" xfId="0" applyBorder="1" applyAlignment="1"/>
    <xf numFmtId="0" fontId="0" fillId="0" borderId="0" xfId="0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26503</xdr:colOff>
      <xdr:row>1</xdr:row>
      <xdr:rowOff>9702</xdr:rowOff>
    </xdr:from>
    <xdr:to>
      <xdr:col>13</xdr:col>
      <xdr:colOff>44739</xdr:colOff>
      <xdr:row>18</xdr:row>
      <xdr:rowOff>183905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3103" y="204435"/>
          <a:ext cx="6114236" cy="3408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</xdr:colOff>
      <xdr:row>0</xdr:row>
      <xdr:rowOff>50058</xdr:rowOff>
    </xdr:from>
    <xdr:to>
      <xdr:col>21</xdr:col>
      <xdr:colOff>172827</xdr:colOff>
      <xdr:row>20</xdr:row>
      <xdr:rowOff>173522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3320" y="50058"/>
          <a:ext cx="6847947" cy="3796304"/>
        </a:xfrm>
        <a:prstGeom prst="rect">
          <a:avLst/>
        </a:prstGeom>
      </xdr:spPr>
    </xdr:pic>
    <xdr:clientData/>
  </xdr:twoCellAnchor>
  <xdr:oneCellAnchor>
    <xdr:from>
      <xdr:col>0</xdr:col>
      <xdr:colOff>7620</xdr:colOff>
      <xdr:row>14</xdr:row>
      <xdr:rowOff>76200</xdr:rowOff>
    </xdr:from>
    <xdr:ext cx="6393180" cy="2678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620" y="2636520"/>
              <a:ext cx="6393180" cy="2678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100" b="1" i="0" u="sng">
                  <a:latin typeface="Cambria Math"/>
                  <a:ea typeface="Cambria Math"/>
                </a:rPr>
                <a:t>Voltage Divider to Calculate Sense</a:t>
              </a:r>
              <a:r>
                <a:rPr lang="en-US" sz="1100" b="1" i="0" u="sng" baseline="0">
                  <a:latin typeface="Cambria Math"/>
                  <a:ea typeface="Cambria Math"/>
                </a:rPr>
                <a:t> Resistor Value (knowing the voltage range for AMC1301 is +/-250mV)</a:t>
              </a:r>
              <a:endParaRPr lang="en-US" sz="1100" b="1" i="0" u="sng">
                <a:latin typeface="Cambria Math"/>
                <a:ea typeface="Cambria Math"/>
              </a:endParaRPr>
            </a:p>
            <a:p>
              <a:pPr algn="l">
                <a:spcAft>
                  <a:spcPts val="6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  <a:ea typeface="Cambria Math"/>
                      </a:rPr>
                      <m:t>𝑉𝑠𝑒𝑛𝑠𝑒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𝑉𝑖𝑛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𝑅𝑠𝑒𝑛𝑠𝑒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𝑜h𝑚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𝑅𝑠𝑒𝑛𝑠𝑒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𝐻𝑖𝑔h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𝑉𝑜𝑙𝑡𝑎𝑔𝑒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𝑅𝑒𝑠𝑖𝑠𝑡𝑎𝑛𝑐𝑒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𝑜h𝑚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 b="0" i="1">
                <a:latin typeface="+mn-lt"/>
                <a:ea typeface="Cambria Math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𝑉𝑠𝑒𝑛𝑠𝑒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𝑉𝑖𝑛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𝑅𝑠𝑒𝑛𝑠𝑒</m:t>
                        </m:r>
                        <m:r>
                          <a:rPr lang="en-US" sz="110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𝑜h𝑚</m:t>
                            </m:r>
                          </m:e>
                        </m:d>
                      </m:num>
                      <m:den>
                        <m:r>
                          <a:rPr lang="en-US" sz="110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𝑅𝑠𝑒𝑛𝑠𝑒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𝐻𝑖𝑔h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𝑉𝑜𝑙𝑡𝑎𝑔𝑒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𝑅𝑒𝑠𝑖𝑠𝑡𝑎𝑛𝑐𝑒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𝑜h𝑚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𝑅𝑠𝑒𝑛𝑠𝑒</m:t>
                                </m:r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n-US" i="1">
                <a:effectLst/>
                <a:latin typeface="+mn-lt"/>
              </a:endParaRPr>
            </a:p>
            <a:p>
              <a:pPr algn="l">
                <a:spcAft>
                  <a:spcPts val="6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𝐻𝑖𝑔h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𝑉𝑜𝑙𝑡𝑎𝑔𝑒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𝑅𝑒𝑠𝑖𝑠𝑡𝑎𝑛𝑐𝑒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𝑜h𝑚</m:t>
                                </m:r>
                              </m:e>
                            </m:d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𝑅𝑠𝑒𝑛𝑠𝑒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𝑉𝑖𝑛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𝑉𝑠𝑒𝑛𝑠𝑒</m:t>
                        </m:r>
                      </m:den>
                    </m:f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>
                <a:spcAft>
                  <a:spcPts val="6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𝐻𝑖𝑔h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𝑉𝑜𝑙𝑡𝑎𝑔𝑒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𝑅𝑒𝑠𝑖𝑠𝑡𝑎𝑛𝑐𝑒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𝑜h𝑚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𝑅𝑠𝑒𝑛𝑠𝑒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𝑉𝑖𝑛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𝑉𝑠𝑒𝑛𝑠𝑒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>
                <a:spcAft>
                  <a:spcPts val="6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𝑅𝑠𝑒𝑛𝑠𝑒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𝐻𝑖𝑔h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𝑉𝑜𝑙𝑡𝑎𝑔𝑒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𝑅𝑒𝑠𝑖𝑠𝑡𝑎𝑛𝑐𝑒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𝑜h𝑚</m:t>
                            </m:r>
                          </m:e>
                        </m:d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𝑉𝑖𝑛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𝑉𝑠𝑒𝑛𝑠𝑒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−1</m:t>
                        </m:r>
                        <m:r>
                          <m:rPr>
                            <m:nor/>
                          </m:rPr>
                          <a:rPr lang="en-US" i="1">
                            <a:effectLst/>
                            <a:latin typeface="+mn-lt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620" y="2636520"/>
              <a:ext cx="6393180" cy="2678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100" b="1" i="0" u="sng">
                  <a:latin typeface="Cambria Math"/>
                  <a:ea typeface="Cambria Math"/>
                </a:rPr>
                <a:t>Voltage Divider to Calculate Sense</a:t>
              </a:r>
              <a:r>
                <a:rPr lang="en-US" sz="1100" b="1" i="0" u="sng" baseline="0">
                  <a:latin typeface="Cambria Math"/>
                  <a:ea typeface="Cambria Math"/>
                </a:rPr>
                <a:t> Resistor Value (knowing the voltage range for AMC1301 is +/-250mV)</a:t>
              </a:r>
              <a:endParaRPr lang="en-US" sz="1100" b="1" i="0" u="sng">
                <a:latin typeface="Cambria Math"/>
                <a:ea typeface="Cambria Math"/>
              </a:endParaRPr>
            </a:p>
            <a:p>
              <a:pPr algn="l">
                <a:spcAft>
                  <a:spcPts val="600"/>
                </a:spcAft>
              </a:pPr>
              <a:r>
                <a:rPr lang="en-US" sz="1100" b="0" i="0">
                  <a:latin typeface="+mn-lt"/>
                  <a:ea typeface="Cambria Math"/>
                </a:rPr>
                <a:t>𝑉𝑠𝑒𝑛𝑠𝑒=𝑉𝑖𝑛∗(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𝑅𝑠𝑒𝑛𝑠𝑒</a:t>
              </a:r>
              <a:r>
                <a:rPr lang="en-US" sz="1100" b="0" i="0">
                  <a:latin typeface="+mn-lt"/>
                  <a:ea typeface="Cambria Math"/>
                </a:rPr>
                <a:t> (𝑜ℎ𝑚))/(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𝑅𝑠𝑒𝑛𝑠𝑒</a:t>
              </a:r>
              <a:r>
                <a:rPr lang="en-US" sz="1100" b="0" i="0">
                  <a:latin typeface="+mn-lt"/>
                  <a:ea typeface="Cambria Math"/>
                </a:rPr>
                <a:t>+𝐻𝑖𝑔ℎ 𝑉𝑜𝑙𝑡𝑎𝑔𝑒 𝑅𝑒𝑠𝑖𝑠𝑡𝑎𝑛𝑐𝑒 (𝑜ℎ𝑚) )</a:t>
              </a:r>
              <a:endParaRPr lang="en-US" sz="1100" b="0" i="1">
                <a:latin typeface="+mn-lt"/>
                <a:ea typeface="Cambria Math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𝑉𝑠𝑒𝑛𝑠𝑒=𝑉𝑖𝑛∗(</a:t>
              </a:r>
              <a:r>
                <a:rPr lang="en-US" sz="1100" b="0" i="0" strike="sng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𝑅𝑠𝑒𝑛𝑠𝑒 (𝑜ℎ𝑚))/(𝑅𝑠𝑒𝑛𝑠𝑒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∗(1+(𝐻𝑖𝑔ℎ 𝑉𝑜𝑙𝑡𝑎𝑔𝑒 𝑅𝑒𝑠𝑖𝑠𝑡𝑎𝑛𝑐𝑒 (𝑜ℎ𝑚))/𝑅𝑠𝑒𝑛𝑠𝑒) )</a:t>
              </a:r>
              <a:endParaRPr lang="en-US" i="1">
                <a:effectLst/>
                <a:latin typeface="+mn-lt"/>
              </a:endParaRPr>
            </a:p>
            <a:p>
              <a:pPr algn="l">
                <a:spcAft>
                  <a:spcPts val="600"/>
                </a:spcAft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(1+(𝐻𝑖𝑔ℎ 𝑉𝑜𝑙𝑡𝑎𝑔𝑒 𝑅𝑒𝑠𝑖𝑠𝑡𝑎𝑛𝑐𝑒 (𝑜ℎ𝑚))/𝑅𝑠𝑒𝑛𝑠𝑒)=𝑉𝑖𝑛/𝑉𝑠𝑒𝑛𝑠𝑒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>
                <a:spcAft>
                  <a:spcPts val="600"/>
                </a:spcAft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(𝐻𝑖𝑔ℎ 𝑉𝑜𝑙𝑡𝑎𝑔𝑒 𝑅𝑒𝑠𝑖𝑠𝑡𝑎𝑛𝑐𝑒 (𝑜ℎ𝑚))/𝑅𝑠𝑒𝑛𝑠𝑒=𝑉𝑖𝑛/𝑉𝑠𝑒𝑛𝑠𝑒−1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>
                <a:spcAft>
                  <a:spcPts val="600"/>
                </a:spcAft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𝑅𝑠𝑒𝑛𝑠𝑒=(𝐻𝑖𝑔ℎ 𝑉𝑜𝑙𝑡𝑎𝑔𝑒 𝑅𝑒𝑠𝑖𝑠𝑡𝑎𝑛𝑐𝑒 (𝑜ℎ𝑚))/(𝑉𝑖𝑛/𝑉𝑠𝑒𝑛𝑠𝑒−1"</a:t>
              </a:r>
              <a:r>
                <a:rPr lang="en-US" i="0">
                  <a:effectLst/>
                  <a:latin typeface="+mn-lt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30480</xdr:colOff>
      <xdr:row>40</xdr:row>
      <xdr:rowOff>22860</xdr:rowOff>
    </xdr:from>
    <xdr:ext cx="4869180" cy="2384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0480" y="7607001"/>
              <a:ext cx="4869180" cy="2384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𝑏𝑖𝑎𝑠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𝑖𝑛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𝑑𝑖𝑣𝑖𝑑𝑒𝑟𝐵𝑜𝑡𝑡𝑜𝑚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𝑑𝑖𝑣𝑖𝑑𝑒𝑟𝑇𝑜𝑝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𝑑𝑖𝑣𝑖𝑑𝑒𝑟𝐵𝑜𝑡𝑡𝑜𝑚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endParaRPr lang="en-US">
                <a:effectLst/>
              </a:endParaRP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𝑏𝑖𝑎𝑠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𝑑𝑖𝑣𝑖𝑑𝑒𝑟𝑇𝑜𝑝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𝑑𝑖𝑣𝑖𝑑𝑒𝑟𝐵𝑜𝑡𝑡𝑜𝑚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𝑏𝑖𝑎𝑠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type m:val="skw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𝑑𝑖𝑣𝑖𝑑𝑒𝑟𝑇𝑜𝑝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𝑑𝑖𝑣𝑖𝑑𝑒𝑟𝐵𝑜𝑡𝑡𝑜𝑚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+1</m:t>
                    </m:r>
                  </m:oMath>
                </m:oMathPara>
              </a14:m>
              <a:endParaRPr lang="en-US">
                <a:effectLst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𝑑𝑖𝑣𝑖𝑑𝑒𝑟𝐵𝑜𝑡𝑡𝑜𝑚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𝑑𝑖𝑣𝑖𝑑𝑒𝑟𝑇𝑜𝑝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𝑜h𝑚</m:t>
                            </m:r>
                          </m:e>
                        </m:d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𝑏𝑖𝑎𝑠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0480" y="7607001"/>
              <a:ext cx="4869180" cy="2384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𝑉_𝑏𝑖𝑎𝑠=𝑉_𝑖𝑛∗(𝑅_𝑑𝑖𝑣𝑖𝑑𝑒𝑟𝐵𝑜𝑡𝑡𝑜𝑚/(𝑅_𝑑𝑖𝑣𝑖𝑑𝑒𝑟𝑇𝑜𝑝+𝑅_𝑑𝑖𝑣𝑖𝑑𝑒𝑟𝐵𝑜𝑡𝑡𝑜𝑚 ))</a:t>
              </a:r>
              <a:endParaRPr lang="en-US">
                <a:effectLst/>
              </a:endParaRPr>
            </a:p>
            <a:p>
              <a:pPr/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𝑉_𝑏𝑖𝑎𝑠/𝑉_𝑖𝑛 =(1/(𝑅_𝑑𝑖𝑣𝑖𝑑𝑒𝑟𝑇𝑜𝑝⁄𝑅_𝑑𝑖𝑣𝑖𝑑𝑒𝑟𝐵𝑜𝑡𝑡𝑜𝑚 +1))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𝑉_𝑖𝑛/𝑉_𝑏𝑖𝑎𝑠 =𝑅_𝑑𝑖𝑣𝑖𝑑𝑒𝑟𝑇𝑜𝑝⁄𝑅_𝑑𝑖𝑣𝑖𝑑𝑒𝑟𝐵𝑜𝑡𝑡𝑜𝑚 +1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𝑅_𝑑𝑖𝑣𝑖𝑑𝑒𝑟𝐵𝑜𝑡𝑡𝑜𝑚=(𝑅_𝑑𝑖𝑣𝑖𝑑𝑒𝑟𝑇𝑜𝑝  (𝑜ℎ𝑚))/(𝑉_𝑖𝑛/𝑉_𝑏𝑖𝑎𝑠 −1)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167640</xdr:rowOff>
    </xdr:from>
    <xdr:ext cx="6393180" cy="276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545080"/>
              <a:ext cx="6393180" cy="276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100" b="1" i="0" u="sng">
                  <a:latin typeface="Cambria Math"/>
                  <a:ea typeface="Cambria Math"/>
                </a:rPr>
                <a:t>Voltage Divider to Calculate Sense</a:t>
              </a:r>
              <a:r>
                <a:rPr lang="en-US" sz="1100" b="1" i="0" u="sng" baseline="0">
                  <a:latin typeface="Cambria Math"/>
                  <a:ea typeface="Cambria Math"/>
                </a:rPr>
                <a:t> Resistor Value (knowing the voltage range for AMC1301 is +/-250mV)</a:t>
              </a:r>
              <a:endParaRPr lang="en-US" sz="1100" b="1" i="0" u="sng">
                <a:latin typeface="Cambria Math"/>
                <a:ea typeface="Cambria Math"/>
              </a:endParaRPr>
            </a:p>
            <a:p>
              <a:pPr algn="l">
                <a:spcAft>
                  <a:spcPts val="6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  <a:ea typeface="Cambria Math"/>
                      </a:rPr>
                      <m:t>𝑉𝑠𝑒𝑛𝑠𝑒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𝑉𝑖𝑛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𝑡h𝑒𝑟𝑚𝑖𝑠𝑡𝑜𝑟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𝑜h𝑚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𝑡h𝑒𝑟𝑚𝑖𝑠𝑡𝑜𝑟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𝑡𝑜𝑝𝑅𝑒𝑠𝑖𝑠𝑡𝑜𝑟𝑉𝑎𝑙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𝑜h𝑚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 b="0" i="1">
                <a:latin typeface="+mn-lt"/>
                <a:ea typeface="Cambria Math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𝑉𝑠𝑒𝑛𝑠𝑒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𝑉𝑖𝑛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𝑡h𝑒𝑟𝑚𝑖𝑠𝑡𝑜𝑟</m:t>
                            </m:r>
                          </m:sub>
                        </m:sSub>
                        <m:r>
                          <a:rPr lang="en-US" sz="110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𝑜h𝑚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𝑡h𝑒𝑟𝑚𝑖𝑠𝑡𝑜𝑟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𝑡𝑜𝑝𝑅𝑒𝑠𝑖𝑠𝑡𝑜𝑟𝑉𝑎𝑙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𝑡h𝑒𝑟𝑚𝑖𝑠𝑡𝑜𝑟</m:t>
                                    </m:r>
                                  </m:sub>
                                </m:sSub>
                              </m:den>
                            </m:f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𝑜h𝑚</m:t>
                                </m:r>
                              </m:e>
                            </m:d>
                          </m:e>
                        </m:d>
                      </m:den>
                    </m:f>
                  </m:oMath>
                </m:oMathPara>
              </a14:m>
              <a:endParaRPr lang="en-US" i="1">
                <a:effectLst/>
                <a:latin typeface="+mn-lt"/>
              </a:endParaRPr>
            </a:p>
            <a:p>
              <a:pPr algn="l">
                <a:spcAft>
                  <a:spcPts val="6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𝑡𝑜𝑝𝑅𝑒𝑠𝑖𝑠𝑡𝑜𝑟𝑉𝑎𝑙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𝑡h𝑒𝑟𝑚𝑖𝑠𝑡𝑜𝑟</m:t>
                                </m:r>
                              </m:sub>
                            </m:sSub>
                          </m:den>
                        </m:f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𝑜h𝑚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𝑉𝑖𝑛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𝑉𝑠𝑒𝑛𝑠𝑒</m:t>
                        </m:r>
                      </m:den>
                    </m:f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>
                <a:spcAft>
                  <a:spcPts val="6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𝑡𝑜𝑝𝑅𝑒𝑠𝑖𝑠𝑡𝑜𝑟𝑉𝑎𝑙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𝑡h𝑒𝑟𝑚𝑖𝑠𝑡𝑜𝑟</m:t>
                            </m:r>
                          </m:sub>
                        </m:sSub>
                      </m:den>
                    </m:f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𝑜h𝑚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𝑉𝑖𝑛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𝑉𝑠𝑒𝑛𝑠𝑒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>
                <a:spcAft>
                  <a:spcPts val="6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𝑡𝑜𝑝𝑅𝑒𝑠𝑖𝑠𝑡𝑜𝑟𝑉𝑎𝑙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𝑜h𝑚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𝑡h𝑒𝑟𝑚𝑖𝑠𝑡𝑜𝑟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𝑉𝑖𝑛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𝑉𝑠𝑒𝑛𝑠𝑒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−1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545080"/>
              <a:ext cx="6393180" cy="276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100" b="1" i="0" u="sng">
                  <a:latin typeface="Cambria Math"/>
                  <a:ea typeface="Cambria Math"/>
                </a:rPr>
                <a:t>Voltage Divider to Calculate Sense</a:t>
              </a:r>
              <a:r>
                <a:rPr lang="en-US" sz="1100" b="1" i="0" u="sng" baseline="0">
                  <a:latin typeface="Cambria Math"/>
                  <a:ea typeface="Cambria Math"/>
                </a:rPr>
                <a:t> Resistor Value (knowing the voltage range for AMC1301 is +/-250mV)</a:t>
              </a:r>
              <a:endParaRPr lang="en-US" sz="1100" b="1" i="0" u="sng">
                <a:latin typeface="Cambria Math"/>
                <a:ea typeface="Cambria Math"/>
              </a:endParaRPr>
            </a:p>
            <a:p>
              <a:pPr algn="l">
                <a:spcAft>
                  <a:spcPts val="600"/>
                </a:spcAft>
              </a:pPr>
              <a:r>
                <a:rPr lang="en-US" sz="1100" b="0" i="0">
                  <a:latin typeface="+mn-lt"/>
                  <a:ea typeface="Cambria Math"/>
                </a:rPr>
                <a:t>𝑉𝑠𝑒𝑛𝑠𝑒=𝑉𝑖𝑛∗(</a:t>
              </a:r>
              <a:r>
                <a:rPr lang="en-US" sz="1100" b="0" i="0">
                  <a:latin typeface="Cambria Math"/>
                  <a:ea typeface="Cambria Math"/>
                </a:rPr>
                <a:t>𝑅_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𝑡ℎ𝑒𝑟𝑚𝑖𝑠𝑡𝑜𝑟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 </a:t>
              </a:r>
              <a:r>
                <a:rPr lang="en-US" sz="1100" b="0" i="0">
                  <a:latin typeface="Cambria Math"/>
                  <a:ea typeface="Cambria Math"/>
                </a:rPr>
                <a:t> </a:t>
              </a:r>
              <a:r>
                <a:rPr lang="en-US" sz="1100" b="0" i="0">
                  <a:latin typeface="+mn-lt"/>
                  <a:ea typeface="Cambria Math"/>
                </a:rPr>
                <a:t>(𝑜ℎ𝑚))/(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𝑅_𝑡ℎ𝑒𝑟𝑚𝑖𝑠𝑡𝑜𝑟</a:t>
              </a:r>
              <a:r>
                <a:rPr lang="en-US" sz="1100" b="0" i="0">
                  <a:latin typeface="+mn-lt"/>
                  <a:ea typeface="Cambria Math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𝑜𝑝𝑅𝑒𝑠𝑖𝑠𝑡𝑜𝑟𝑉𝑎𝑙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Cambria Math"/>
                  <a:cs typeface="+mn-cs"/>
                </a:rPr>
                <a:t> </a:t>
              </a:r>
              <a:r>
                <a:rPr lang="en-US" sz="1100" b="0" i="0">
                  <a:latin typeface="+mn-lt"/>
                  <a:ea typeface="Cambria Math"/>
                </a:rPr>
                <a:t> (𝑜ℎ𝑚) )</a:t>
              </a:r>
              <a:endParaRPr lang="en-US" sz="1100" b="0" i="1">
                <a:latin typeface="+mn-lt"/>
                <a:ea typeface="Cambria Math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𝑉𝑠𝑒𝑛𝑠𝑒=𝑉𝑖𝑛∗(</a:t>
              </a:r>
              <a:r>
                <a:rPr lang="en-US" sz="1100" b="0" i="0" strike="sng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𝑅_𝑡ℎ𝑒𝑟𝑚𝑖𝑠𝑡𝑜𝑟  (𝑜ℎ𝑚))/(𝑅_𝑡ℎ𝑒𝑟𝑚𝑖𝑠𝑡𝑜𝑟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∗(1+𝑅_𝑡𝑜𝑝𝑅𝑒𝑠𝑖𝑠𝑡𝑜𝑟𝑉𝑎𝑙/𝑅_𝑡ℎ𝑒𝑟𝑚𝑖𝑠𝑡𝑜𝑟  (𝑜ℎ𝑚)) )</a:t>
              </a:r>
              <a:endParaRPr lang="en-US" i="1">
                <a:effectLst/>
                <a:latin typeface="+mn-lt"/>
              </a:endParaRPr>
            </a:p>
            <a:p>
              <a:pPr algn="l">
                <a:spcAft>
                  <a:spcPts val="600"/>
                </a:spcAft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(1+𝑅_𝑡𝑜𝑝𝑅𝑒𝑠𝑖𝑠𝑡𝑜𝑟𝑉𝑎𝑙/𝑅_𝑡ℎ𝑒𝑟𝑚𝑖𝑠𝑡𝑜𝑟  (𝑜ℎ𝑚))=𝑉𝑖𝑛/𝑉𝑠𝑒𝑛𝑠𝑒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>
                <a:spcAft>
                  <a:spcPts val="600"/>
                </a:spcAft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𝑅_𝑡𝑜𝑝𝑅𝑒𝑠𝑖𝑠𝑡𝑜𝑟𝑉𝑎𝑙/𝑅_𝑡ℎ𝑒𝑟𝑚𝑖𝑠𝑡𝑜𝑟  (𝑜ℎ𝑚)=𝑉𝑖𝑛/𝑉𝑠𝑒𝑛𝑠𝑒−1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>
                <a:spcAft>
                  <a:spcPts val="600"/>
                </a:spcAft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𝑅_𝑡𝑜𝑝𝑅𝑒𝑠𝑖𝑠𝑡𝑜𝑟𝑉𝑎𝑙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(𝑜ℎ𝑚)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=𝑅_𝑡ℎ𝑒𝑟𝑚𝑖𝑠𝑡𝑜𝑟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𝑉𝑖𝑛/𝑉𝑠𝑒𝑛𝑠𝑒−1"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)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30480</xdr:colOff>
      <xdr:row>37</xdr:row>
      <xdr:rowOff>22860</xdr:rowOff>
    </xdr:from>
    <xdr:ext cx="4869180" cy="2384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0480" y="6674672"/>
              <a:ext cx="4869180" cy="2384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𝑏𝑖𝑎𝑠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𝑖𝑛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𝑑𝑖𝑣𝑖𝑑𝑒𝑟𝐵𝑜𝑡𝑡𝑜𝑚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𝑑𝑖𝑣𝑖𝑑𝑒𝑟𝑇𝑜𝑝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𝑑𝑖𝑣𝑖𝑑𝑒𝑟𝐵𝑜𝑡𝑡𝑜𝑚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en-US"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𝑏𝑖𝑎𝑠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𝑑𝑖𝑣𝑖𝑑𝑒𝑟𝑇𝑜𝑝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𝑑𝑖𝑣𝑖𝑑𝑒𝑟𝐵𝑜𝑡𝑡𝑜𝑚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pPr algn="l" eaLnBrk="1" fontAlgn="auto" latinLnBrk="0" hangingPunct="1"/>
              <a:endParaRPr lang="en-US"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𝑏𝑖𝑎𝑠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type m:val="skw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𝑑𝑖𝑣𝑖𝑑𝑒𝑟𝑇𝑜𝑝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𝑑𝑖𝑣𝑖𝑑𝑒𝑟𝐵𝑜𝑡𝑡𝑜𝑚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+1</m:t>
                    </m:r>
                  </m:oMath>
                </m:oMathPara>
              </a14:m>
              <a:endParaRPr lang="en-US">
                <a:effectLst/>
              </a:endParaRPr>
            </a:p>
            <a:p>
              <a:pPr algn="l" eaLnBrk="1" fontAlgn="auto" latinLnBrk="0" hangingPunct="1"/>
              <a:endParaRPr lang="en-US">
                <a:effectLst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𝑑𝑖𝑣𝑖𝑑𝑒𝑟𝐵𝑜𝑡𝑡𝑜𝑚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𝑑𝑖𝑣𝑖𝑑𝑒𝑟𝑇𝑜𝑝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𝑜h𝑚</m:t>
                            </m:r>
                          </m:e>
                        </m:d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𝑏𝑖𝑎𝑠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0480" y="6674672"/>
              <a:ext cx="4869180" cy="2384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𝑉_𝑏𝑖𝑎𝑠=𝑉_𝑖𝑛∗(𝑅_𝑑𝑖𝑣𝑖𝑑𝑒𝑟𝐵𝑜𝑡𝑡𝑜𝑚/(𝑅_𝑑𝑖𝑣𝑖𝑑𝑒𝑟𝑇𝑜𝑝+𝑅_𝑑𝑖𝑣𝑖𝑑𝑒𝑟𝐵𝑜𝑡𝑡𝑜𝑚 ))</a:t>
              </a:r>
              <a:endParaRPr lang="en-US">
                <a:effectLst/>
              </a:endParaRPr>
            </a:p>
            <a:p>
              <a:pPr algn="l"/>
              <a:endParaRPr lang="en-US">
                <a:effectLst/>
              </a:endParaRPr>
            </a:p>
            <a:p>
              <a:pPr algn="l" eaLnBrk="1" fontAlgn="auto" latinLnBrk="0" hangingPunct="1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𝑉_𝑏𝑖𝑎𝑠/𝑉_𝑖𝑛 =(1/(𝑅_𝑑𝑖𝑣𝑖𝑑𝑒𝑟𝑇𝑜𝑝⁄𝑅_𝑑𝑖𝑣𝑖𝑑𝑒𝑟𝐵𝑜𝑡𝑡𝑜𝑚 +1))</a:t>
              </a:r>
              <a:endParaRPr lang="en-US">
                <a:effectLst/>
              </a:endParaRPr>
            </a:p>
            <a:p>
              <a:pPr algn="l" eaLnBrk="1" fontAlgn="auto" latinLnBrk="0" hangingPunct="1"/>
              <a:endParaRPr lang="en-US">
                <a:effectLst/>
              </a:endParaRPr>
            </a:p>
            <a:p>
              <a:pPr algn="l" eaLnBrk="1" fontAlgn="auto" latinLnBrk="0" hangingPunct="1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𝑉_𝑖𝑛/𝑉_𝑏𝑖𝑎𝑠 =𝑅_𝑑𝑖𝑣𝑖𝑑𝑒𝑟𝑇𝑜𝑝⁄𝑅_𝑑𝑖𝑣𝑖𝑑𝑒𝑟𝐵𝑜𝑡𝑡𝑜𝑚 +1</a:t>
              </a:r>
              <a:endParaRPr lang="en-US">
                <a:effectLst/>
              </a:endParaRPr>
            </a:p>
            <a:p>
              <a:pPr algn="l" eaLnBrk="1" fontAlgn="auto" latinLnBrk="0" hangingPunct="1"/>
              <a:endParaRPr lang="en-US">
                <a:effectLst/>
              </a:endParaRPr>
            </a:p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𝑅_𝑑𝑖𝑣𝑖𝑑𝑒𝑟𝐵𝑜𝑡𝑡𝑜𝑚=(𝑅_𝑑𝑖𝑣𝑖𝑑𝑒𝑟𝑇𝑜𝑝  (𝑜ℎ𝑚))/(𝑉_𝑖𝑛/𝑉_𝑏𝑖𝑎𝑠 −1)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51106</xdr:rowOff>
    </xdr:from>
    <xdr:ext cx="2734235" cy="10043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2202635"/>
              <a:ext cx="2734235" cy="1004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>
                <a:spcAft>
                  <a:spcPts val="600"/>
                </a:spcAft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𝑠𝑒𝑛𝑠𝑒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𝑖𝑛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𝑜h𝑚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𝑜h𝑚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 b="0" i="1">
                <a:latin typeface="+mn-lt"/>
                <a:ea typeface="Cambria Math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𝑠𝑒𝑛𝑠𝑒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3.3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15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𝑜h𝑚</m:t>
                                </m:r>
                              </m:e>
                            </m:d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𝑅𝑚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_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i="1">
                <a:effectLst/>
                <a:latin typeface="+mn-lt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2202635"/>
              <a:ext cx="2734235" cy="1004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>
                <a:spcAft>
                  <a:spcPts val="600"/>
                </a:spcAft>
              </a:pPr>
              <a:r>
                <a:rPr lang="en-US" sz="1100" b="0" i="0">
                  <a:latin typeface="Cambria Math"/>
                  <a:ea typeface="Cambria Math"/>
                </a:rPr>
                <a:t>𝑉_𝑠𝑒𝑛𝑠𝑒=𝑉_𝑖𝑛∗(𝑅_2  (𝑜ℎ𝑚))/(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𝑅_1</a:t>
              </a:r>
              <a:r>
                <a:rPr lang="en-US" sz="1100" b="0" i="0">
                  <a:latin typeface="Cambria Math"/>
                  <a:ea typeface="Cambria Math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 </a:t>
              </a:r>
              <a:r>
                <a:rPr lang="en-US" sz="1100" b="0" i="0">
                  <a:latin typeface="Cambria Math"/>
                  <a:ea typeface="Cambria Math"/>
                </a:rPr>
                <a:t> (𝑜ℎ𝑚) )</a:t>
              </a:r>
              <a:endParaRPr lang="en-US" sz="1100" b="0" i="1">
                <a:latin typeface="+mn-lt"/>
                <a:ea typeface="Cambria Math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𝑉_𝑠𝑒𝑛𝑠𝑒/𝑉_𝑖𝑛 =3.3𝑉/15𝑉=((𝑅_2  (𝑜ℎ𝑚))/(𝑅𝑚_𝑡𝑜𝑡𝑎𝑙))</a:t>
              </a:r>
              <a:endParaRPr lang="en-US" i="1">
                <a:effectLst/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200809</xdr:colOff>
      <xdr:row>29</xdr:row>
      <xdr:rowOff>89647</xdr:rowOff>
    </xdr:from>
    <xdr:ext cx="3627121" cy="23870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865633" y="5486400"/>
              <a:ext cx="3627121" cy="2387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𝑏𝑖𝑎𝑠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𝑖𝑛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𝑑𝑖𝑣𝑖𝑑𝑒𝑟𝐵𝑜𝑡𝑡𝑜𝑚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𝑑𝑖𝑣𝑖𝑑𝑒𝑟𝑇𝑜𝑝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𝑑𝑖𝑣𝑖𝑑𝑒𝑟𝐵𝑜𝑡𝑡𝑜𝑚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𝑏𝑖𝑎𝑠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𝑑𝑖𝑣𝑖𝑑𝑒𝑟𝑇𝑜𝑝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𝑑𝑖𝑣𝑖𝑑𝑒𝑟𝐵𝑜𝑡𝑡𝑜𝑚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𝑏𝑖𝑎𝑠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type m:val="skw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𝑑𝑖𝑣𝑖𝑑𝑒𝑟𝑇𝑜𝑝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𝑑𝑖𝑣𝑖𝑑𝑒𝑟𝐵𝑜𝑡𝑡𝑜𝑚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+1</m:t>
                    </m:r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𝑑𝑖𝑣𝑖𝑑𝑒𝑟𝐵𝑜𝑡𝑡𝑜𝑚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𝑑𝑖𝑣𝑖𝑑𝑒𝑟𝑇𝑜𝑝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𝑜h𝑚</m:t>
                            </m:r>
                          </m:e>
                        </m:d>
                      </m:num>
                      <m:den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𝑏𝑖𝑎𝑠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865633" y="5486400"/>
              <a:ext cx="3627121" cy="2387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𝑉_𝑏𝑖𝑎𝑠=𝑉_𝑖𝑛∗(𝑅_𝑑𝑖𝑣𝑖𝑑𝑒𝑟𝐵𝑜𝑡𝑡𝑜𝑚/(𝑅_𝑑𝑖𝑣𝑖𝑑𝑒𝑟𝑇𝑜𝑝+𝑅_𝑑𝑖𝑣𝑖𝑑𝑒𝑟𝐵𝑜𝑡𝑡𝑜𝑚 ))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𝑉_𝑏𝑖𝑎𝑠/𝑉_𝑖𝑛 =(1/(𝑅_𝑑𝑖𝑣𝑖𝑑𝑒𝑟𝑇𝑜𝑝⁄𝑅_𝑑𝑖𝑣𝑖𝑑𝑒𝑟𝐵𝑜𝑡𝑡𝑜𝑚 +1))</a:t>
              </a:r>
              <a:endParaRPr lang="en-US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𝑉_𝑖𝑛/𝑉_𝑏𝑖𝑎𝑠 =𝑅_𝑑𝑖𝑣𝑖𝑑𝑒𝑟𝑇𝑜𝑝⁄𝑅_𝑑𝑖𝑣𝑖𝑑𝑒𝑟𝐵𝑜𝑡𝑡𝑜𝑚 +1</a:t>
              </a:r>
              <a:endParaRPr lang="en-US">
                <a:effectLst/>
              </a:endParaRPr>
            </a:p>
            <a:p>
              <a:pPr algn="l"/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𝑅_𝑑𝑖𝑣𝑖𝑑𝑒𝑟𝐵𝑜𝑡𝑡𝑜𝑚=(𝑅_𝑑𝑖𝑣𝑖𝑑𝑒𝑟𝑇𝑜𝑝  (𝑜ℎ𝑚))/(𝑉_𝑖𝑛/𝑉_𝑏𝑖𝑎𝑠 −1)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26504</xdr:rowOff>
    </xdr:from>
    <xdr:ext cx="3272118" cy="351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3433092"/>
              <a:ext cx="3272118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𝑜h𝑚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3433092"/>
              <a:ext cx="3272118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𝑅_1  (𝑜ℎ𝑚)=𝑅_(𝑚_𝑡𝑜𝑡𝑎𝑙)−𝑅_2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twoCellAnchor editAs="oneCell">
    <xdr:from>
      <xdr:col>5</xdr:col>
      <xdr:colOff>555810</xdr:colOff>
      <xdr:row>12</xdr:row>
      <xdr:rowOff>26896</xdr:rowOff>
    </xdr:from>
    <xdr:to>
      <xdr:col>7</xdr:col>
      <xdr:colOff>470182</xdr:colOff>
      <xdr:row>24</xdr:row>
      <xdr:rowOff>125507</xdr:rowOff>
    </xdr:to>
    <xdr:pic>
      <xdr:nvPicPr>
        <xdr:cNvPr id="6" name="Picture 5" descr="Image result for voltage divide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185"/>
        <a:stretch/>
      </xdr:blipFill>
      <xdr:spPr bwMode="auto">
        <a:xfrm>
          <a:off x="7037292" y="2178425"/>
          <a:ext cx="1133572" cy="2250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233082</xdr:colOff>
      <xdr:row>11</xdr:row>
      <xdr:rowOff>161366</xdr:rowOff>
    </xdr:from>
    <xdr:to>
      <xdr:col>5</xdr:col>
      <xdr:colOff>147454</xdr:colOff>
      <xdr:row>24</xdr:row>
      <xdr:rowOff>80683</xdr:rowOff>
    </xdr:to>
    <xdr:pic>
      <xdr:nvPicPr>
        <xdr:cNvPr id="7" name="Picture 6" descr="Image result for voltage divide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185"/>
        <a:stretch/>
      </xdr:blipFill>
      <xdr:spPr bwMode="auto">
        <a:xfrm>
          <a:off x="5495364" y="2133601"/>
          <a:ext cx="1133572" cy="2250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304800</xdr:colOff>
      <xdr:row>13</xdr:row>
      <xdr:rowOff>89647</xdr:rowOff>
    </xdr:from>
    <xdr:to>
      <xdr:col>16</xdr:col>
      <xdr:colOff>218762</xdr:colOff>
      <xdr:row>26</xdr:row>
      <xdr:rowOff>116542</xdr:rowOff>
    </xdr:to>
    <xdr:pic>
      <xdr:nvPicPr>
        <xdr:cNvPr id="8" name="Picture 7" descr="Image result for dc bias sine wav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4682" y="2241176"/>
          <a:ext cx="4181162" cy="2366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90" zoomScaleNormal="90" workbookViewId="0">
      <selection activeCell="L23" sqref="L23"/>
    </sheetView>
  </sheetViews>
  <sheetFormatPr defaultRowHeight="14.4" x14ac:dyDescent="0.3"/>
  <cols>
    <col min="1" max="1" width="29.44140625" customWidth="1"/>
    <col min="2" max="2" width="10.21875" bestFit="1" customWidth="1"/>
  </cols>
  <sheetData>
    <row r="1" spans="1:2" ht="15.6" x14ac:dyDescent="0.3">
      <c r="A1" s="2" t="s">
        <v>54</v>
      </c>
    </row>
    <row r="2" spans="1:2" x14ac:dyDescent="0.3">
      <c r="A2" s="5" t="s">
        <v>13</v>
      </c>
    </row>
    <row r="3" spans="1:2" x14ac:dyDescent="0.3">
      <c r="A3" s="5"/>
    </row>
    <row r="4" spans="1:2" x14ac:dyDescent="0.3">
      <c r="A4" s="5" t="s">
        <v>62</v>
      </c>
      <c r="B4">
        <v>17</v>
      </c>
    </row>
    <row r="5" spans="1:2" x14ac:dyDescent="0.3">
      <c r="A5" s="5" t="s">
        <v>63</v>
      </c>
      <c r="B5">
        <f>B4-B22</f>
        <v>16.7</v>
      </c>
    </row>
    <row r="6" spans="1:2" ht="15.6" x14ac:dyDescent="0.3">
      <c r="A6" s="2"/>
    </row>
    <row r="7" spans="1:2" ht="15.6" x14ac:dyDescent="0.3">
      <c r="A7" s="2" t="s">
        <v>51</v>
      </c>
    </row>
    <row r="8" spans="1:2" ht="15.6" x14ac:dyDescent="0.3">
      <c r="A8" s="3" t="s">
        <v>61</v>
      </c>
      <c r="B8" s="6" t="s">
        <v>2</v>
      </c>
    </row>
    <row r="9" spans="1:2" ht="15.6" x14ac:dyDescent="0.3">
      <c r="A9" s="3" t="s">
        <v>60</v>
      </c>
      <c r="B9" s="6" t="s">
        <v>3</v>
      </c>
    </row>
    <row r="10" spans="1:2" ht="15.6" x14ac:dyDescent="0.3">
      <c r="A10" s="3" t="s">
        <v>4</v>
      </c>
      <c r="B10" s="6" t="s">
        <v>5</v>
      </c>
    </row>
    <row r="11" spans="1:2" ht="15.6" x14ac:dyDescent="0.3">
      <c r="A11" s="3"/>
      <c r="B11" s="6"/>
    </row>
    <row r="12" spans="1:2" ht="15.6" x14ac:dyDescent="0.3">
      <c r="A12" s="2" t="s">
        <v>52</v>
      </c>
      <c r="B12" s="6"/>
    </row>
    <row r="13" spans="1:2" ht="15.6" x14ac:dyDescent="0.3">
      <c r="A13" s="3" t="s">
        <v>59</v>
      </c>
      <c r="B13" s="6">
        <v>20</v>
      </c>
    </row>
    <row r="14" spans="1:2" x14ac:dyDescent="0.3">
      <c r="A14" s="1" t="s">
        <v>50</v>
      </c>
      <c r="B14" s="6">
        <v>2.2000000000000002</v>
      </c>
    </row>
    <row r="15" spans="1:2" x14ac:dyDescent="0.3">
      <c r="A15" s="1"/>
      <c r="B15" s="6"/>
    </row>
    <row r="16" spans="1:2" x14ac:dyDescent="0.3">
      <c r="A16" s="4" t="s">
        <v>1</v>
      </c>
      <c r="B16" s="6"/>
    </row>
    <row r="17" spans="1:2" x14ac:dyDescent="0.3">
      <c r="A17" s="1" t="s">
        <v>57</v>
      </c>
      <c r="B17" s="6">
        <v>10</v>
      </c>
    </row>
    <row r="18" spans="1:2" x14ac:dyDescent="0.3">
      <c r="A18" s="1" t="s">
        <v>58</v>
      </c>
      <c r="B18" s="6">
        <v>0</v>
      </c>
    </row>
    <row r="20" spans="1:2" x14ac:dyDescent="0.3">
      <c r="A20" s="5" t="s">
        <v>53</v>
      </c>
      <c r="B20" t="s">
        <v>64</v>
      </c>
    </row>
    <row r="21" spans="1:2" x14ac:dyDescent="0.3">
      <c r="A21" t="s">
        <v>65</v>
      </c>
    </row>
    <row r="22" spans="1:2" x14ac:dyDescent="0.3">
      <c r="A22" t="s">
        <v>56</v>
      </c>
      <c r="B22">
        <v>0.3</v>
      </c>
    </row>
    <row r="24" spans="1:2" x14ac:dyDescent="0.3">
      <c r="A24" s="5" t="s">
        <v>0</v>
      </c>
    </row>
    <row r="25" spans="1:2" x14ac:dyDescent="0.3">
      <c r="A25" t="s">
        <v>55</v>
      </c>
    </row>
    <row r="28" spans="1:2" ht="15.6" x14ac:dyDescent="0.3">
      <c r="A2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11" zoomScaleNormal="100" workbookViewId="0">
      <selection activeCell="A33" sqref="A33:K57"/>
    </sheetView>
  </sheetViews>
  <sheetFormatPr defaultRowHeight="14.4" x14ac:dyDescent="0.3"/>
  <cols>
    <col min="1" max="1" width="40.77734375" customWidth="1"/>
    <col min="2" max="2" width="12.21875" customWidth="1"/>
    <col min="7" max="7" width="8.88671875" customWidth="1"/>
  </cols>
  <sheetData>
    <row r="1" spans="1:9" s="5" customFormat="1" x14ac:dyDescent="0.3">
      <c r="A1" s="5" t="s">
        <v>6</v>
      </c>
    </row>
    <row r="2" spans="1:9" x14ac:dyDescent="0.3">
      <c r="A2" s="24" t="s">
        <v>13</v>
      </c>
      <c r="B2" s="25"/>
      <c r="C2" s="25"/>
    </row>
    <row r="3" spans="1:9" x14ac:dyDescent="0.3">
      <c r="A3" s="15"/>
      <c r="B3" s="16"/>
      <c r="C3" s="16"/>
      <c r="D3" s="9"/>
      <c r="E3" s="9"/>
      <c r="F3" s="9"/>
      <c r="G3" s="9"/>
      <c r="H3" s="9"/>
      <c r="I3" s="9"/>
    </row>
    <row r="4" spans="1:9" x14ac:dyDescent="0.3">
      <c r="A4" s="9"/>
      <c r="B4" s="9"/>
      <c r="C4" s="9"/>
      <c r="D4" s="9"/>
      <c r="E4" s="9"/>
      <c r="F4" s="9"/>
      <c r="G4" s="9"/>
      <c r="H4" s="9"/>
      <c r="I4" s="9"/>
    </row>
    <row r="5" spans="1:9" ht="15" thickBot="1" x14ac:dyDescent="0.35">
      <c r="A5" s="7"/>
      <c r="B5" s="7"/>
      <c r="C5" s="7"/>
      <c r="D5" s="7"/>
      <c r="E5" s="7"/>
      <c r="F5" s="7"/>
      <c r="G5" s="7"/>
      <c r="H5" s="7"/>
      <c r="I5" s="7"/>
    </row>
    <row r="6" spans="1:9" ht="15" thickTop="1" x14ac:dyDescent="0.3">
      <c r="A6" s="8" t="s">
        <v>17</v>
      </c>
      <c r="B6" s="9">
        <v>100</v>
      </c>
      <c r="C6" s="9"/>
      <c r="D6" s="9"/>
      <c r="E6" s="9"/>
      <c r="F6" s="9"/>
      <c r="G6" s="9"/>
      <c r="H6" s="9"/>
      <c r="I6" s="10"/>
    </row>
    <row r="7" spans="1:9" x14ac:dyDescent="0.3">
      <c r="A7" s="8" t="s">
        <v>14</v>
      </c>
      <c r="B7" s="9">
        <v>0.5</v>
      </c>
      <c r="C7" s="9" t="s">
        <v>12</v>
      </c>
      <c r="D7" s="9"/>
      <c r="E7" s="9"/>
      <c r="F7" s="9"/>
      <c r="G7" s="9"/>
      <c r="H7" s="9"/>
      <c r="I7" s="10"/>
    </row>
    <row r="8" spans="1:9" x14ac:dyDescent="0.3">
      <c r="A8" s="8"/>
      <c r="B8" s="9"/>
      <c r="C8" s="9" t="s">
        <v>16</v>
      </c>
      <c r="D8" s="9"/>
      <c r="E8" s="9"/>
      <c r="F8" s="9"/>
      <c r="G8" s="9"/>
      <c r="H8" s="9"/>
      <c r="I8" s="10"/>
    </row>
    <row r="9" spans="1:9" x14ac:dyDescent="0.3">
      <c r="A9" s="8"/>
      <c r="B9" s="9"/>
      <c r="C9" s="9"/>
      <c r="D9" s="9"/>
      <c r="E9" s="9"/>
      <c r="F9" s="9"/>
      <c r="G9" s="9"/>
      <c r="H9" s="9"/>
      <c r="I9" s="10"/>
    </row>
    <row r="10" spans="1:9" x14ac:dyDescent="0.3">
      <c r="A10" s="8" t="s">
        <v>7</v>
      </c>
      <c r="B10" s="9">
        <v>1000000</v>
      </c>
      <c r="C10" s="9"/>
      <c r="D10" s="9"/>
      <c r="E10" s="9"/>
      <c r="F10" s="9"/>
      <c r="G10" s="9"/>
      <c r="H10" s="9"/>
      <c r="I10" s="10"/>
    </row>
    <row r="11" spans="1:9" x14ac:dyDescent="0.3">
      <c r="A11" s="8" t="s">
        <v>8</v>
      </c>
      <c r="B11" s="9">
        <v>1000000</v>
      </c>
      <c r="C11" s="9"/>
      <c r="D11" s="9"/>
      <c r="E11" s="9"/>
      <c r="F11" s="9"/>
      <c r="G11" s="9"/>
      <c r="H11" s="9"/>
      <c r="I11" s="10"/>
    </row>
    <row r="12" spans="1:9" x14ac:dyDescent="0.3">
      <c r="A12" s="8" t="s">
        <v>9</v>
      </c>
      <c r="B12" s="9">
        <v>1000000</v>
      </c>
      <c r="C12" s="9"/>
      <c r="D12" s="9"/>
      <c r="E12" s="9"/>
      <c r="F12" s="9"/>
      <c r="G12" s="9"/>
      <c r="H12" s="9"/>
      <c r="I12" s="10"/>
    </row>
    <row r="13" spans="1:9" x14ac:dyDescent="0.3">
      <c r="A13" s="8" t="s">
        <v>10</v>
      </c>
      <c r="B13" s="9">
        <v>1000000</v>
      </c>
      <c r="C13" s="9"/>
      <c r="D13" s="9"/>
      <c r="E13" s="9"/>
      <c r="F13" s="9"/>
      <c r="G13" s="9"/>
      <c r="H13" s="9"/>
      <c r="I13" s="10"/>
    </row>
    <row r="14" spans="1:9" x14ac:dyDescent="0.3">
      <c r="A14" s="8" t="s">
        <v>11</v>
      </c>
      <c r="B14" s="9">
        <f>SUM(B10:B13)</f>
        <v>4000000</v>
      </c>
      <c r="C14" s="9"/>
      <c r="D14" s="9"/>
      <c r="E14" s="9"/>
      <c r="F14" s="9"/>
      <c r="G14" s="9"/>
      <c r="H14" s="9"/>
      <c r="I14" s="10"/>
    </row>
    <row r="15" spans="1:9" x14ac:dyDescent="0.3">
      <c r="A15" s="8"/>
      <c r="B15" s="9"/>
      <c r="C15" s="9"/>
      <c r="D15" s="9"/>
      <c r="E15" s="9"/>
      <c r="F15" s="9"/>
      <c r="G15" s="9"/>
      <c r="H15" s="9"/>
      <c r="I15" s="10"/>
    </row>
    <row r="16" spans="1:9" x14ac:dyDescent="0.3">
      <c r="A16" s="8"/>
      <c r="B16" s="9"/>
      <c r="C16" s="9"/>
      <c r="D16" s="9"/>
      <c r="E16" s="9"/>
      <c r="F16" s="9"/>
      <c r="G16" s="9"/>
      <c r="H16" s="9"/>
      <c r="I16" s="10"/>
    </row>
    <row r="17" spans="1:18" x14ac:dyDescent="0.3">
      <c r="A17" s="8"/>
      <c r="B17" s="9"/>
      <c r="C17" s="9"/>
      <c r="D17" s="9"/>
      <c r="E17" s="9"/>
      <c r="F17" s="9"/>
      <c r="G17" s="9"/>
      <c r="H17" s="9"/>
      <c r="I17" s="10"/>
    </row>
    <row r="18" spans="1:18" x14ac:dyDescent="0.3">
      <c r="A18" s="8"/>
      <c r="B18" s="9"/>
      <c r="C18" s="9"/>
      <c r="D18" s="9"/>
      <c r="E18" s="9"/>
      <c r="F18" s="9"/>
      <c r="G18" s="9"/>
      <c r="H18" s="9"/>
      <c r="I18" s="10"/>
    </row>
    <row r="19" spans="1:18" x14ac:dyDescent="0.3">
      <c r="A19" s="8"/>
      <c r="B19" s="9"/>
      <c r="C19" s="9"/>
      <c r="D19" s="9"/>
      <c r="E19" s="9"/>
      <c r="F19" s="9"/>
      <c r="G19" s="9"/>
      <c r="H19" s="9"/>
      <c r="I19" s="10"/>
    </row>
    <row r="20" spans="1:18" x14ac:dyDescent="0.3">
      <c r="A20" s="8"/>
      <c r="B20" s="9"/>
      <c r="C20" s="9"/>
      <c r="D20" s="9"/>
      <c r="E20" s="9"/>
      <c r="F20" s="9"/>
      <c r="G20" s="9"/>
      <c r="H20" s="9"/>
      <c r="I20" s="10"/>
    </row>
    <row r="21" spans="1:18" x14ac:dyDescent="0.3">
      <c r="A21" s="8"/>
      <c r="B21" s="9"/>
      <c r="C21" s="9"/>
      <c r="D21" s="9"/>
      <c r="E21" s="9"/>
      <c r="F21" s="9"/>
      <c r="G21" s="9"/>
      <c r="H21" s="9"/>
      <c r="I21" s="10"/>
    </row>
    <row r="22" spans="1:18" x14ac:dyDescent="0.3">
      <c r="A22" s="8"/>
      <c r="B22" s="9"/>
      <c r="C22" s="9"/>
      <c r="D22" s="9"/>
      <c r="E22" s="9"/>
      <c r="F22" s="9"/>
      <c r="G22" s="9"/>
      <c r="H22" s="9"/>
      <c r="I22" s="10"/>
    </row>
    <row r="23" spans="1:18" x14ac:dyDescent="0.3">
      <c r="A23" s="8"/>
      <c r="B23" s="9"/>
      <c r="C23" s="9"/>
      <c r="D23" s="9"/>
      <c r="E23" s="9"/>
      <c r="F23" s="9"/>
      <c r="G23" s="9"/>
      <c r="H23" s="9"/>
      <c r="I23" s="10"/>
    </row>
    <row r="24" spans="1:18" x14ac:dyDescent="0.3">
      <c r="A24" s="8"/>
      <c r="B24" s="9"/>
      <c r="C24" s="9"/>
      <c r="D24" s="9"/>
      <c r="E24" s="9"/>
      <c r="F24" s="9"/>
      <c r="G24" s="9"/>
      <c r="H24" s="9"/>
      <c r="I24" s="10"/>
    </row>
    <row r="25" spans="1:18" x14ac:dyDescent="0.3">
      <c r="A25" s="8"/>
      <c r="B25" s="9"/>
      <c r="C25" s="9"/>
      <c r="D25" s="9"/>
      <c r="E25" s="9"/>
      <c r="F25" s="9"/>
      <c r="G25" s="9"/>
      <c r="H25" s="9"/>
      <c r="I25" s="10"/>
    </row>
    <row r="26" spans="1:18" x14ac:dyDescent="0.3">
      <c r="A26" s="8"/>
      <c r="B26" s="9"/>
      <c r="C26" s="9"/>
      <c r="D26" s="9"/>
      <c r="E26" s="9"/>
      <c r="F26" s="9"/>
      <c r="G26" s="9"/>
      <c r="H26" s="9"/>
      <c r="I26" s="10"/>
    </row>
    <row r="27" spans="1:18" x14ac:dyDescent="0.3">
      <c r="A27" s="8"/>
      <c r="B27" s="9"/>
      <c r="C27" s="9"/>
      <c r="D27" s="9"/>
      <c r="E27" s="9"/>
      <c r="F27" s="9"/>
      <c r="G27" s="9"/>
      <c r="H27" s="9"/>
      <c r="I27" s="10"/>
    </row>
    <row r="28" spans="1:18" x14ac:dyDescent="0.3">
      <c r="A28" s="8"/>
      <c r="B28" s="9"/>
      <c r="C28" s="9"/>
      <c r="D28" s="9"/>
      <c r="E28" s="9"/>
      <c r="F28" s="9"/>
      <c r="G28" s="9"/>
      <c r="H28" s="9"/>
      <c r="I28" s="10"/>
    </row>
    <row r="29" spans="1:18" x14ac:dyDescent="0.3">
      <c r="A29" s="8"/>
      <c r="B29" s="9"/>
      <c r="C29" s="9"/>
      <c r="D29" s="9"/>
      <c r="E29" s="9"/>
      <c r="F29" s="9"/>
      <c r="G29" s="9"/>
      <c r="H29" s="9"/>
      <c r="I29" s="10"/>
    </row>
    <row r="30" spans="1:18" ht="15" thickBot="1" x14ac:dyDescent="0.35">
      <c r="A30" s="13" t="s">
        <v>19</v>
      </c>
      <c r="B30" s="14">
        <f>B14/( (B6/B7) - 1)</f>
        <v>20100.502512562813</v>
      </c>
      <c r="C30" s="7"/>
      <c r="D30" s="26" t="s">
        <v>21</v>
      </c>
      <c r="E30" s="27"/>
      <c r="F30" s="27"/>
      <c r="G30" s="27"/>
      <c r="H30" s="7">
        <f>(100)*(B30/(B14+B30))</f>
        <v>0.49999999999999994</v>
      </c>
      <c r="I30" s="11"/>
    </row>
    <row r="31" spans="1:18" ht="15" thickTop="1" x14ac:dyDescent="0.3"/>
    <row r="32" spans="1:18" ht="15" thickBot="1" x14ac:dyDescent="0.35">
      <c r="A32" s="7" t="s">
        <v>15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2" ht="15" thickTop="1" x14ac:dyDescent="0.3">
      <c r="A33" s="12" t="s">
        <v>20</v>
      </c>
    </row>
    <row r="34" spans="1:2" x14ac:dyDescent="0.3">
      <c r="A34" s="17" t="s">
        <v>23</v>
      </c>
    </row>
    <row r="35" spans="1:2" x14ac:dyDescent="0.3">
      <c r="A35" s="17"/>
    </row>
    <row r="36" spans="1:2" x14ac:dyDescent="0.3">
      <c r="A36" t="s">
        <v>18</v>
      </c>
      <c r="B36">
        <f>B7</f>
        <v>0.5</v>
      </c>
    </row>
    <row r="37" spans="1:2" x14ac:dyDescent="0.3">
      <c r="A37" t="s">
        <v>24</v>
      </c>
      <c r="B37">
        <v>0.25</v>
      </c>
    </row>
    <row r="38" spans="1:2" x14ac:dyDescent="0.3">
      <c r="A38" s="8"/>
      <c r="B38" s="9"/>
    </row>
    <row r="39" spans="1:2" x14ac:dyDescent="0.3">
      <c r="A39" s="17" t="s">
        <v>27</v>
      </c>
      <c r="B39" s="9">
        <v>3.3</v>
      </c>
    </row>
    <row r="40" spans="1:2" x14ac:dyDescent="0.3">
      <c r="A40" s="17" t="s">
        <v>26</v>
      </c>
      <c r="B40">
        <v>50000</v>
      </c>
    </row>
    <row r="56" spans="1:8" x14ac:dyDescent="0.3">
      <c r="A56" t="s">
        <v>28</v>
      </c>
      <c r="B56">
        <f>B40/((B39/B37)-1)</f>
        <v>4098.3606557377052</v>
      </c>
    </row>
    <row r="57" spans="1:8" x14ac:dyDescent="0.3">
      <c r="A57" t="s">
        <v>25</v>
      </c>
      <c r="B57">
        <f>3.3*(B56/(B56+B40))</f>
        <v>0.25</v>
      </c>
    </row>
    <row r="58" spans="1:8" ht="15" thickBot="1" x14ac:dyDescent="0.35">
      <c r="A58" s="7"/>
      <c r="B58" s="7"/>
      <c r="C58" s="7"/>
      <c r="D58" s="7"/>
      <c r="E58" s="7"/>
      <c r="F58" s="7"/>
      <c r="G58" s="7"/>
      <c r="H58" s="7"/>
    </row>
    <row r="59" spans="1:8" ht="15" thickTop="1" x14ac:dyDescent="0.3">
      <c r="A59" s="5" t="s">
        <v>32</v>
      </c>
      <c r="B59" s="18" t="s">
        <v>30</v>
      </c>
    </row>
    <row r="60" spans="1:8" x14ac:dyDescent="0.3">
      <c r="A60" s="17" t="s">
        <v>29</v>
      </c>
      <c r="B60" s="1">
        <v>1E-8</v>
      </c>
    </row>
    <row r="61" spans="1:8" x14ac:dyDescent="0.3">
      <c r="A61" s="17" t="s">
        <v>31</v>
      </c>
      <c r="B61">
        <f>39+39</f>
        <v>78</v>
      </c>
    </row>
    <row r="62" spans="1:8" x14ac:dyDescent="0.3">
      <c r="A62" t="s">
        <v>22</v>
      </c>
      <c r="B62" s="19">
        <f>1/(2*PI()*B61*B60)</f>
        <v>204044.79883576327</v>
      </c>
    </row>
    <row r="64" spans="1:8" ht="15" thickBot="1" x14ac:dyDescent="0.35">
      <c r="A64" s="7"/>
      <c r="B64" s="7"/>
      <c r="C64" s="7"/>
      <c r="D64" s="7"/>
      <c r="E64" s="7"/>
      <c r="F64" s="7"/>
      <c r="G64" s="7"/>
      <c r="H64" s="7"/>
    </row>
    <row r="65" spans="1:8" ht="15" thickTop="1" x14ac:dyDescent="0.3">
      <c r="A65" s="5" t="s">
        <v>33</v>
      </c>
      <c r="B65" s="18" t="s">
        <v>30</v>
      </c>
    </row>
    <row r="66" spans="1:8" x14ac:dyDescent="0.3">
      <c r="A66" s="17" t="s">
        <v>29</v>
      </c>
      <c r="B66" s="1">
        <v>1E-8</v>
      </c>
    </row>
    <row r="67" spans="1:8" x14ac:dyDescent="0.3">
      <c r="A67" s="17" t="s">
        <v>31</v>
      </c>
      <c r="B67">
        <f>4700+4700</f>
        <v>9400</v>
      </c>
    </row>
    <row r="68" spans="1:8" x14ac:dyDescent="0.3">
      <c r="A68" t="s">
        <v>22</v>
      </c>
      <c r="B68" s="19">
        <f>1/(2*PI()*B67*B66)</f>
        <v>1693.1376924669719</v>
      </c>
    </row>
    <row r="69" spans="1:8" x14ac:dyDescent="0.3">
      <c r="B69" s="19"/>
    </row>
    <row r="70" spans="1:8" ht="15" thickBot="1" x14ac:dyDescent="0.35">
      <c r="A70" s="7"/>
      <c r="B70" s="7"/>
      <c r="C70" s="7"/>
      <c r="D70" s="7"/>
      <c r="E70" s="7"/>
      <c r="F70" s="7"/>
      <c r="G70" s="7"/>
      <c r="H70" s="7"/>
    </row>
    <row r="71" spans="1:8" ht="15" thickTop="1" x14ac:dyDescent="0.3">
      <c r="A71" s="5" t="s">
        <v>47</v>
      </c>
      <c r="B71" s="18" t="s">
        <v>30</v>
      </c>
    </row>
    <row r="72" spans="1:8" x14ac:dyDescent="0.3">
      <c r="A72" s="17" t="s">
        <v>29</v>
      </c>
      <c r="B72" s="1">
        <v>1E-8</v>
      </c>
    </row>
    <row r="73" spans="1:8" x14ac:dyDescent="0.3">
      <c r="A73" s="17" t="s">
        <v>31</v>
      </c>
      <c r="B73">
        <v>7500</v>
      </c>
    </row>
    <row r="74" spans="1:8" x14ac:dyDescent="0.3">
      <c r="A74" t="s">
        <v>22</v>
      </c>
      <c r="B74" s="19">
        <f>1/(2*PI()*B73*B72)</f>
        <v>2122.065907891938</v>
      </c>
    </row>
    <row r="76" spans="1:8" ht="15" thickBot="1" x14ac:dyDescent="0.35">
      <c r="A76" s="7"/>
      <c r="B76" s="7"/>
      <c r="C76" s="7"/>
      <c r="D76" s="7"/>
      <c r="E76" s="7"/>
      <c r="F76" s="7"/>
      <c r="G76" s="7"/>
      <c r="H76" s="7"/>
    </row>
    <row r="77" spans="1:8" ht="15" thickTop="1" x14ac:dyDescent="0.3">
      <c r="A77" s="5" t="s">
        <v>46</v>
      </c>
      <c r="B77" s="18" t="s">
        <v>30</v>
      </c>
    </row>
    <row r="78" spans="1:8" x14ac:dyDescent="0.3">
      <c r="A78" s="17" t="s">
        <v>29</v>
      </c>
      <c r="B78" s="1">
        <v>9.9999999999999995E-8</v>
      </c>
    </row>
    <row r="79" spans="1:8" x14ac:dyDescent="0.3">
      <c r="A79" s="17" t="s">
        <v>31</v>
      </c>
      <c r="B79">
        <v>100</v>
      </c>
    </row>
    <row r="80" spans="1:8" x14ac:dyDescent="0.3">
      <c r="A80" t="s">
        <v>22</v>
      </c>
      <c r="B80" s="19">
        <f>1/(2*PI()*B79*B78)</f>
        <v>15915.494309189537</v>
      </c>
    </row>
  </sheetData>
  <mergeCells count="2">
    <mergeCell ref="A2:C2"/>
    <mergeCell ref="D30:G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26" zoomScale="85" zoomScaleNormal="85" workbookViewId="0">
      <selection activeCell="A30" sqref="A30"/>
    </sheetView>
  </sheetViews>
  <sheetFormatPr defaultRowHeight="14.4" x14ac:dyDescent="0.3"/>
  <cols>
    <col min="1" max="1" width="41.5546875" customWidth="1"/>
    <col min="2" max="2" width="12" customWidth="1"/>
    <col min="3" max="3" width="8.88671875" customWidth="1"/>
  </cols>
  <sheetData>
    <row r="1" spans="1:5" x14ac:dyDescent="0.3">
      <c r="A1" s="5" t="s">
        <v>34</v>
      </c>
      <c r="B1" s="5"/>
      <c r="C1" s="5"/>
    </row>
    <row r="2" spans="1:5" x14ac:dyDescent="0.3">
      <c r="A2" s="24" t="s">
        <v>13</v>
      </c>
      <c r="B2" s="25"/>
      <c r="C2" s="25"/>
      <c r="D2" s="25"/>
      <c r="E2" s="25"/>
    </row>
    <row r="3" spans="1:5" x14ac:dyDescent="0.3">
      <c r="A3" s="17"/>
    </row>
    <row r="4" spans="1:5" x14ac:dyDescent="0.3">
      <c r="A4" t="s">
        <v>37</v>
      </c>
      <c r="B4">
        <v>0.5</v>
      </c>
      <c r="C4" s="9" t="s">
        <v>12</v>
      </c>
    </row>
    <row r="5" spans="1:5" x14ac:dyDescent="0.3">
      <c r="C5" s="9" t="s">
        <v>16</v>
      </c>
    </row>
    <row r="6" spans="1:5" x14ac:dyDescent="0.3">
      <c r="C6" s="9"/>
    </row>
    <row r="7" spans="1:5" x14ac:dyDescent="0.3">
      <c r="A7" s="8" t="s">
        <v>41</v>
      </c>
      <c r="B7" s="9">
        <v>3.3</v>
      </c>
    </row>
    <row r="8" spans="1:5" x14ac:dyDescent="0.3">
      <c r="A8" s="20" t="s">
        <v>36</v>
      </c>
      <c r="B8" s="21">
        <v>10000</v>
      </c>
      <c r="C8" t="s">
        <v>40</v>
      </c>
    </row>
    <row r="9" spans="1:5" x14ac:dyDescent="0.3">
      <c r="A9" s="17"/>
      <c r="B9" s="17"/>
    </row>
    <row r="10" spans="1:5" x14ac:dyDescent="0.3">
      <c r="A10" s="17"/>
      <c r="B10" s="17"/>
    </row>
    <row r="11" spans="1:5" x14ac:dyDescent="0.3">
      <c r="A11" s="17"/>
      <c r="B11" s="17"/>
    </row>
    <row r="12" spans="1:5" x14ac:dyDescent="0.3">
      <c r="A12" s="17"/>
      <c r="B12" s="17"/>
    </row>
    <row r="13" spans="1:5" x14ac:dyDescent="0.3">
      <c r="A13" s="17"/>
      <c r="B13" s="17"/>
    </row>
    <row r="14" spans="1:5" x14ac:dyDescent="0.3">
      <c r="A14" s="17"/>
      <c r="B14" s="17"/>
    </row>
    <row r="15" spans="1:5" x14ac:dyDescent="0.3">
      <c r="A15" s="17"/>
      <c r="B15" s="17"/>
    </row>
    <row r="16" spans="1:5" x14ac:dyDescent="0.3">
      <c r="A16" s="17"/>
      <c r="B16" s="17"/>
    </row>
    <row r="17" spans="1:8" x14ac:dyDescent="0.3">
      <c r="A17" s="17"/>
      <c r="B17" s="17"/>
    </row>
    <row r="18" spans="1:8" x14ac:dyDescent="0.3">
      <c r="A18" s="17"/>
      <c r="B18" s="17"/>
    </row>
    <row r="19" spans="1:8" x14ac:dyDescent="0.3">
      <c r="A19" s="17"/>
      <c r="B19" s="17"/>
    </row>
    <row r="20" spans="1:8" x14ac:dyDescent="0.3">
      <c r="A20" s="17"/>
      <c r="B20" s="17"/>
    </row>
    <row r="21" spans="1:8" x14ac:dyDescent="0.3">
      <c r="A21" s="17"/>
      <c r="B21" s="17"/>
    </row>
    <row r="22" spans="1:8" x14ac:dyDescent="0.3">
      <c r="A22" s="17"/>
      <c r="B22" s="17"/>
    </row>
    <row r="23" spans="1:8" x14ac:dyDescent="0.3">
      <c r="A23" s="8"/>
      <c r="B23" s="9"/>
    </row>
    <row r="24" spans="1:8" x14ac:dyDescent="0.3">
      <c r="A24" s="20" t="s">
        <v>35</v>
      </c>
      <c r="B24" s="22">
        <f>B8*((B7/B4)-1)</f>
        <v>56000</v>
      </c>
    </row>
    <row r="25" spans="1:8" x14ac:dyDescent="0.3">
      <c r="A25" s="17" t="s">
        <v>39</v>
      </c>
      <c r="B25">
        <v>10000</v>
      </c>
    </row>
    <row r="26" spans="1:8" x14ac:dyDescent="0.3">
      <c r="A26" s="17" t="s">
        <v>38</v>
      </c>
      <c r="B26">
        <v>1000</v>
      </c>
    </row>
    <row r="27" spans="1:8" x14ac:dyDescent="0.3">
      <c r="A27" t="s">
        <v>42</v>
      </c>
      <c r="B27">
        <f>B7*(B25/(B25+B24))</f>
        <v>0.5</v>
      </c>
      <c r="C27" t="s">
        <v>44</v>
      </c>
    </row>
    <row r="28" spans="1:8" x14ac:dyDescent="0.3">
      <c r="A28" t="s">
        <v>43</v>
      </c>
      <c r="B28">
        <f>B7*(B26/(B26+B24))</f>
        <v>5.7894736842105256E-2</v>
      </c>
      <c r="C28" t="s">
        <v>45</v>
      </c>
    </row>
    <row r="29" spans="1:8" ht="15" thickBot="1" x14ac:dyDescent="0.35">
      <c r="A29" s="7"/>
      <c r="B29" s="7"/>
      <c r="C29" s="7"/>
      <c r="D29" s="7"/>
      <c r="E29" s="7"/>
      <c r="F29" s="7"/>
      <c r="G29" s="7"/>
      <c r="H29" s="7"/>
    </row>
    <row r="30" spans="1:8" ht="15" thickTop="1" x14ac:dyDescent="0.3">
      <c r="A30" s="12" t="s">
        <v>20</v>
      </c>
    </row>
    <row r="31" spans="1:8" x14ac:dyDescent="0.3">
      <c r="A31" s="17" t="s">
        <v>48</v>
      </c>
    </row>
    <row r="32" spans="1:8" x14ac:dyDescent="0.3">
      <c r="A32" s="17"/>
    </row>
    <row r="33" spans="1:2" x14ac:dyDescent="0.3">
      <c r="A33" t="s">
        <v>18</v>
      </c>
      <c r="B33">
        <f>B4</f>
        <v>0.5</v>
      </c>
    </row>
    <row r="34" spans="1:2" x14ac:dyDescent="0.3">
      <c r="A34" t="s">
        <v>24</v>
      </c>
      <c r="B34">
        <v>0.25</v>
      </c>
    </row>
    <row r="35" spans="1:2" x14ac:dyDescent="0.3">
      <c r="A35" s="8"/>
      <c r="B35" s="9"/>
    </row>
    <row r="36" spans="1:2" x14ac:dyDescent="0.3">
      <c r="A36" s="17" t="s">
        <v>27</v>
      </c>
      <c r="B36" s="9">
        <v>3.3</v>
      </c>
    </row>
    <row r="37" spans="1:2" x14ac:dyDescent="0.3">
      <c r="A37" s="17" t="s">
        <v>26</v>
      </c>
      <c r="B37">
        <v>50000</v>
      </c>
    </row>
    <row r="52" spans="1:8" x14ac:dyDescent="0.3">
      <c r="A52" t="s">
        <v>28</v>
      </c>
      <c r="B52">
        <f>B37/((B36/B34)-1)</f>
        <v>4098.3606557377052</v>
      </c>
    </row>
    <row r="53" spans="1:8" x14ac:dyDescent="0.3">
      <c r="A53" t="s">
        <v>25</v>
      </c>
      <c r="B53">
        <f>3.3*(B52/(B52+B37))</f>
        <v>0.25</v>
      </c>
    </row>
    <row r="54" spans="1:8" ht="15" thickBot="1" x14ac:dyDescent="0.35">
      <c r="A54" s="7"/>
      <c r="B54" s="7"/>
      <c r="C54" s="7"/>
      <c r="D54" s="7"/>
      <c r="E54" s="7"/>
      <c r="F54" s="7"/>
      <c r="G54" s="7"/>
      <c r="H54" s="7"/>
    </row>
    <row r="55" spans="1:8" ht="15" thickTop="1" x14ac:dyDescent="0.3">
      <c r="A55" s="5" t="s">
        <v>32</v>
      </c>
      <c r="B55" s="18" t="s">
        <v>30</v>
      </c>
    </row>
    <row r="56" spans="1:8" x14ac:dyDescent="0.3">
      <c r="A56" s="17" t="s">
        <v>29</v>
      </c>
      <c r="B56" s="1">
        <v>1E-8</v>
      </c>
      <c r="C56" s="1">
        <v>1.8E-10</v>
      </c>
    </row>
    <row r="57" spans="1:8" x14ac:dyDescent="0.3">
      <c r="A57" s="17" t="s">
        <v>31</v>
      </c>
      <c r="B57">
        <f>39+39</f>
        <v>78</v>
      </c>
      <c r="C57">
        <f>4700+4700</f>
        <v>9400</v>
      </c>
    </row>
    <row r="58" spans="1:8" x14ac:dyDescent="0.3">
      <c r="A58" t="s">
        <v>22</v>
      </c>
      <c r="B58" s="19">
        <f>1/(2*PI()*B57*B56)</f>
        <v>204044.79883576327</v>
      </c>
    </row>
    <row r="60" spans="1:8" ht="15" thickBot="1" x14ac:dyDescent="0.35">
      <c r="A60" s="7"/>
      <c r="B60" s="7"/>
      <c r="C60" s="7"/>
      <c r="D60" s="7"/>
      <c r="E60" s="7"/>
      <c r="F60" s="7"/>
      <c r="G60" s="7"/>
      <c r="H60" s="7"/>
    </row>
    <row r="61" spans="1:8" ht="15" thickTop="1" x14ac:dyDescent="0.3">
      <c r="A61" s="5" t="s">
        <v>33</v>
      </c>
      <c r="B61" s="18" t="s">
        <v>30</v>
      </c>
    </row>
    <row r="62" spans="1:8" x14ac:dyDescent="0.3">
      <c r="A62" s="17" t="s">
        <v>29</v>
      </c>
      <c r="B62" s="1">
        <v>1E-8</v>
      </c>
    </row>
    <row r="63" spans="1:8" x14ac:dyDescent="0.3">
      <c r="A63" s="17" t="s">
        <v>31</v>
      </c>
      <c r="B63">
        <f>4700+4700</f>
        <v>9400</v>
      </c>
    </row>
    <row r="64" spans="1:8" x14ac:dyDescent="0.3">
      <c r="A64" t="s">
        <v>22</v>
      </c>
      <c r="B64" s="19">
        <f>1/(2*PI()*B63*B62)</f>
        <v>1693.1376924669719</v>
      </c>
    </row>
    <row r="66" spans="1:8" ht="15" thickBot="1" x14ac:dyDescent="0.35">
      <c r="A66" s="7"/>
      <c r="B66" s="7"/>
      <c r="C66" s="7"/>
      <c r="D66" s="7"/>
      <c r="E66" s="7"/>
      <c r="F66" s="7"/>
      <c r="G66" s="7"/>
      <c r="H66" s="7"/>
    </row>
    <row r="67" spans="1:8" ht="15" thickTop="1" x14ac:dyDescent="0.3">
      <c r="A67" s="5" t="s">
        <v>47</v>
      </c>
      <c r="B67" s="18" t="s">
        <v>30</v>
      </c>
    </row>
    <row r="68" spans="1:8" x14ac:dyDescent="0.3">
      <c r="A68" s="17" t="s">
        <v>29</v>
      </c>
      <c r="B68" s="1">
        <v>1E-8</v>
      </c>
    </row>
    <row r="69" spans="1:8" x14ac:dyDescent="0.3">
      <c r="A69" s="17" t="s">
        <v>31</v>
      </c>
      <c r="B69">
        <v>7500</v>
      </c>
    </row>
    <row r="70" spans="1:8" x14ac:dyDescent="0.3">
      <c r="A70" t="s">
        <v>22</v>
      </c>
      <c r="B70" s="19">
        <f>1/(2*PI()*B69*B68)</f>
        <v>2122.065907891938</v>
      </c>
    </row>
    <row r="72" spans="1:8" ht="15" thickBot="1" x14ac:dyDescent="0.35">
      <c r="A72" s="7"/>
      <c r="B72" s="7"/>
      <c r="C72" s="7"/>
      <c r="D72" s="7"/>
      <c r="E72" s="7"/>
      <c r="F72" s="7"/>
      <c r="G72" s="7"/>
      <c r="H72" s="7"/>
    </row>
    <row r="73" spans="1:8" ht="15" thickTop="1" x14ac:dyDescent="0.3">
      <c r="A73" s="5" t="s">
        <v>46</v>
      </c>
      <c r="B73" s="18" t="s">
        <v>30</v>
      </c>
    </row>
    <row r="74" spans="1:8" x14ac:dyDescent="0.3">
      <c r="A74" s="17" t="s">
        <v>29</v>
      </c>
      <c r="B74" s="1">
        <v>9.9999999999999995E-8</v>
      </c>
    </row>
    <row r="75" spans="1:8" x14ac:dyDescent="0.3">
      <c r="A75" s="17" t="s">
        <v>31</v>
      </c>
      <c r="B75">
        <v>100</v>
      </c>
    </row>
    <row r="76" spans="1:8" x14ac:dyDescent="0.3">
      <c r="A76" t="s">
        <v>22</v>
      </c>
      <c r="B76" s="19">
        <f>1/(2*PI()*B75*B74)</f>
        <v>15915.494309189537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85" zoomScaleNormal="85" workbookViewId="0">
      <selection activeCell="D34" sqref="D34"/>
    </sheetView>
  </sheetViews>
  <sheetFormatPr defaultRowHeight="14.4" x14ac:dyDescent="0.3"/>
  <cols>
    <col min="1" max="1" width="54.88671875" customWidth="1"/>
    <col min="2" max="2" width="12.88671875" bestFit="1" customWidth="1"/>
    <col min="3" max="3" width="8.88671875" customWidth="1"/>
  </cols>
  <sheetData>
    <row r="1" spans="1:5" x14ac:dyDescent="0.3">
      <c r="A1" s="5" t="s">
        <v>49</v>
      </c>
      <c r="B1" s="5"/>
      <c r="C1" s="5"/>
    </row>
    <row r="2" spans="1:5" x14ac:dyDescent="0.3">
      <c r="A2" s="24" t="s">
        <v>13</v>
      </c>
      <c r="B2" s="25"/>
      <c r="C2" s="25"/>
      <c r="D2" s="25"/>
      <c r="E2" s="25"/>
    </row>
    <row r="3" spans="1:5" x14ac:dyDescent="0.3">
      <c r="A3" s="17"/>
    </row>
    <row r="4" spans="1:5" x14ac:dyDescent="0.3">
      <c r="A4" t="s">
        <v>77</v>
      </c>
      <c r="B4">
        <v>1.65</v>
      </c>
      <c r="C4" s="9"/>
    </row>
    <row r="5" spans="1:5" x14ac:dyDescent="0.3">
      <c r="A5" t="s">
        <v>78</v>
      </c>
      <c r="C5" s="9"/>
    </row>
    <row r="6" spans="1:5" x14ac:dyDescent="0.3">
      <c r="C6" s="9"/>
    </row>
    <row r="7" spans="1:5" x14ac:dyDescent="0.3">
      <c r="A7" t="s">
        <v>79</v>
      </c>
      <c r="B7">
        <v>0</v>
      </c>
      <c r="C7" s="9"/>
    </row>
    <row r="8" spans="1:5" x14ac:dyDescent="0.3">
      <c r="A8" t="s">
        <v>80</v>
      </c>
      <c r="B8">
        <v>1.65</v>
      </c>
      <c r="C8" s="9"/>
    </row>
    <row r="9" spans="1:5" x14ac:dyDescent="0.3">
      <c r="C9" s="9"/>
    </row>
    <row r="10" spans="1:5" x14ac:dyDescent="0.3">
      <c r="A10" s="8" t="s">
        <v>81</v>
      </c>
      <c r="B10" s="9">
        <v>15</v>
      </c>
    </row>
    <row r="11" spans="1:5" x14ac:dyDescent="0.3">
      <c r="A11" s="20" t="s">
        <v>83</v>
      </c>
      <c r="B11" s="21">
        <v>22</v>
      </c>
      <c r="C11" t="s">
        <v>67</v>
      </c>
    </row>
    <row r="12" spans="1:5" x14ac:dyDescent="0.3">
      <c r="A12" s="20"/>
      <c r="B12" s="17"/>
    </row>
    <row r="13" spans="1:5" x14ac:dyDescent="0.3">
      <c r="A13" s="23" t="s">
        <v>66</v>
      </c>
      <c r="B13" s="17"/>
    </row>
    <row r="14" spans="1:5" x14ac:dyDescent="0.3">
      <c r="A14" s="17"/>
      <c r="B14" s="17"/>
    </row>
    <row r="15" spans="1:5" x14ac:dyDescent="0.3">
      <c r="A15" s="17"/>
      <c r="B15" s="17"/>
    </row>
    <row r="16" spans="1:5" x14ac:dyDescent="0.3">
      <c r="A16" s="17"/>
      <c r="B16" s="17"/>
    </row>
    <row r="17" spans="1:8" x14ac:dyDescent="0.3">
      <c r="A17" s="17"/>
      <c r="B17" s="17"/>
    </row>
    <row r="18" spans="1:8" x14ac:dyDescent="0.3">
      <c r="A18" s="17"/>
      <c r="B18" s="17"/>
    </row>
    <row r="19" spans="1:8" x14ac:dyDescent="0.3">
      <c r="A19" s="17"/>
      <c r="B19" s="17"/>
    </row>
    <row r="20" spans="1:8" x14ac:dyDescent="0.3">
      <c r="A20" s="17" t="s">
        <v>75</v>
      </c>
      <c r="B20" s="17">
        <f>(B4/B10)*(B11)</f>
        <v>2.42</v>
      </c>
      <c r="C20" t="s">
        <v>15</v>
      </c>
    </row>
    <row r="21" spans="1:8" x14ac:dyDescent="0.3">
      <c r="A21" s="17"/>
      <c r="B21" s="17"/>
    </row>
    <row r="22" spans="1:8" x14ac:dyDescent="0.3">
      <c r="A22" s="17"/>
      <c r="B22" s="17"/>
    </row>
    <row r="23" spans="1:8" x14ac:dyDescent="0.3">
      <c r="A23" s="17" t="s">
        <v>76</v>
      </c>
      <c r="B23" s="17">
        <f>B11-B20</f>
        <v>19.579999999999998</v>
      </c>
    </row>
    <row r="24" spans="1:8" x14ac:dyDescent="0.3">
      <c r="A24" s="17"/>
      <c r="B24" s="17"/>
    </row>
    <row r="25" spans="1:8" x14ac:dyDescent="0.3">
      <c r="A25" s="8" t="s">
        <v>82</v>
      </c>
      <c r="B25" s="9">
        <f>B10/B11</f>
        <v>0.68181818181818177</v>
      </c>
    </row>
    <row r="26" spans="1:8" ht="15" thickBot="1" x14ac:dyDescent="0.35">
      <c r="A26" s="7"/>
      <c r="B26" s="29"/>
      <c r="C26" s="7"/>
      <c r="D26" s="7"/>
      <c r="E26" s="7"/>
      <c r="F26" s="7"/>
      <c r="G26" s="7"/>
      <c r="H26" s="7"/>
    </row>
    <row r="27" spans="1:8" ht="15" thickTop="1" x14ac:dyDescent="0.3">
      <c r="A27" s="9"/>
      <c r="B27" s="9"/>
      <c r="C27" s="9"/>
      <c r="D27" s="9"/>
      <c r="E27" s="9"/>
      <c r="F27" s="9"/>
      <c r="G27" s="9"/>
      <c r="H27" s="9"/>
    </row>
    <row r="29" spans="1:8" x14ac:dyDescent="0.3">
      <c r="A29" t="s">
        <v>71</v>
      </c>
      <c r="B29">
        <v>15</v>
      </c>
    </row>
    <row r="30" spans="1:8" x14ac:dyDescent="0.3">
      <c r="A30" t="s">
        <v>72</v>
      </c>
      <c r="B30">
        <v>-15</v>
      </c>
    </row>
    <row r="31" spans="1:8" x14ac:dyDescent="0.3">
      <c r="A31" t="s">
        <v>69</v>
      </c>
      <c r="B31">
        <f>B29-B30</f>
        <v>30</v>
      </c>
    </row>
    <row r="33" spans="1:3" x14ac:dyDescent="0.3">
      <c r="A33" t="s">
        <v>73</v>
      </c>
      <c r="B33">
        <v>3.3</v>
      </c>
    </row>
    <row r="34" spans="1:3" x14ac:dyDescent="0.3">
      <c r="A34" t="s">
        <v>74</v>
      </c>
      <c r="B34">
        <v>0</v>
      </c>
    </row>
    <row r="35" spans="1:3" x14ac:dyDescent="0.3">
      <c r="A35" t="s">
        <v>70</v>
      </c>
      <c r="B35">
        <f>B33-B34</f>
        <v>3.3</v>
      </c>
    </row>
    <row r="37" spans="1:3" x14ac:dyDescent="0.3">
      <c r="A37" t="s">
        <v>68</v>
      </c>
      <c r="B37">
        <v>3.3</v>
      </c>
    </row>
    <row r="38" spans="1:3" x14ac:dyDescent="0.3">
      <c r="A38" t="s">
        <v>95</v>
      </c>
      <c r="B38">
        <v>1.65</v>
      </c>
    </row>
    <row r="39" spans="1:3" x14ac:dyDescent="0.3">
      <c r="A39" s="28"/>
    </row>
    <row r="40" spans="1:3" x14ac:dyDescent="0.3">
      <c r="A40" t="s">
        <v>96</v>
      </c>
      <c r="B40">
        <v>150</v>
      </c>
    </row>
    <row r="41" spans="1:3" x14ac:dyDescent="0.3">
      <c r="A41" t="s">
        <v>98</v>
      </c>
      <c r="B41">
        <v>2000</v>
      </c>
      <c r="C41" t="s">
        <v>99</v>
      </c>
    </row>
    <row r="42" spans="1:3" x14ac:dyDescent="0.3">
      <c r="A42" t="s">
        <v>97</v>
      </c>
      <c r="B42">
        <f>B40/B41</f>
        <v>7.4999999999999997E-2</v>
      </c>
    </row>
    <row r="44" spans="1:3" x14ac:dyDescent="0.3">
      <c r="A44" t="s">
        <v>100</v>
      </c>
      <c r="B44">
        <f>B38/B42</f>
        <v>22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4.4" x14ac:dyDescent="0.3"/>
  <sheetData>
    <row r="1" spans="1:5" x14ac:dyDescent="0.3">
      <c r="A1" t="s">
        <v>84</v>
      </c>
      <c r="D1" t="s">
        <v>87</v>
      </c>
    </row>
    <row r="3" spans="1:5" x14ac:dyDescent="0.3">
      <c r="A3" t="s">
        <v>85</v>
      </c>
      <c r="D3" t="s">
        <v>88</v>
      </c>
      <c r="E3">
        <v>2000</v>
      </c>
    </row>
    <row r="5" spans="1:5" x14ac:dyDescent="0.3">
      <c r="A5" t="s">
        <v>86</v>
      </c>
      <c r="D5" t="s">
        <v>89</v>
      </c>
      <c r="E5">
        <v>150</v>
      </c>
    </row>
    <row r="6" spans="1:5" x14ac:dyDescent="0.3">
      <c r="A6" t="s">
        <v>90</v>
      </c>
      <c r="D6" t="s">
        <v>89</v>
      </c>
      <c r="E6">
        <f>E5/E3</f>
        <v>7.4999999999999997E-2</v>
      </c>
    </row>
    <row r="7" spans="1:5" x14ac:dyDescent="0.3">
      <c r="A7" t="s">
        <v>93</v>
      </c>
      <c r="D7" t="s">
        <v>94</v>
      </c>
      <c r="E7">
        <v>22</v>
      </c>
    </row>
    <row r="8" spans="1:5" x14ac:dyDescent="0.3">
      <c r="A8" t="s">
        <v>91</v>
      </c>
      <c r="D8" t="s">
        <v>92</v>
      </c>
      <c r="E8">
        <f>E7*E6</f>
        <v>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MOSFETGateDriver</vt:lpstr>
      <vt:lpstr>BusVoltageAnalogSensing</vt:lpstr>
      <vt:lpstr>TemperatureSensing</vt:lpstr>
      <vt:lpstr>PhaseCurrentSensing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2016-10-05T01:31:40Z</dcterms:created>
  <dcterms:modified xsi:type="dcterms:W3CDTF">2017-05-20T14:25:13Z</dcterms:modified>
</cp:coreProperties>
</file>