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itba2-my.sharepoint.com/personal/blin_itba_edu_ar/Documents/Education/ITBA/ITBA - Me/2023A/Electronica IV/TPs/GitHub/TP1-Convertidores-DC-DC-MOS/"/>
    </mc:Choice>
  </mc:AlternateContent>
  <xr:revisionPtr revIDLastSave="53" documentId="8_{36840298-F80A-49A2-AFD4-0A121B9163EF}" xr6:coauthVersionLast="47" xr6:coauthVersionMax="47" xr10:uidLastSave="{F43093AC-4DFC-4A36-B41A-B6794FE1342D}"/>
  <bookViews>
    <workbookView xWindow="-108" yWindow="-108" windowWidth="23256" windowHeight="1389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M7" i="1"/>
  <c r="O7" i="1" s="1"/>
  <c r="J7" i="1"/>
  <c r="L7" i="1"/>
  <c r="S4" i="1"/>
  <c r="S5" i="1"/>
  <c r="S6" i="1"/>
  <c r="S7" i="1"/>
  <c r="S3" i="1"/>
  <c r="R4" i="1"/>
  <c r="R5" i="1"/>
  <c r="R6" i="1"/>
  <c r="R7" i="1"/>
  <c r="R3" i="1"/>
  <c r="Q4" i="1"/>
  <c r="Q5" i="1"/>
  <c r="Q6" i="1"/>
  <c r="Q7" i="1"/>
  <c r="Q3" i="1"/>
  <c r="P4" i="1"/>
  <c r="P5" i="1"/>
  <c r="P6" i="1"/>
  <c r="P7" i="1"/>
  <c r="P3" i="1"/>
  <c r="I4" i="1"/>
  <c r="I5" i="1"/>
  <c r="I6" i="1"/>
  <c r="I7" i="1"/>
  <c r="I3" i="1"/>
  <c r="N3" i="1" s="1"/>
  <c r="M3" i="1"/>
  <c r="M4" i="1"/>
  <c r="M5" i="1"/>
  <c r="M6" i="1"/>
  <c r="L3" i="1"/>
  <c r="N4" i="1"/>
  <c r="N5" i="1"/>
  <c r="N6" i="1"/>
  <c r="L4" i="1"/>
  <c r="L5" i="1"/>
  <c r="L6" i="1"/>
  <c r="J3" i="1"/>
  <c r="K3" i="1"/>
  <c r="D3" i="1"/>
  <c r="D4" i="1"/>
  <c r="D5" i="1"/>
  <c r="D6" i="1"/>
  <c r="F6" i="1" s="1"/>
  <c r="D7" i="1"/>
  <c r="C3" i="1"/>
  <c r="C4" i="1"/>
  <c r="C5" i="1"/>
  <c r="C6" i="1"/>
  <c r="C7" i="1"/>
  <c r="E7" i="1"/>
  <c r="K7" i="1"/>
  <c r="J6" i="1"/>
  <c r="E6" i="1"/>
  <c r="J5" i="1"/>
  <c r="E5" i="1"/>
  <c r="K5" i="1"/>
  <c r="E4" i="1"/>
  <c r="K4" i="1"/>
  <c r="J4" i="1"/>
  <c r="E3" i="1"/>
  <c r="F3" i="1"/>
  <c r="K6" i="1" l="1"/>
  <c r="F5" i="1"/>
  <c r="F4" i="1"/>
  <c r="F7" i="1"/>
  <c r="O4" i="1" l="1"/>
  <c r="O5" i="1"/>
  <c r="O6" i="1"/>
  <c r="O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000-000001000000}">
      <text>
        <r>
          <rPr>
            <sz val="10"/>
            <color rgb="FF000000"/>
            <rFont val="Arial"/>
            <scheme val="minor"/>
          </rPr>
          <t>Sale del grafico de Id vs Vgs con el circuito en ON.
	-Facundo Molina</t>
        </r>
      </text>
    </comment>
  </commentList>
</comments>
</file>

<file path=xl/sharedStrings.xml><?xml version="1.0" encoding="utf-8"?>
<sst xmlns="http://schemas.openxmlformats.org/spreadsheetml/2006/main" count="19" uniqueCount="19">
  <si>
    <t>Rgg</t>
  </si>
  <si>
    <t>Vgg</t>
  </si>
  <si>
    <t>Ciss1 (Cgd+Cgs)</t>
  </si>
  <si>
    <t>Ciss2 (Cgd+Cgs)</t>
  </si>
  <si>
    <t>Cgd1</t>
  </si>
  <si>
    <t>Cgd2</t>
  </si>
  <si>
    <t>VgsTH</t>
  </si>
  <si>
    <t>Vgs,Io(on)</t>
  </si>
  <si>
    <t>DeltaQ [C]</t>
  </si>
  <si>
    <t>Tau1</t>
  </si>
  <si>
    <t>Tau2</t>
  </si>
  <si>
    <t>tfv</t>
  </si>
  <si>
    <t>ton</t>
  </si>
  <si>
    <t>tdon</t>
  </si>
  <si>
    <t>tdoff</t>
  </si>
  <si>
    <t>trv</t>
  </si>
  <si>
    <t>tfio</t>
  </si>
  <si>
    <t>trio</t>
  </si>
  <si>
    <t>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</si>
</sst>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8" fontId="1" fillId="0" borderId="0" xfId="0" applyNumberFormat="1" applyFont="1"/>
    <xf numFmtId="48" fontId="1" fillId="2" borderId="0" xfId="0" applyNumberFormat="1" applyFont="1" applyFill="1"/>
    <xf numFmtId="48" fontId="1" fillId="3" borderId="0" xfId="0" applyNumberFormat="1" applyFont="1" applyFill="1"/>
    <xf numFmtId="48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180975</xdr:rowOff>
    </xdr:from>
    <xdr:ext cx="4657725" cy="38004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754380</xdr:colOff>
      <xdr:row>20</xdr:row>
      <xdr:rowOff>20955</xdr:rowOff>
    </xdr:from>
    <xdr:ext cx="4657725" cy="3905250"/>
    <xdr:pic>
      <xdr:nvPicPr>
        <xdr:cNvPr id="3" name="image3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379720" y="3983355"/>
          <a:ext cx="4657725" cy="39052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175260</xdr:colOff>
      <xdr:row>41</xdr:row>
      <xdr:rowOff>184785</xdr:rowOff>
    </xdr:from>
    <xdr:ext cx="7591425" cy="3495675"/>
    <xdr:pic>
      <xdr:nvPicPr>
        <xdr:cNvPr id="4" name="image2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43940" y="8307705"/>
          <a:ext cx="7591425" cy="3495675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S7"/>
  <sheetViews>
    <sheetView tabSelected="1" workbookViewId="0">
      <selection activeCell="S7" sqref="S7"/>
    </sheetView>
  </sheetViews>
  <sheetFormatPr defaultColWidth="12.6640625" defaultRowHeight="15.75" customHeight="1" x14ac:dyDescent="0.25"/>
  <cols>
    <col min="3" max="3" width="16.77734375" customWidth="1"/>
    <col min="5" max="6" width="0" hidden="1" customWidth="1"/>
    <col min="8" max="8" width="13.6640625" customWidth="1"/>
    <col min="10" max="11" width="0" hidden="1" customWidth="1"/>
    <col min="12" max="12" width="12.88671875" customWidth="1"/>
  </cols>
  <sheetData>
    <row r="2" spans="1:1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13</v>
      </c>
      <c r="M2" s="2" t="s">
        <v>17</v>
      </c>
      <c r="N2" s="2" t="s">
        <v>11</v>
      </c>
      <c r="O2" s="2" t="s">
        <v>12</v>
      </c>
      <c r="P2" s="3" t="s">
        <v>14</v>
      </c>
      <c r="Q2" s="3" t="s">
        <v>15</v>
      </c>
      <c r="R2" s="3" t="s">
        <v>16</v>
      </c>
      <c r="S2" s="3" t="s">
        <v>18</v>
      </c>
    </row>
    <row r="3" spans="1:19" x14ac:dyDescent="0.25">
      <c r="A3" s="1">
        <v>1</v>
      </c>
      <c r="B3" s="1">
        <v>18</v>
      </c>
      <c r="C3" s="1">
        <f t="shared" ref="C3:C6" si="0">700*0.000000000001</f>
        <v>6.9999999999999996E-10</v>
      </c>
      <c r="D3" s="1">
        <f t="shared" ref="D3:D6" si="1">1150*0.00000000001</f>
        <v>1.1499999999999999E-8</v>
      </c>
      <c r="E3" s="1">
        <f t="shared" ref="E3:E7" si="2">125*0.00000000001</f>
        <v>1.25E-9</v>
      </c>
      <c r="F3" s="1">
        <f t="shared" ref="F3:F7" si="3">D3-C3</f>
        <v>1.0799999999999999E-8</v>
      </c>
      <c r="G3" s="1">
        <v>4</v>
      </c>
      <c r="H3" s="1">
        <v>4.3</v>
      </c>
      <c r="I3" s="1">
        <f>0.00000000936</f>
        <v>9.3600000000000008E-9</v>
      </c>
      <c r="J3" s="1">
        <f>A3*(C3)</f>
        <v>6.9999999999999996E-10</v>
      </c>
      <c r="K3" s="1">
        <f>B3*(D3)</f>
        <v>2.0699999999999999E-7</v>
      </c>
      <c r="L3" s="2">
        <f>-J3*LN(1-(G3/B3))</f>
        <v>1.7592009979663424E-10</v>
      </c>
      <c r="M3" s="2">
        <f>-J3*LN(1-(H3/B3))-L3</f>
        <v>1.516304774682561E-11</v>
      </c>
      <c r="N3" s="2">
        <f>(I3*A3/(B3-H3))</f>
        <v>6.8321167883211693E-10</v>
      </c>
      <c r="O3" s="2">
        <f t="shared" ref="O3:O6" si="4">SUM(L3:N3)</f>
        <v>8.7429482637557672E-10</v>
      </c>
      <c r="P3" s="4">
        <f>-K3*LN(H3/B3)</f>
        <v>2.9637364418570613E-7</v>
      </c>
      <c r="Q3" s="4">
        <f>I3/(H3/A3)</f>
        <v>2.1767441860465117E-9</v>
      </c>
      <c r="R3" s="4">
        <f>-J3*LN(G3/H3)</f>
        <v>5.0624463105738291E-11</v>
      </c>
      <c r="S3" s="4">
        <f>SUM(P3:R3)</f>
        <v>2.9860101283485839E-7</v>
      </c>
    </row>
    <row r="4" spans="1:19" x14ac:dyDescent="0.25">
      <c r="A4" s="1">
        <v>10</v>
      </c>
      <c r="B4" s="1">
        <v>18</v>
      </c>
      <c r="C4" s="1">
        <f t="shared" si="0"/>
        <v>6.9999999999999996E-10</v>
      </c>
      <c r="D4" s="1">
        <f t="shared" si="1"/>
        <v>1.1499999999999999E-8</v>
      </c>
      <c r="E4" s="1">
        <f t="shared" si="2"/>
        <v>1.25E-9</v>
      </c>
      <c r="F4" s="1">
        <f t="shared" si="3"/>
        <v>1.0799999999999999E-8</v>
      </c>
      <c r="G4" s="1">
        <v>4</v>
      </c>
      <c r="H4" s="1">
        <v>4.3</v>
      </c>
      <c r="I4" s="1">
        <f t="shared" ref="I4:I7" si="5">0.00000000936</f>
        <v>9.3600000000000008E-9</v>
      </c>
      <c r="J4" s="1">
        <f t="shared" ref="J4:K4" si="6">A4*(C4)</f>
        <v>6.9999999999999998E-9</v>
      </c>
      <c r="K4" s="1">
        <f t="shared" si="6"/>
        <v>2.0699999999999999E-7</v>
      </c>
      <c r="L4" s="2">
        <f t="shared" ref="L4:L6" si="7">-J4*LN(1-(G4/B4))</f>
        <v>1.7592009979663423E-9</v>
      </c>
      <c r="M4" s="2">
        <f t="shared" ref="M4:M6" si="8">-J4*LN(1-(H4/B4))-L4</f>
        <v>1.5163047746825604E-10</v>
      </c>
      <c r="N4" s="2">
        <f t="shared" ref="N4:N6" si="9">(I4*A4/(B4-H4))</f>
        <v>6.8321167883211689E-9</v>
      </c>
      <c r="O4" s="2">
        <f t="shared" si="4"/>
        <v>8.7429482637557672E-9</v>
      </c>
      <c r="P4" s="4">
        <f t="shared" ref="P4:P7" si="10">-K4*LN(H4/B4)</f>
        <v>2.9637364418570613E-7</v>
      </c>
      <c r="Q4" s="4">
        <f t="shared" ref="Q4:Q7" si="11">I4/(H4/A4)</f>
        <v>2.1767441860465117E-8</v>
      </c>
      <c r="R4" s="4">
        <f t="shared" ref="R4:R7" si="12">-J4*LN(G4/H4)</f>
        <v>5.0624463105738296E-10</v>
      </c>
      <c r="S4" s="4">
        <f t="shared" ref="S4:S7" si="13">SUM(P4:R4)</f>
        <v>3.1864733067722864E-7</v>
      </c>
    </row>
    <row r="5" spans="1:19" x14ac:dyDescent="0.25">
      <c r="A5" s="1">
        <v>22</v>
      </c>
      <c r="B5" s="1">
        <v>18</v>
      </c>
      <c r="C5" s="1">
        <f t="shared" si="0"/>
        <v>6.9999999999999996E-10</v>
      </c>
      <c r="D5" s="1">
        <f t="shared" si="1"/>
        <v>1.1499999999999999E-8</v>
      </c>
      <c r="E5" s="1">
        <f t="shared" si="2"/>
        <v>1.25E-9</v>
      </c>
      <c r="F5" s="1">
        <f t="shared" si="3"/>
        <v>1.0799999999999999E-8</v>
      </c>
      <c r="G5" s="1">
        <v>4</v>
      </c>
      <c r="H5" s="1">
        <v>4.3</v>
      </c>
      <c r="I5" s="1">
        <f t="shared" si="5"/>
        <v>9.3600000000000008E-9</v>
      </c>
      <c r="J5" s="1">
        <f t="shared" ref="J5:K5" si="14">A5*(C5)</f>
        <v>1.5399999999999999E-8</v>
      </c>
      <c r="K5" s="1">
        <f t="shared" si="14"/>
        <v>2.0699999999999999E-7</v>
      </c>
      <c r="L5" s="2">
        <f t="shared" si="7"/>
        <v>3.8702421955259533E-9</v>
      </c>
      <c r="M5" s="2">
        <f t="shared" si="8"/>
        <v>3.3358705043016346E-10</v>
      </c>
      <c r="N5" s="2">
        <f t="shared" si="9"/>
        <v>1.503065693430657E-8</v>
      </c>
      <c r="O5" s="2">
        <f t="shared" si="4"/>
        <v>1.9234486180262688E-8</v>
      </c>
      <c r="P5" s="4">
        <f t="shared" si="10"/>
        <v>2.9637364418570613E-7</v>
      </c>
      <c r="Q5" s="4">
        <f t="shared" si="11"/>
        <v>4.7888372093023267E-8</v>
      </c>
      <c r="R5" s="4">
        <f t="shared" si="12"/>
        <v>1.1137381883262423E-9</v>
      </c>
      <c r="S5" s="4">
        <f t="shared" si="13"/>
        <v>3.4537575446705565E-7</v>
      </c>
    </row>
    <row r="6" spans="1:19" x14ac:dyDescent="0.25">
      <c r="A6" s="1">
        <v>47</v>
      </c>
      <c r="B6" s="1">
        <v>18</v>
      </c>
      <c r="C6" s="1">
        <f t="shared" si="0"/>
        <v>6.9999999999999996E-10</v>
      </c>
      <c r="D6" s="1">
        <f t="shared" si="1"/>
        <v>1.1499999999999999E-8</v>
      </c>
      <c r="E6" s="1">
        <f t="shared" si="2"/>
        <v>1.25E-9</v>
      </c>
      <c r="F6" s="1">
        <f t="shared" si="3"/>
        <v>1.0799999999999999E-8</v>
      </c>
      <c r="G6" s="1">
        <v>4</v>
      </c>
      <c r="H6" s="1">
        <v>4.3</v>
      </c>
      <c r="I6" s="1">
        <f t="shared" si="5"/>
        <v>9.3600000000000008E-9</v>
      </c>
      <c r="J6" s="1">
        <f t="shared" ref="J6:K6" si="15">A6*(C6)</f>
        <v>3.2899999999999997E-8</v>
      </c>
      <c r="K6" s="1">
        <f t="shared" si="15"/>
        <v>2.0699999999999999E-7</v>
      </c>
      <c r="L6" s="2">
        <f t="shared" si="7"/>
        <v>8.2682446904418091E-9</v>
      </c>
      <c r="M6" s="2">
        <f t="shared" si="8"/>
        <v>7.1266324410080316E-10</v>
      </c>
      <c r="N6" s="2">
        <f t="shared" si="9"/>
        <v>3.2110948905109495E-8</v>
      </c>
      <c r="O6" s="2">
        <f t="shared" si="4"/>
        <v>4.1091856839652109E-8</v>
      </c>
      <c r="P6" s="4">
        <f t="shared" si="10"/>
        <v>2.9637364418570613E-7</v>
      </c>
      <c r="Q6" s="4">
        <f t="shared" si="11"/>
        <v>1.0230697674418606E-7</v>
      </c>
      <c r="R6" s="4">
        <f t="shared" si="12"/>
        <v>2.3793497659696994E-9</v>
      </c>
      <c r="S6" s="4">
        <f t="shared" si="13"/>
        <v>4.0105997069586188E-7</v>
      </c>
    </row>
    <row r="7" spans="1:19" x14ac:dyDescent="0.25">
      <c r="A7" s="1">
        <v>100</v>
      </c>
      <c r="B7" s="1">
        <v>18</v>
      </c>
      <c r="C7" s="1">
        <f>700*0.000000000001</f>
        <v>6.9999999999999996E-10</v>
      </c>
      <c r="D7" s="1">
        <f>1150*0.00000000001</f>
        <v>1.1499999999999999E-8</v>
      </c>
      <c r="E7" s="1">
        <f t="shared" si="2"/>
        <v>1.25E-9</v>
      </c>
      <c r="F7" s="1">
        <f t="shared" si="3"/>
        <v>1.0799999999999999E-8</v>
      </c>
      <c r="G7" s="1">
        <v>4</v>
      </c>
      <c r="H7" s="1">
        <v>4.3</v>
      </c>
      <c r="I7" s="1">
        <f t="shared" si="5"/>
        <v>9.3600000000000008E-9</v>
      </c>
      <c r="J7" s="1">
        <f>A7*(C7)</f>
        <v>6.9999999999999992E-8</v>
      </c>
      <c r="K7" s="1">
        <f t="shared" ref="K7" si="16">B7*(D7)</f>
        <v>2.0699999999999999E-7</v>
      </c>
      <c r="L7" s="2">
        <f>-J7*LN(1-(G7/B7))</f>
        <v>1.7592009979663423E-8</v>
      </c>
      <c r="M7" s="2">
        <f>-J7*LN(1-(H7/B7))-L7</f>
        <v>1.5163047746825588E-9</v>
      </c>
      <c r="N7" s="2">
        <f>(I7*A7/(B7-H7))</f>
        <v>6.8321167883211687E-8</v>
      </c>
      <c r="O7" s="2">
        <f>SUM(L7:N7)</f>
        <v>8.7429482637557672E-8</v>
      </c>
      <c r="P7" s="4">
        <f t="shared" si="10"/>
        <v>2.9637364418570613E-7</v>
      </c>
      <c r="Q7" s="4">
        <f t="shared" si="11"/>
        <v>2.1767441860465119E-7</v>
      </c>
      <c r="R7" s="4">
        <f t="shared" si="12"/>
        <v>5.0624463105738284E-9</v>
      </c>
      <c r="S7" s="4">
        <f t="shared" si="13"/>
        <v>5.1911050910093111E-7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Carlos Lin</dc:creator>
  <cp:lastModifiedBy>Benjamin Carlos Lin</cp:lastModifiedBy>
  <dcterms:created xsi:type="dcterms:W3CDTF">2023-04-20T21:02:14Z</dcterms:created>
  <dcterms:modified xsi:type="dcterms:W3CDTF">2023-04-21T12:51:28Z</dcterms:modified>
</cp:coreProperties>
</file>