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aching_Materials\CEE-445 Fall 2018\Laboratory\Lab 6 BLE\ref\"/>
    </mc:Choice>
  </mc:AlternateContent>
  <xr:revisionPtr revIDLastSave="0" documentId="13_ncr:1_{A26F8C46-5657-48D3-A64C-7FF391E78F28}" xr6:coauthVersionLast="41" xr6:coauthVersionMax="41" xr10:uidLastSave="{00000000-0000-0000-0000-000000000000}"/>
  <bookViews>
    <workbookView xWindow="10" yWindow="0" windowWidth="19180" windowHeight="10200" xr2:uid="{00000000-000D-0000-FFFF-FFFF00000000}"/>
  </bookViews>
  <sheets>
    <sheet name="sensortaggatt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7" i="1" l="1"/>
  <c r="A1" i="1" l="1"/>
  <c r="B1" i="1"/>
  <c r="C1" i="1"/>
  <c r="D1" i="1"/>
  <c r="E1" i="1"/>
  <c r="F1" i="1"/>
  <c r="G1" i="1"/>
  <c r="A2" i="1"/>
  <c r="B2" i="1"/>
  <c r="C2" i="1"/>
  <c r="D2" i="1"/>
  <c r="E2" i="1"/>
  <c r="F2" i="1"/>
  <c r="G2" i="1"/>
  <c r="A3" i="1"/>
  <c r="B3" i="1"/>
  <c r="C3" i="1"/>
  <c r="D3" i="1"/>
  <c r="E3" i="1"/>
  <c r="F3" i="1"/>
  <c r="G3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A11" i="1"/>
  <c r="B11" i="1"/>
  <c r="C11" i="1"/>
  <c r="D11" i="1"/>
  <c r="E11" i="1"/>
  <c r="F11" i="1"/>
  <c r="G11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A28" i="1"/>
  <c r="B28" i="1"/>
  <c r="C28" i="1"/>
  <c r="D28" i="1"/>
  <c r="E28" i="1"/>
  <c r="F28" i="1"/>
  <c r="G28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G30" i="1"/>
  <c r="A31" i="1"/>
  <c r="B31" i="1"/>
  <c r="C31" i="1"/>
  <c r="D31" i="1"/>
  <c r="E31" i="1"/>
  <c r="F31" i="1"/>
  <c r="G31" i="1"/>
  <c r="A32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A34" i="1"/>
  <c r="B34" i="1"/>
  <c r="C34" i="1"/>
  <c r="D34" i="1"/>
  <c r="E34" i="1"/>
  <c r="F34" i="1"/>
  <c r="G34" i="1"/>
  <c r="A35" i="1"/>
  <c r="B35" i="1"/>
  <c r="C35" i="1"/>
  <c r="D35" i="1"/>
  <c r="E35" i="1"/>
  <c r="F35" i="1"/>
  <c r="G35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A49" i="1"/>
  <c r="B49" i="1"/>
  <c r="C49" i="1"/>
  <c r="D49" i="1"/>
  <c r="E49" i="1"/>
  <c r="F49" i="1"/>
  <c r="G49" i="1"/>
  <c r="A50" i="1"/>
  <c r="B50" i="1"/>
  <c r="C50" i="1"/>
  <c r="E50" i="1"/>
  <c r="F50" i="1"/>
  <c r="G50" i="1"/>
  <c r="A51" i="1"/>
  <c r="B51" i="1"/>
  <c r="C51" i="1"/>
  <c r="D51" i="1"/>
  <c r="E51" i="1"/>
  <c r="F51" i="1"/>
  <c r="G51" i="1"/>
  <c r="A52" i="1"/>
  <c r="B52" i="1"/>
  <c r="C52" i="1"/>
  <c r="D52" i="1"/>
  <c r="E52" i="1"/>
  <c r="F52" i="1"/>
  <c r="G52" i="1"/>
  <c r="A53" i="1"/>
  <c r="B53" i="1"/>
  <c r="C53" i="1"/>
  <c r="D53" i="1"/>
  <c r="E53" i="1"/>
  <c r="F53" i="1"/>
  <c r="G53" i="1"/>
  <c r="A54" i="1"/>
  <c r="B54" i="1"/>
  <c r="C54" i="1"/>
  <c r="D54" i="1"/>
  <c r="E54" i="1"/>
  <c r="F54" i="1"/>
  <c r="G54" i="1"/>
  <c r="A55" i="1"/>
  <c r="B55" i="1"/>
  <c r="C55" i="1"/>
  <c r="D55" i="1"/>
  <c r="E55" i="1"/>
  <c r="F55" i="1"/>
  <c r="G55" i="1"/>
  <c r="A56" i="1"/>
  <c r="B56" i="1"/>
  <c r="C56" i="1"/>
  <c r="D56" i="1"/>
  <c r="E56" i="1"/>
  <c r="F56" i="1"/>
  <c r="G56" i="1"/>
  <c r="A57" i="1"/>
  <c r="B57" i="1"/>
  <c r="C57" i="1"/>
  <c r="D57" i="1"/>
  <c r="F57" i="1"/>
  <c r="G57" i="1"/>
  <c r="A58" i="1"/>
  <c r="B58" i="1"/>
  <c r="C58" i="1"/>
  <c r="E58" i="1"/>
  <c r="F58" i="1"/>
  <c r="G58" i="1"/>
  <c r="A59" i="1"/>
  <c r="B59" i="1"/>
  <c r="C59" i="1"/>
  <c r="D59" i="1"/>
  <c r="E59" i="1"/>
  <c r="F59" i="1"/>
  <c r="G59" i="1"/>
  <c r="A60" i="1"/>
  <c r="B60" i="1"/>
  <c r="C60" i="1"/>
  <c r="D60" i="1"/>
  <c r="E60" i="1"/>
  <c r="F60" i="1"/>
  <c r="G60" i="1"/>
  <c r="A61" i="1"/>
  <c r="B61" i="1"/>
  <c r="C61" i="1"/>
  <c r="E61" i="1"/>
  <c r="F61" i="1"/>
  <c r="G61" i="1"/>
  <c r="A62" i="1"/>
  <c r="B62" i="1"/>
  <c r="C62" i="1"/>
  <c r="D62" i="1"/>
  <c r="E62" i="1"/>
  <c r="F62" i="1"/>
  <c r="G62" i="1"/>
  <c r="A63" i="1"/>
  <c r="B63" i="1"/>
  <c r="C63" i="1"/>
  <c r="D63" i="1"/>
  <c r="E63" i="1"/>
  <c r="F63" i="1"/>
  <c r="G63" i="1"/>
  <c r="A64" i="1"/>
  <c r="B64" i="1"/>
  <c r="C64" i="1"/>
  <c r="E64" i="1"/>
  <c r="F64" i="1"/>
  <c r="G64" i="1"/>
  <c r="A65" i="1"/>
  <c r="B65" i="1"/>
  <c r="C65" i="1"/>
  <c r="D65" i="1"/>
  <c r="E65" i="1"/>
  <c r="F65" i="1"/>
  <c r="G65" i="1"/>
  <c r="A66" i="1"/>
  <c r="B66" i="1"/>
  <c r="C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E68" i="1"/>
  <c r="F68" i="1"/>
  <c r="G68" i="1"/>
  <c r="A69" i="1"/>
  <c r="B69" i="1"/>
  <c r="C69" i="1"/>
  <c r="E69" i="1"/>
  <c r="F69" i="1"/>
  <c r="G69" i="1"/>
  <c r="A70" i="1"/>
  <c r="B70" i="1"/>
  <c r="C70" i="1"/>
  <c r="D70" i="1"/>
  <c r="E70" i="1"/>
  <c r="F70" i="1"/>
  <c r="G70" i="1"/>
  <c r="A71" i="1"/>
  <c r="B71" i="1"/>
  <c r="C71" i="1"/>
  <c r="D71" i="1"/>
  <c r="E71" i="1"/>
  <c r="F71" i="1"/>
  <c r="G71" i="1"/>
  <c r="A72" i="1"/>
  <c r="B72" i="1"/>
  <c r="C72" i="1"/>
  <c r="E72" i="1"/>
  <c r="F72" i="1"/>
  <c r="G72" i="1"/>
  <c r="A73" i="1"/>
  <c r="B73" i="1"/>
  <c r="C73" i="1"/>
  <c r="D73" i="1"/>
  <c r="E73" i="1"/>
  <c r="F73" i="1"/>
  <c r="G73" i="1"/>
  <c r="A74" i="1"/>
  <c r="B74" i="1"/>
  <c r="C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79" i="1"/>
  <c r="B79" i="1"/>
  <c r="C79" i="1"/>
  <c r="D79" i="1"/>
  <c r="E79" i="1"/>
  <c r="F79" i="1"/>
  <c r="G79" i="1"/>
  <c r="A80" i="1"/>
  <c r="B80" i="1"/>
  <c r="C80" i="1"/>
  <c r="D80" i="1"/>
  <c r="E80" i="1"/>
  <c r="F80" i="1"/>
  <c r="G80" i="1"/>
  <c r="A81" i="1"/>
  <c r="B81" i="1"/>
  <c r="C81" i="1"/>
  <c r="D81" i="1"/>
  <c r="E81" i="1"/>
  <c r="F81" i="1"/>
  <c r="G81" i="1"/>
  <c r="A82" i="1"/>
  <c r="B82" i="1"/>
  <c r="C82" i="1"/>
  <c r="E82" i="1"/>
  <c r="F82" i="1"/>
  <c r="G82" i="1"/>
  <c r="A83" i="1"/>
  <c r="B83" i="1"/>
  <c r="C83" i="1"/>
  <c r="D83" i="1"/>
  <c r="E83" i="1"/>
  <c r="F83" i="1"/>
  <c r="G83" i="1"/>
  <c r="A84" i="1"/>
  <c r="B84" i="1"/>
  <c r="C84" i="1"/>
  <c r="E84" i="1"/>
  <c r="F84" i="1"/>
  <c r="G84" i="1"/>
  <c r="A85" i="1"/>
  <c r="B85" i="1"/>
  <c r="C85" i="1"/>
  <c r="D85" i="1"/>
  <c r="E85" i="1"/>
  <c r="F85" i="1"/>
  <c r="G85" i="1"/>
  <c r="A86" i="1"/>
  <c r="B86" i="1"/>
  <c r="C86" i="1"/>
  <c r="D86" i="1"/>
  <c r="E86" i="1"/>
  <c r="F86" i="1"/>
  <c r="G86" i="1"/>
  <c r="A87" i="1"/>
  <c r="B87" i="1"/>
  <c r="C87" i="1"/>
  <c r="E87" i="1"/>
  <c r="F87" i="1"/>
  <c r="G87" i="1"/>
  <c r="A88" i="1"/>
  <c r="B88" i="1"/>
  <c r="C88" i="1"/>
  <c r="D88" i="1"/>
  <c r="E88" i="1"/>
  <c r="F88" i="1"/>
  <c r="G88" i="1"/>
  <c r="A89" i="1"/>
  <c r="B89" i="1"/>
  <c r="C89" i="1"/>
  <c r="E89" i="1"/>
  <c r="F89" i="1"/>
  <c r="G89" i="1"/>
  <c r="A90" i="1"/>
  <c r="B90" i="1"/>
  <c r="C90" i="1"/>
  <c r="D90" i="1"/>
  <c r="E90" i="1"/>
  <c r="F90" i="1"/>
  <c r="G90" i="1"/>
  <c r="A91" i="1"/>
  <c r="B91" i="1"/>
  <c r="C91" i="1"/>
  <c r="E91" i="1"/>
  <c r="F91" i="1"/>
  <c r="G91" i="1"/>
</calcChain>
</file>

<file path=xl/sharedStrings.xml><?xml version="1.0" encoding="utf-8"?>
<sst xmlns="http://schemas.openxmlformats.org/spreadsheetml/2006/main" count="14" uniqueCount="14">
  <si>
    <t>IR Temperature Period</t>
  </si>
  <si>
    <t>Humidity Period</t>
  </si>
  <si>
    <t>Barometer Period</t>
  </si>
  <si>
    <t>Movement Data</t>
  </si>
  <si>
    <t>Movement Config</t>
  </si>
  <si>
    <t>Movement Period</t>
  </si>
  <si>
    <t>Luxometer Data</t>
  </si>
  <si>
    <t>Luxometer Config</t>
  </si>
  <si>
    <t>Luxometer Period</t>
  </si>
  <si>
    <t>IO Data</t>
  </si>
  <si>
    <t>IO Config</t>
  </si>
  <si>
    <t>Register Data</t>
  </si>
  <si>
    <t>Register Address</t>
  </si>
  <si>
    <t>Register Device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</si>
</sst>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1"/>
  <sheetViews>
    <sheetView tabSelected="1" topLeftCell="A58" workbookViewId="0">
      <selection activeCell="D72" sqref="D72"/>
    </sheetView>
  </sheetViews>
  <sheetFormatPr defaultRowHeight="14.5" x14ac:dyDescent="0.35"/>
  <cols>
    <col min="1" max="1" width="10.81640625" customWidth="1"/>
    <col min="3" max="3" width="36.7265625" customWidth="1"/>
    <col min="4" max="4" width="34.1796875" customWidth="1"/>
    <col min="5" max="5" width="51.1796875" customWidth="1"/>
    <col min="6" max="6" width="11.7265625" customWidth="1"/>
    <col min="7" max="7" width="10.1796875" customWidth="1"/>
  </cols>
  <sheetData>
    <row r="1" spans="1:7" x14ac:dyDescent="0.35">
      <c r="A1" t="str">
        <f>"ConnectionHandle"</f>
        <v>ConnectionHandle</v>
      </c>
      <c r="B1" t="str">
        <f>"Handle"</f>
        <v>Handle</v>
      </c>
      <c r="C1" t="str">
        <f>"Uuid"</f>
        <v>Uuid</v>
      </c>
      <c r="D1" t="str">
        <f>"UuidDesc"</f>
        <v>UuidDesc</v>
      </c>
      <c r="E1" t="str">
        <f>"Value"</f>
        <v>Value</v>
      </c>
      <c r="F1" t="str">
        <f>"ValueDesc"</f>
        <v>ValueDesc</v>
      </c>
      <c r="G1" t="str">
        <f>"Properties"</f>
        <v>Properties</v>
      </c>
    </row>
    <row r="2" spans="1:7" x14ac:dyDescent="0.35">
      <c r="A2" t="str">
        <f t="shared" ref="A2:A33" si="0">"0x0000"</f>
        <v>0x0000</v>
      </c>
      <c r="B2" t="str">
        <f>"0x0001"</f>
        <v>0x0001</v>
      </c>
      <c r="C2" t="str">
        <f>"0x2800"</f>
        <v>0x2800</v>
      </c>
      <c r="D2" t="str">
        <f>"GATT Primary Service Declaration"</f>
        <v>GATT Primary Service Declaration</v>
      </c>
      <c r="E2" t="str">
        <f>"00:18"</f>
        <v>00:18</v>
      </c>
      <c r="F2" t="str">
        <f>""</f>
        <v/>
      </c>
      <c r="G2" t="str">
        <f>""</f>
        <v/>
      </c>
    </row>
    <row r="3" spans="1:7" x14ac:dyDescent="0.35">
      <c r="A3" t="str">
        <f t="shared" si="0"/>
        <v>0x0000</v>
      </c>
      <c r="B3" t="str">
        <f>"0x0002"</f>
        <v>0x0002</v>
      </c>
      <c r="C3" t="str">
        <f>"0x2803"</f>
        <v>0x2803</v>
      </c>
      <c r="D3" t="str">
        <f>"  GATT Characteristic Declaration"</f>
        <v xml:space="preserve">  GATT Characteristic Declaration</v>
      </c>
      <c r="E3" t="str">
        <f>"02:03:00:00:2A"</f>
        <v>02:03:00:00:2A</v>
      </c>
      <c r="F3" t="str">
        <f>""</f>
        <v/>
      </c>
      <c r="G3" t="str">
        <f>""</f>
        <v/>
      </c>
    </row>
    <row r="4" spans="1:7" x14ac:dyDescent="0.35">
      <c r="A4" t="str">
        <f t="shared" si="0"/>
        <v>0x0000</v>
      </c>
      <c r="B4" t="str">
        <f>"0x0003"</f>
        <v>0x0003</v>
      </c>
      <c r="C4" t="str">
        <f>"0x2A00"</f>
        <v>0x2A00</v>
      </c>
      <c r="D4" t="str">
        <f>"    Device Name"</f>
        <v xml:space="preserve">    Device Name</v>
      </c>
      <c r="E4" t="str">
        <f>"SensorTag 2.0"</f>
        <v>SensorTag 2.0</v>
      </c>
      <c r="F4" t="str">
        <f>""</f>
        <v/>
      </c>
      <c r="G4" t="str">
        <f>"Rd  0x02"</f>
        <v>Rd  0x02</v>
      </c>
    </row>
    <row r="5" spans="1:7" x14ac:dyDescent="0.35">
      <c r="A5" t="str">
        <f t="shared" si="0"/>
        <v>0x0000</v>
      </c>
      <c r="B5" t="str">
        <f>"0x0004"</f>
        <v>0x0004</v>
      </c>
      <c r="C5" t="str">
        <f>"0x2803"</f>
        <v>0x2803</v>
      </c>
      <c r="D5" t="str">
        <f>"  GATT Characteristic Declaration"</f>
        <v xml:space="preserve">  GATT Characteristic Declaration</v>
      </c>
      <c r="E5" t="str">
        <f>"02:05:00:01:2A"</f>
        <v>02:05:00:01:2A</v>
      </c>
      <c r="F5" t="str">
        <f>""</f>
        <v/>
      </c>
      <c r="G5" t="str">
        <f>""</f>
        <v/>
      </c>
    </row>
    <row r="6" spans="1:7" x14ac:dyDescent="0.35">
      <c r="A6" t="str">
        <f t="shared" si="0"/>
        <v>0x0000</v>
      </c>
      <c r="B6" t="str">
        <f>"0x0005"</f>
        <v>0x0005</v>
      </c>
      <c r="C6" t="str">
        <f>"0x2A01"</f>
        <v>0x2A01</v>
      </c>
      <c r="D6" t="str">
        <f>"    Appearance"</f>
        <v xml:space="preserve">    Appearance</v>
      </c>
      <c r="E6" t="str">
        <f>"00:00"</f>
        <v>00:00</v>
      </c>
      <c r="F6" t="str">
        <f>""</f>
        <v/>
      </c>
      <c r="G6" t="str">
        <f>"Rd  0x02"</f>
        <v>Rd  0x02</v>
      </c>
    </row>
    <row r="7" spans="1:7" x14ac:dyDescent="0.35">
      <c r="A7" t="str">
        <f t="shared" si="0"/>
        <v>0x0000</v>
      </c>
      <c r="B7" t="str">
        <f>"0x0006"</f>
        <v>0x0006</v>
      </c>
      <c r="C7" t="str">
        <f>"0x2803"</f>
        <v>0x2803</v>
      </c>
      <c r="D7" t="str">
        <f>"  GATT Characteristic Declaration"</f>
        <v xml:space="preserve">  GATT Characteristic Declaration</v>
      </c>
      <c r="E7" t="str">
        <f>"02:07:00:04:2A"</f>
        <v>02:07:00:04:2A</v>
      </c>
      <c r="F7" t="str">
        <f>""</f>
        <v/>
      </c>
      <c r="G7" t="str">
        <f>""</f>
        <v/>
      </c>
    </row>
    <row r="8" spans="1:7" x14ac:dyDescent="0.35">
      <c r="A8" t="str">
        <f t="shared" si="0"/>
        <v>0x0000</v>
      </c>
      <c r="B8" t="str">
        <f>"0x0007"</f>
        <v>0x0007</v>
      </c>
      <c r="C8" t="str">
        <f>"0x2A04"</f>
        <v>0x2A04</v>
      </c>
      <c r="D8" t="str">
        <f>"    Peripheral Preferred Connection Parameters"</f>
        <v xml:space="preserve">    Peripheral Preferred Connection Parameters</v>
      </c>
      <c r="E8" t="str">
        <f>"50:00:A0:00:00:00:E8:03"</f>
        <v>50:00:A0:00:00:00:E8:03</v>
      </c>
      <c r="F8" t="str">
        <f>""</f>
        <v/>
      </c>
      <c r="G8" t="str">
        <f>"Rd  0x02"</f>
        <v>Rd  0x02</v>
      </c>
    </row>
    <row r="9" spans="1:7" x14ac:dyDescent="0.35">
      <c r="A9" t="str">
        <f t="shared" si="0"/>
        <v>0x0000</v>
      </c>
      <c r="B9" t="str">
        <f>"0x0008"</f>
        <v>0x0008</v>
      </c>
      <c r="C9" t="str">
        <f>"0x2800"</f>
        <v>0x2800</v>
      </c>
      <c r="D9" t="str">
        <f>"GATT Primary Service Declaration"</f>
        <v>GATT Primary Service Declaration</v>
      </c>
      <c r="E9" t="str">
        <f>"01:18"</f>
        <v>01:18</v>
      </c>
      <c r="F9" t="str">
        <f>""</f>
        <v/>
      </c>
      <c r="G9" t="str">
        <f>""</f>
        <v/>
      </c>
    </row>
    <row r="10" spans="1:7" x14ac:dyDescent="0.35">
      <c r="A10" t="str">
        <f t="shared" si="0"/>
        <v>0x0000</v>
      </c>
      <c r="B10" t="str">
        <f>"0x0009"</f>
        <v>0x0009</v>
      </c>
      <c r="C10" t="str">
        <f>"0x2800"</f>
        <v>0x2800</v>
      </c>
      <c r="D10" t="str">
        <f>"GATT Primary Service Declaration"</f>
        <v>GATT Primary Service Declaration</v>
      </c>
      <c r="E10" t="str">
        <f>"0A:18"</f>
        <v>0A:18</v>
      </c>
      <c r="F10" t="str">
        <f>""</f>
        <v/>
      </c>
      <c r="G10" t="str">
        <f>""</f>
        <v/>
      </c>
    </row>
    <row r="11" spans="1:7" x14ac:dyDescent="0.35">
      <c r="A11" t="str">
        <f t="shared" si="0"/>
        <v>0x0000</v>
      </c>
      <c r="B11" t="str">
        <f>"0x000A"</f>
        <v>0x000A</v>
      </c>
      <c r="C11" t="str">
        <f>"0x2803"</f>
        <v>0x2803</v>
      </c>
      <c r="D11" t="str">
        <f>"  GATT Characteristic Declaration"</f>
        <v xml:space="preserve">  GATT Characteristic Declaration</v>
      </c>
      <c r="E11" t="str">
        <f>"02:0B:00:23:2A"</f>
        <v>02:0B:00:23:2A</v>
      </c>
      <c r="F11" t="str">
        <f>""</f>
        <v/>
      </c>
      <c r="G11" t="str">
        <f>""</f>
        <v/>
      </c>
    </row>
    <row r="12" spans="1:7" x14ac:dyDescent="0.35">
      <c r="A12" t="str">
        <f t="shared" si="0"/>
        <v>0x0000</v>
      </c>
      <c r="B12" t="str">
        <f>"0x000B"</f>
        <v>0x000B</v>
      </c>
      <c r="C12" t="str">
        <f>"0x2A23"</f>
        <v>0x2A23</v>
      </c>
      <c r="D12" t="str">
        <f>"    System ID"</f>
        <v xml:space="preserve">    System ID</v>
      </c>
      <c r="E12" t="str">
        <f>"83:C8:BC:00:00:48:B4:B0"</f>
        <v>83:C8:BC:00:00:48:B4:B0</v>
      </c>
      <c r="F12" t="str">
        <f>""</f>
        <v/>
      </c>
      <c r="G12" t="str">
        <f>"Rd  0x02"</f>
        <v>Rd  0x02</v>
      </c>
    </row>
    <row r="13" spans="1:7" x14ac:dyDescent="0.35">
      <c r="A13" t="str">
        <f t="shared" si="0"/>
        <v>0x0000</v>
      </c>
      <c r="B13" t="str">
        <f>"0x000C"</f>
        <v>0x000C</v>
      </c>
      <c r="C13" t="str">
        <f>"0x2803"</f>
        <v>0x2803</v>
      </c>
      <c r="D13" t="str">
        <f>"  GATT Characteristic Declaration"</f>
        <v xml:space="preserve">  GATT Characteristic Declaration</v>
      </c>
      <c r="E13" t="str">
        <f>"02:0D:00:24:2A"</f>
        <v>02:0D:00:24:2A</v>
      </c>
      <c r="F13" t="str">
        <f>""</f>
        <v/>
      </c>
      <c r="G13" t="str">
        <f>""</f>
        <v/>
      </c>
    </row>
    <row r="14" spans="1:7" x14ac:dyDescent="0.35">
      <c r="A14" t="str">
        <f t="shared" si="0"/>
        <v>0x0000</v>
      </c>
      <c r="B14" t="str">
        <f>"0x000D"</f>
        <v>0x000D</v>
      </c>
      <c r="C14" t="str">
        <f>"0x2A24"</f>
        <v>0x2A24</v>
      </c>
      <c r="D14" t="str">
        <f>"    Model Number String"</f>
        <v xml:space="preserve">    Model Number String</v>
      </c>
      <c r="E14" t="str">
        <f>"CC2650 SensorTag"</f>
        <v>CC2650 SensorTag</v>
      </c>
      <c r="F14" t="str">
        <f>""</f>
        <v/>
      </c>
      <c r="G14" t="str">
        <f>"Rd  0x02"</f>
        <v>Rd  0x02</v>
      </c>
    </row>
    <row r="15" spans="1:7" x14ac:dyDescent="0.35">
      <c r="A15" t="str">
        <f t="shared" si="0"/>
        <v>0x0000</v>
      </c>
      <c r="B15" t="str">
        <f>"0x000E"</f>
        <v>0x000E</v>
      </c>
      <c r="C15" t="str">
        <f>"0x2803"</f>
        <v>0x2803</v>
      </c>
      <c r="D15" t="str">
        <f>"  GATT Characteristic Declaration"</f>
        <v xml:space="preserve">  GATT Characteristic Declaration</v>
      </c>
      <c r="E15" t="str">
        <f>"02:0F:00:25:2A"</f>
        <v>02:0F:00:25:2A</v>
      </c>
      <c r="F15" t="str">
        <f>""</f>
        <v/>
      </c>
      <c r="G15" t="str">
        <f>""</f>
        <v/>
      </c>
    </row>
    <row r="16" spans="1:7" x14ac:dyDescent="0.35">
      <c r="A16" t="str">
        <f t="shared" si="0"/>
        <v>0x0000</v>
      </c>
      <c r="B16" t="str">
        <f>"0x000F"</f>
        <v>0x000F</v>
      </c>
      <c r="C16" t="str">
        <f>"0x2A25"</f>
        <v>0x2A25</v>
      </c>
      <c r="D16" t="str">
        <f>"    Serial Number String"</f>
        <v xml:space="preserve">    Serial Number String</v>
      </c>
      <c r="E16" t="str">
        <f>"N.A."</f>
        <v>N.A.</v>
      </c>
      <c r="F16" t="str">
        <f>""</f>
        <v/>
      </c>
      <c r="G16" t="str">
        <f>"Rd  0x02"</f>
        <v>Rd  0x02</v>
      </c>
    </row>
    <row r="17" spans="1:7" x14ac:dyDescent="0.35">
      <c r="A17" t="str">
        <f t="shared" si="0"/>
        <v>0x0000</v>
      </c>
      <c r="B17" t="str">
        <f>"0x0010"</f>
        <v>0x0010</v>
      </c>
      <c r="C17" t="str">
        <f>"0x2803"</f>
        <v>0x2803</v>
      </c>
      <c r="D17" t="str">
        <f>"  GATT Characteristic Declaration"</f>
        <v xml:space="preserve">  GATT Characteristic Declaration</v>
      </c>
      <c r="E17" t="str">
        <f>"02:11:00:26:2A"</f>
        <v>02:11:00:26:2A</v>
      </c>
      <c r="F17" t="str">
        <f>""</f>
        <v/>
      </c>
      <c r="G17" t="str">
        <f>""</f>
        <v/>
      </c>
    </row>
    <row r="18" spans="1:7" x14ac:dyDescent="0.35">
      <c r="A18" t="str">
        <f t="shared" si="0"/>
        <v>0x0000</v>
      </c>
      <c r="B18" t="str">
        <f>"0x0011"</f>
        <v>0x0011</v>
      </c>
      <c r="C18" t="str">
        <f>"0x2A26"</f>
        <v>0x2A26</v>
      </c>
      <c r="D18" t="str">
        <f>"    Firmware Revision String"</f>
        <v xml:space="preserve">    Firmware Revision String</v>
      </c>
      <c r="E18" t="str">
        <f>"1.30 (Aug 18 2016)"</f>
        <v>1.30 (Aug 18 2016)</v>
      </c>
      <c r="F18" t="str">
        <f>""</f>
        <v/>
      </c>
      <c r="G18" t="str">
        <f>"Rd  0x02"</f>
        <v>Rd  0x02</v>
      </c>
    </row>
    <row r="19" spans="1:7" x14ac:dyDescent="0.35">
      <c r="A19" t="str">
        <f t="shared" si="0"/>
        <v>0x0000</v>
      </c>
      <c r="B19" t="str">
        <f>"0x0012"</f>
        <v>0x0012</v>
      </c>
      <c r="C19" t="str">
        <f>"0x2803"</f>
        <v>0x2803</v>
      </c>
      <c r="D19" t="str">
        <f>"  GATT Characteristic Declaration"</f>
        <v xml:space="preserve">  GATT Characteristic Declaration</v>
      </c>
      <c r="E19" t="str">
        <f>"02:13:00:27:2A"</f>
        <v>02:13:00:27:2A</v>
      </c>
      <c r="F19" t="str">
        <f>""</f>
        <v/>
      </c>
      <c r="G19" t="str">
        <f>""</f>
        <v/>
      </c>
    </row>
    <row r="20" spans="1:7" x14ac:dyDescent="0.35">
      <c r="A20" t="str">
        <f t="shared" si="0"/>
        <v>0x0000</v>
      </c>
      <c r="B20" t="str">
        <f>"0x0013"</f>
        <v>0x0013</v>
      </c>
      <c r="C20" t="str">
        <f>"0x2A27"</f>
        <v>0x2A27</v>
      </c>
      <c r="D20" t="str">
        <f>"    Hardware Revision String"</f>
        <v xml:space="preserve">    Hardware Revision String</v>
      </c>
      <c r="E20" t="str">
        <f>"PCB 1.2/1.3"</f>
        <v>PCB 1.2/1.3</v>
      </c>
      <c r="F20" t="str">
        <f>""</f>
        <v/>
      </c>
      <c r="G20" t="str">
        <f>"Rd  0x02"</f>
        <v>Rd  0x02</v>
      </c>
    </row>
    <row r="21" spans="1:7" x14ac:dyDescent="0.35">
      <c r="A21" t="str">
        <f t="shared" si="0"/>
        <v>0x0000</v>
      </c>
      <c r="B21" t="str">
        <f>"0x0014"</f>
        <v>0x0014</v>
      </c>
      <c r="C21" t="str">
        <f>"0x2803"</f>
        <v>0x2803</v>
      </c>
      <c r="D21" t="str">
        <f>"  GATT Characteristic Declaration"</f>
        <v xml:space="preserve">  GATT Characteristic Declaration</v>
      </c>
      <c r="E21" t="str">
        <f>"02:15:00:28:2A"</f>
        <v>02:15:00:28:2A</v>
      </c>
      <c r="F21" t="str">
        <f>""</f>
        <v/>
      </c>
      <c r="G21" t="str">
        <f>""</f>
        <v/>
      </c>
    </row>
    <row r="22" spans="1:7" x14ac:dyDescent="0.35">
      <c r="A22" t="str">
        <f t="shared" si="0"/>
        <v>0x0000</v>
      </c>
      <c r="B22" t="str">
        <f>"0x0015"</f>
        <v>0x0015</v>
      </c>
      <c r="C22" t="str">
        <f>"0x2A28"</f>
        <v>0x2A28</v>
      </c>
      <c r="D22" t="str">
        <f>"    Software Revision String"</f>
        <v xml:space="preserve">    Software Revision String</v>
      </c>
      <c r="E22" t="str">
        <f>"N.A."</f>
        <v>N.A.</v>
      </c>
      <c r="F22" t="str">
        <f>""</f>
        <v/>
      </c>
      <c r="G22" t="str">
        <f>"Rd  0x02"</f>
        <v>Rd  0x02</v>
      </c>
    </row>
    <row r="23" spans="1:7" x14ac:dyDescent="0.35">
      <c r="A23" t="str">
        <f t="shared" si="0"/>
        <v>0x0000</v>
      </c>
      <c r="B23" t="str">
        <f>"0x0016"</f>
        <v>0x0016</v>
      </c>
      <c r="C23" t="str">
        <f>"0x2803"</f>
        <v>0x2803</v>
      </c>
      <c r="D23" t="str">
        <f>"  GATT Characteristic Declaration"</f>
        <v xml:space="preserve">  GATT Characteristic Declaration</v>
      </c>
      <c r="E23" t="str">
        <f>"02:17:00:29:2A"</f>
        <v>02:17:00:29:2A</v>
      </c>
      <c r="F23" t="str">
        <f>""</f>
        <v/>
      </c>
      <c r="G23" t="str">
        <f>""</f>
        <v/>
      </c>
    </row>
    <row r="24" spans="1:7" x14ac:dyDescent="0.35">
      <c r="A24" t="str">
        <f t="shared" si="0"/>
        <v>0x0000</v>
      </c>
      <c r="B24" t="str">
        <f>"0x0017"</f>
        <v>0x0017</v>
      </c>
      <c r="C24" t="str">
        <f>"0x2A29"</f>
        <v>0x2A29</v>
      </c>
      <c r="D24" t="str">
        <f>"    Manufacturer Name String"</f>
        <v xml:space="preserve">    Manufacturer Name String</v>
      </c>
      <c r="E24" t="str">
        <f>"Texas Instruments"</f>
        <v>Texas Instruments</v>
      </c>
      <c r="F24" t="str">
        <f>""</f>
        <v/>
      </c>
      <c r="G24" t="str">
        <f>"Rd  0x02"</f>
        <v>Rd  0x02</v>
      </c>
    </row>
    <row r="25" spans="1:7" x14ac:dyDescent="0.35">
      <c r="A25" t="str">
        <f t="shared" si="0"/>
        <v>0x0000</v>
      </c>
      <c r="B25" t="str">
        <f>"0x0018"</f>
        <v>0x0018</v>
      </c>
      <c r="C25" t="str">
        <f>"0x2803"</f>
        <v>0x2803</v>
      </c>
      <c r="D25" t="str">
        <f>"  GATT Characteristic Declaration"</f>
        <v xml:space="preserve">  GATT Characteristic Declaration</v>
      </c>
      <c r="E25" t="str">
        <f>"02:19:00:2A:2A"</f>
        <v>02:19:00:2A:2A</v>
      </c>
      <c r="F25" t="str">
        <f>""</f>
        <v/>
      </c>
      <c r="G25" t="str">
        <f>""</f>
        <v/>
      </c>
    </row>
    <row r="26" spans="1:7" x14ac:dyDescent="0.35">
      <c r="A26" t="str">
        <f t="shared" si="0"/>
        <v>0x0000</v>
      </c>
      <c r="B26" t="str">
        <f>"0x0019"</f>
        <v>0x0019</v>
      </c>
      <c r="C26" t="str">
        <f>"0x2A2A"</f>
        <v>0x2A2A</v>
      </c>
      <c r="D26" t="str">
        <f>"    IEEE 11073-20601 Regulatory Certification Data List"</f>
        <v xml:space="preserve">    IEEE 11073-20601 Regulatory Certification Data List</v>
      </c>
      <c r="E26" t="str">
        <f>"FE:00:65:78:70:65:72:69:6D:65:6E:74:61:6C"</f>
        <v>FE:00:65:78:70:65:72:69:6D:65:6E:74:61:6C</v>
      </c>
      <c r="F26" t="str">
        <f>""</f>
        <v/>
      </c>
      <c r="G26" t="str">
        <f>"Rd  0x02"</f>
        <v>Rd  0x02</v>
      </c>
    </row>
    <row r="27" spans="1:7" x14ac:dyDescent="0.35">
      <c r="A27" t="str">
        <f t="shared" si="0"/>
        <v>0x0000</v>
      </c>
      <c r="B27" t="str">
        <f>"0x001A"</f>
        <v>0x001A</v>
      </c>
      <c r="C27" t="str">
        <f>"0x2803"</f>
        <v>0x2803</v>
      </c>
      <c r="D27" t="str">
        <f>"  GATT Characteristic Declaration"</f>
        <v xml:space="preserve">  GATT Characteristic Declaration</v>
      </c>
      <c r="E27" t="str">
        <f>"02:1B:00:50:2A"</f>
        <v>02:1B:00:50:2A</v>
      </c>
      <c r="F27" t="str">
        <f>""</f>
        <v/>
      </c>
      <c r="G27" t="str">
        <f>""</f>
        <v/>
      </c>
    </row>
    <row r="28" spans="1:7" x14ac:dyDescent="0.35">
      <c r="A28" t="str">
        <f t="shared" si="0"/>
        <v>0x0000</v>
      </c>
      <c r="B28" t="str">
        <f>"0x001B"</f>
        <v>0x001B</v>
      </c>
      <c r="C28" t="str">
        <f>"0x2A50"</f>
        <v>0x2A50</v>
      </c>
      <c r="D28" t="str">
        <f>"    PnP ID"</f>
        <v xml:space="preserve">    PnP ID</v>
      </c>
      <c r="E28" t="str">
        <f>"01:0D:00:00:00:10:01"</f>
        <v>01:0D:00:00:00:10:01</v>
      </c>
      <c r="F28" t="str">
        <f>""</f>
        <v/>
      </c>
      <c r="G28" t="str">
        <f>"Rd  0x02"</f>
        <v>Rd  0x02</v>
      </c>
    </row>
    <row r="29" spans="1:7" x14ac:dyDescent="0.35">
      <c r="A29" t="str">
        <f t="shared" si="0"/>
        <v>0x0000</v>
      </c>
      <c r="B29" t="str">
        <f>"0x001C"</f>
        <v>0x001C</v>
      </c>
      <c r="C29" t="str">
        <f>"0x2800"</f>
        <v>0x2800</v>
      </c>
      <c r="D29" t="str">
        <f>"GATT Primary Service Declaration"</f>
        <v>GATT Primary Service Declaration</v>
      </c>
      <c r="E29" t="str">
        <f>"0F:18"</f>
        <v>0F:18</v>
      </c>
      <c r="F29" t="str">
        <f>""</f>
        <v/>
      </c>
      <c r="G29" t="str">
        <f>""</f>
        <v/>
      </c>
    </row>
    <row r="30" spans="1:7" x14ac:dyDescent="0.35">
      <c r="A30" t="str">
        <f t="shared" si="0"/>
        <v>0x0000</v>
      </c>
      <c r="B30" t="str">
        <f>"0x001D"</f>
        <v>0x001D</v>
      </c>
      <c r="C30" t="str">
        <f>"0x2803"</f>
        <v>0x2803</v>
      </c>
      <c r="D30" t="str">
        <f>"  GATT Characteristic Declaration"</f>
        <v xml:space="preserve">  GATT Characteristic Declaration</v>
      </c>
      <c r="E30" t="str">
        <f>"12:1E:00:19:2A"</f>
        <v>12:1E:00:19:2A</v>
      </c>
      <c r="F30" t="str">
        <f>""</f>
        <v/>
      </c>
      <c r="G30" t="str">
        <f>""</f>
        <v/>
      </c>
    </row>
    <row r="31" spans="1:7" x14ac:dyDescent="0.35">
      <c r="A31" t="str">
        <f t="shared" si="0"/>
        <v>0x0000</v>
      </c>
      <c r="B31" t="str">
        <f>"0x001E"</f>
        <v>0x001E</v>
      </c>
      <c r="C31" t="str">
        <f>"0x2A19"</f>
        <v>0x2A19</v>
      </c>
      <c r="D31" t="str">
        <f>"    Battery Level"</f>
        <v xml:space="preserve">    Battery Level</v>
      </c>
      <c r="E31" t="str">
        <f>"5A"</f>
        <v>5A</v>
      </c>
      <c r="F31" t="str">
        <f>""</f>
        <v/>
      </c>
      <c r="G31" t="str">
        <f>"Rd Nfy  0x12"</f>
        <v>Rd Nfy  0x12</v>
      </c>
    </row>
    <row r="32" spans="1:7" x14ac:dyDescent="0.35">
      <c r="A32" t="str">
        <f t="shared" si="0"/>
        <v>0x0000</v>
      </c>
      <c r="B32" t="str">
        <f>"0x001F"</f>
        <v>0x001F</v>
      </c>
      <c r="C32" t="str">
        <f>"0x2902"</f>
        <v>0x2902</v>
      </c>
      <c r="D32" t="str">
        <f>"    Client Characteristic Configuration"</f>
        <v xml:space="preserve">    Client Characteristic Configuration</v>
      </c>
      <c r="E32" t="str">
        <f>"00:00"</f>
        <v>00:00</v>
      </c>
      <c r="F32" t="str">
        <f>""</f>
        <v/>
      </c>
      <c r="G32" t="str">
        <f>""</f>
        <v/>
      </c>
    </row>
    <row r="33" spans="1:7" x14ac:dyDescent="0.35">
      <c r="A33" t="str">
        <f t="shared" si="0"/>
        <v>0x0000</v>
      </c>
      <c r="B33" t="str">
        <f>"0x0020"</f>
        <v>0x0020</v>
      </c>
      <c r="C33" t="str">
        <f>"0x2908"</f>
        <v>0x2908</v>
      </c>
      <c r="D33" t="str">
        <f>"    Report Reference"</f>
        <v xml:space="preserve">    Report Reference</v>
      </c>
      <c r="E33" t="str">
        <f>"04:01"</f>
        <v>04:01</v>
      </c>
      <c r="F33" t="str">
        <f>""</f>
        <v/>
      </c>
      <c r="G33" t="str">
        <f>""</f>
        <v/>
      </c>
    </row>
    <row r="34" spans="1:7" x14ac:dyDescent="0.35">
      <c r="A34" t="str">
        <f t="shared" ref="A34:A65" si="1">"0x0000"</f>
        <v>0x0000</v>
      </c>
      <c r="B34" t="str">
        <f>"0x0021"</f>
        <v>0x0021</v>
      </c>
      <c r="C34" t="str">
        <f>"0x2904"</f>
        <v>0x2904</v>
      </c>
      <c r="D34" t="str">
        <f>"    Characteristic Presentation Format"</f>
        <v xml:space="preserve">    Characteristic Presentation Format</v>
      </c>
      <c r="E34" t="str">
        <f>"04:00:AD:27:01:11:31"</f>
        <v>04:00:AD:27:01:11:31</v>
      </c>
      <c r="F34" t="str">
        <f>""</f>
        <v/>
      </c>
      <c r="G34" t="str">
        <f>""</f>
        <v/>
      </c>
    </row>
    <row r="35" spans="1:7" x14ac:dyDescent="0.35">
      <c r="A35" t="str">
        <f t="shared" si="1"/>
        <v>0x0000</v>
      </c>
      <c r="B35" t="str">
        <f>"0x0022"</f>
        <v>0x0022</v>
      </c>
      <c r="C35" t="str">
        <f>"0x2800"</f>
        <v>0x2800</v>
      </c>
      <c r="D35" t="str">
        <f>"GATT Primary Service Declaration"</f>
        <v>GATT Primary Service Declaration</v>
      </c>
      <c r="E35" t="str">
        <f>"00:00:00:00:00:00:00:B0:00:40:51:04:00:AA:00:F0"</f>
        <v>00:00:00:00:00:00:00:B0:00:40:51:04:00:AA:00:F0</v>
      </c>
      <c r="F35" t="str">
        <f>""</f>
        <v/>
      </c>
      <c r="G35" t="str">
        <f>""</f>
        <v/>
      </c>
    </row>
    <row r="36" spans="1:7" x14ac:dyDescent="0.35">
      <c r="A36" t="str">
        <f t="shared" si="1"/>
        <v>0x0000</v>
      </c>
      <c r="B36" t="str">
        <f>"0x0023"</f>
        <v>0x0023</v>
      </c>
      <c r="C36" t="str">
        <f>"0x2803"</f>
        <v>0x2803</v>
      </c>
      <c r="D36" t="str">
        <f>"  GATT Characteristic Declaration"</f>
        <v xml:space="preserve">  GATT Characteristic Declaration</v>
      </c>
      <c r="E36" t="str">
        <f>"12:24:00:00:00:00:00:00:00:00:B0:00:40:51:04:01:AA:00:F0"</f>
        <v>12:24:00:00:00:00:00:00:00:00:B0:00:40:51:04:01:AA:00:F0</v>
      </c>
      <c r="F36" t="str">
        <f>""</f>
        <v/>
      </c>
      <c r="G36" t="str">
        <f>""</f>
        <v/>
      </c>
    </row>
    <row r="37" spans="1:7" s="1" customFormat="1" x14ac:dyDescent="0.35">
      <c r="A37" s="1" t="str">
        <f t="shared" si="1"/>
        <v>0x0000</v>
      </c>
      <c r="B37" s="1" t="str">
        <f>"0x0024"</f>
        <v>0x0024</v>
      </c>
      <c r="C37" s="1" t="str">
        <f>"0xF000AA0104514000B000000000000000"</f>
        <v>0xF000AA0104514000B000000000000000</v>
      </c>
      <c r="D37" s="1" t="str">
        <f>"    IR Temperature Data"</f>
        <v xml:space="preserve">    IR Temperature Data</v>
      </c>
      <c r="E37" s="1" t="str">
        <f>"00:00:00:00"</f>
        <v>00:00:00:00</v>
      </c>
      <c r="F37" s="1" t="str">
        <f>""</f>
        <v/>
      </c>
      <c r="G37" s="1" t="str">
        <f>"Rd Nfy  0x12"</f>
        <v>Rd Nfy  0x12</v>
      </c>
    </row>
    <row r="38" spans="1:7" x14ac:dyDescent="0.35">
      <c r="A38" t="str">
        <f t="shared" si="1"/>
        <v>0x0000</v>
      </c>
      <c r="B38" t="str">
        <f>"0x0025"</f>
        <v>0x0025</v>
      </c>
      <c r="C38" t="str">
        <f>"0x2902"</f>
        <v>0x2902</v>
      </c>
      <c r="D38" t="str">
        <f>"    Client Characteristic Configuration"</f>
        <v xml:space="preserve">    Client Characteristic Configuration</v>
      </c>
      <c r="E38" t="str">
        <f>"00:00"</f>
        <v>00:00</v>
      </c>
      <c r="F38" t="str">
        <f>""</f>
        <v/>
      </c>
      <c r="G38" t="str">
        <f>""</f>
        <v/>
      </c>
    </row>
    <row r="39" spans="1:7" x14ac:dyDescent="0.35">
      <c r="A39" t="str">
        <f t="shared" si="1"/>
        <v>0x0000</v>
      </c>
      <c r="B39" t="str">
        <f>"0x0026"</f>
        <v>0x0026</v>
      </c>
      <c r="C39" t="str">
        <f>"0x2803"</f>
        <v>0x2803</v>
      </c>
      <c r="D39" t="str">
        <f>"  GATT Characteristic Declaration"</f>
        <v xml:space="preserve">  GATT Characteristic Declaration</v>
      </c>
      <c r="E39" t="str">
        <f>"0A:27:00:00:00:00:00:00:00:00:B0:00:40:51:04:02:AA:00:F0"</f>
        <v>0A:27:00:00:00:00:00:00:00:00:B0:00:40:51:04:02:AA:00:F0</v>
      </c>
      <c r="F39" t="str">
        <f>""</f>
        <v/>
      </c>
      <c r="G39" t="str">
        <f>""</f>
        <v/>
      </c>
    </row>
    <row r="40" spans="1:7" s="1" customFormat="1" x14ac:dyDescent="0.35">
      <c r="A40" s="1" t="str">
        <f t="shared" si="1"/>
        <v>0x0000</v>
      </c>
      <c r="B40" s="1" t="str">
        <f>"0x0027"</f>
        <v>0x0027</v>
      </c>
      <c r="C40" s="1" t="str">
        <f>"0xF000AA0204514000B000000000000000"</f>
        <v>0xF000AA0204514000B000000000000000</v>
      </c>
      <c r="D40" s="1" t="str">
        <f>"    IR Temperature Config"</f>
        <v xml:space="preserve">    IR Temperature Config</v>
      </c>
      <c r="E40" s="1" t="str">
        <f>"00"</f>
        <v>00</v>
      </c>
      <c r="F40" s="1" t="str">
        <f>""</f>
        <v/>
      </c>
      <c r="G40" s="1" t="str">
        <f>"Rd Wr  0x0A"</f>
        <v>Rd Wr  0x0A</v>
      </c>
    </row>
    <row r="41" spans="1:7" x14ac:dyDescent="0.35">
      <c r="A41" t="str">
        <f t="shared" si="1"/>
        <v>0x0000</v>
      </c>
      <c r="B41" t="str">
        <f>"0x0028"</f>
        <v>0x0028</v>
      </c>
      <c r="C41" t="str">
        <f>"0x2803"</f>
        <v>0x2803</v>
      </c>
      <c r="D41" t="str">
        <f>"  GATT Characteristic Declaration"</f>
        <v xml:space="preserve">  GATT Characteristic Declaration</v>
      </c>
      <c r="E41" t="str">
        <f>"0A:29:00:00:00:00:00:00:00:00:B0:00:40:51:04:03:AA:00:F0"</f>
        <v>0A:29:00:00:00:00:00:00:00:00:B0:00:40:51:04:03:AA:00:F0</v>
      </c>
      <c r="F41" t="str">
        <f>""</f>
        <v/>
      </c>
      <c r="G41" t="str">
        <f>""</f>
        <v/>
      </c>
    </row>
    <row r="42" spans="1:7" x14ac:dyDescent="0.35">
      <c r="A42" t="str">
        <f t="shared" si="1"/>
        <v>0x0000</v>
      </c>
      <c r="B42" t="str">
        <f>"0x0029"</f>
        <v>0x0029</v>
      </c>
      <c r="C42" t="str">
        <f>"0xF000AA0304514000B000000000000000"</f>
        <v>0xF000AA0304514000B000000000000000</v>
      </c>
      <c r="D42" t="s">
        <v>0</v>
      </c>
      <c r="E42" t="str">
        <f>"64"</f>
        <v>64</v>
      </c>
      <c r="F42" t="str">
        <f>""</f>
        <v/>
      </c>
      <c r="G42" t="str">
        <f>"Rd Wr  0x0A"</f>
        <v>Rd Wr  0x0A</v>
      </c>
    </row>
    <row r="43" spans="1:7" x14ac:dyDescent="0.35">
      <c r="A43" t="str">
        <f t="shared" si="1"/>
        <v>0x0000</v>
      </c>
      <c r="B43" t="str">
        <f>"0x002A"</f>
        <v>0x002A</v>
      </c>
      <c r="C43" t="str">
        <f>"0x2800"</f>
        <v>0x2800</v>
      </c>
      <c r="D43" t="str">
        <f>"GATT Primary Service Declaration"</f>
        <v>GATT Primary Service Declaration</v>
      </c>
      <c r="E43" t="str">
        <f>"00:00:00:00:00:00:00:B0:00:40:51:04:20:AA:00:F0"</f>
        <v>00:00:00:00:00:00:00:B0:00:40:51:04:20:AA:00:F0</v>
      </c>
      <c r="F43" t="str">
        <f>""</f>
        <v/>
      </c>
      <c r="G43" t="str">
        <f>""</f>
        <v/>
      </c>
    </row>
    <row r="44" spans="1:7" x14ac:dyDescent="0.35">
      <c r="A44" t="str">
        <f t="shared" si="1"/>
        <v>0x0000</v>
      </c>
      <c r="B44" t="str">
        <f>"0x002B"</f>
        <v>0x002B</v>
      </c>
      <c r="C44" t="str">
        <f>"0x2803"</f>
        <v>0x2803</v>
      </c>
      <c r="D44" t="str">
        <f>"  GATT Characteristic Declaration"</f>
        <v xml:space="preserve">  GATT Characteristic Declaration</v>
      </c>
      <c r="E44" t="str">
        <f>"12:2C:00:00:00:00:00:00:00:00:B0:00:40:51:04:21:AA:00:F0"</f>
        <v>12:2C:00:00:00:00:00:00:00:00:B0:00:40:51:04:21:AA:00:F0</v>
      </c>
      <c r="F44" t="str">
        <f>""</f>
        <v/>
      </c>
      <c r="G44" t="str">
        <f>""</f>
        <v/>
      </c>
    </row>
    <row r="45" spans="1:7" s="2" customFormat="1" x14ac:dyDescent="0.35">
      <c r="A45" s="2" t="str">
        <f t="shared" si="1"/>
        <v>0x0000</v>
      </c>
      <c r="B45" s="2" t="str">
        <f>"0x002C"</f>
        <v>0x002C</v>
      </c>
      <c r="C45" s="2" t="str">
        <f>"0xF000AA2104514000B000000000000000"</f>
        <v>0xF000AA2104514000B000000000000000</v>
      </c>
      <c r="D45" s="2" t="str">
        <f>"    Humidity Data"</f>
        <v xml:space="preserve">    Humidity Data</v>
      </c>
      <c r="E45" s="2" t="str">
        <f>"00:00:00:00"</f>
        <v>00:00:00:00</v>
      </c>
      <c r="F45" s="2" t="str">
        <f>""</f>
        <v/>
      </c>
      <c r="G45" s="2" t="str">
        <f>"Rd Nfy  0x12"</f>
        <v>Rd Nfy  0x12</v>
      </c>
    </row>
    <row r="46" spans="1:7" x14ac:dyDescent="0.35">
      <c r="A46" t="str">
        <f t="shared" si="1"/>
        <v>0x0000</v>
      </c>
      <c r="B46" t="str">
        <f>"0x002D"</f>
        <v>0x002D</v>
      </c>
      <c r="C46" t="str">
        <f>"0x2902"</f>
        <v>0x2902</v>
      </c>
      <c r="D46" t="str">
        <f>"    Client Characteristic Configuration"</f>
        <v xml:space="preserve">    Client Characteristic Configuration</v>
      </c>
      <c r="E46" t="str">
        <f>"00:00"</f>
        <v>00:00</v>
      </c>
      <c r="F46" t="str">
        <f>""</f>
        <v/>
      </c>
      <c r="G46" t="str">
        <f>""</f>
        <v/>
      </c>
    </row>
    <row r="47" spans="1:7" x14ac:dyDescent="0.35">
      <c r="A47" t="str">
        <f t="shared" si="1"/>
        <v>0x0000</v>
      </c>
      <c r="B47" t="str">
        <f>"0x002E"</f>
        <v>0x002E</v>
      </c>
      <c r="C47" t="str">
        <f>"0x2803"</f>
        <v>0x2803</v>
      </c>
      <c r="D47" t="str">
        <f>"  GATT Characteristic Declaration"</f>
        <v xml:space="preserve">  GATT Characteristic Declaration</v>
      </c>
      <c r="E47" t="str">
        <f>"0A:2F:00:00:00:00:00:00:00:00:B0:00:40:51:04:22:AA:00:F0"</f>
        <v>0A:2F:00:00:00:00:00:00:00:00:B0:00:40:51:04:22:AA:00:F0</v>
      </c>
      <c r="F47" t="str">
        <f>""</f>
        <v/>
      </c>
      <c r="G47" t="str">
        <f>""</f>
        <v/>
      </c>
    </row>
    <row r="48" spans="1:7" s="2" customFormat="1" x14ac:dyDescent="0.35">
      <c r="A48" s="2" t="str">
        <f t="shared" si="1"/>
        <v>0x0000</v>
      </c>
      <c r="B48" s="2" t="str">
        <f>"0x002F"</f>
        <v>0x002F</v>
      </c>
      <c r="C48" s="2" t="str">
        <f>"0xF000AA2204514000B000000000000000"</f>
        <v>0xF000AA2204514000B000000000000000</v>
      </c>
      <c r="D48" s="2" t="str">
        <f>"    Humidity Config"</f>
        <v xml:space="preserve">    Humidity Config</v>
      </c>
      <c r="E48" s="2" t="str">
        <f>"00"</f>
        <v>00</v>
      </c>
      <c r="F48" s="2" t="str">
        <f>""</f>
        <v/>
      </c>
      <c r="G48" s="2" t="str">
        <f>"Rd Wr  0x0A"</f>
        <v>Rd Wr  0x0A</v>
      </c>
    </row>
    <row r="49" spans="1:7" x14ac:dyDescent="0.35">
      <c r="A49" t="str">
        <f t="shared" si="1"/>
        <v>0x0000</v>
      </c>
      <c r="B49" t="str">
        <f>"0x0030"</f>
        <v>0x0030</v>
      </c>
      <c r="C49" t="str">
        <f>"0x2803"</f>
        <v>0x2803</v>
      </c>
      <c r="D49" t="str">
        <f>"  GATT Characteristic Declaration"</f>
        <v xml:space="preserve">  GATT Characteristic Declaration</v>
      </c>
      <c r="E49" t="str">
        <f>"0A:31:00:00:00:00:00:00:00:00:B0:00:40:51:04:23:AA:00:F0"</f>
        <v>0A:31:00:00:00:00:00:00:00:00:B0:00:40:51:04:23:AA:00:F0</v>
      </c>
      <c r="F49" t="str">
        <f>""</f>
        <v/>
      </c>
      <c r="G49" t="str">
        <f>""</f>
        <v/>
      </c>
    </row>
    <row r="50" spans="1:7" x14ac:dyDescent="0.35">
      <c r="A50" t="str">
        <f t="shared" si="1"/>
        <v>0x0000</v>
      </c>
      <c r="B50" t="str">
        <f>"0x0031"</f>
        <v>0x0031</v>
      </c>
      <c r="C50" t="str">
        <f>"0xF000AA2304514000B000000000000000"</f>
        <v>0xF000AA2304514000B000000000000000</v>
      </c>
      <c r="D50" t="s">
        <v>1</v>
      </c>
      <c r="E50" t="str">
        <f>"64"</f>
        <v>64</v>
      </c>
      <c r="F50" t="str">
        <f>""</f>
        <v/>
      </c>
      <c r="G50" t="str">
        <f>"Rd Wr  0x0A"</f>
        <v>Rd Wr  0x0A</v>
      </c>
    </row>
    <row r="51" spans="1:7" x14ac:dyDescent="0.35">
      <c r="A51" t="str">
        <f t="shared" si="1"/>
        <v>0x0000</v>
      </c>
      <c r="B51" t="str">
        <f>"0x0032"</f>
        <v>0x0032</v>
      </c>
      <c r="C51" t="str">
        <f>"0x2800"</f>
        <v>0x2800</v>
      </c>
      <c r="D51" t="str">
        <f>"GATT Primary Service Declaration"</f>
        <v>GATT Primary Service Declaration</v>
      </c>
      <c r="E51" t="str">
        <f>"00:00:00:00:00:00:00:B0:00:40:51:04:40:AA:00:F0"</f>
        <v>00:00:00:00:00:00:00:B0:00:40:51:04:40:AA:00:F0</v>
      </c>
      <c r="F51" t="str">
        <f>""</f>
        <v/>
      </c>
      <c r="G51" t="str">
        <f>""</f>
        <v/>
      </c>
    </row>
    <row r="52" spans="1:7" x14ac:dyDescent="0.35">
      <c r="A52" t="str">
        <f t="shared" si="1"/>
        <v>0x0000</v>
      </c>
      <c r="B52" t="str">
        <f>"0x0033"</f>
        <v>0x0033</v>
      </c>
      <c r="C52" t="str">
        <f>"0x2803"</f>
        <v>0x2803</v>
      </c>
      <c r="D52" t="str">
        <f>"  GATT Characteristic Declaration"</f>
        <v xml:space="preserve">  GATT Characteristic Declaration</v>
      </c>
      <c r="E52" t="str">
        <f>"12:34:00:00:00:00:00:00:00:00:B0:00:40:51:04:41:AA:00:F0"</f>
        <v>12:34:00:00:00:00:00:00:00:00:B0:00:40:51:04:41:AA:00:F0</v>
      </c>
      <c r="F52" t="str">
        <f>""</f>
        <v/>
      </c>
      <c r="G52" t="str">
        <f>""</f>
        <v/>
      </c>
    </row>
    <row r="53" spans="1:7" x14ac:dyDescent="0.35">
      <c r="A53" t="str">
        <f t="shared" si="1"/>
        <v>0x0000</v>
      </c>
      <c r="B53" t="str">
        <f>"0x0034"</f>
        <v>0x0034</v>
      </c>
      <c r="C53" t="str">
        <f>"0xF000AA4104514000B000000000000000"</f>
        <v>0xF000AA4104514000B000000000000000</v>
      </c>
      <c r="D53" t="str">
        <f>"    Barometer Data"</f>
        <v xml:space="preserve">    Barometer Data</v>
      </c>
      <c r="E53" t="str">
        <f>"00:00:00:00:00:00"</f>
        <v>00:00:00:00:00:00</v>
      </c>
      <c r="F53" t="str">
        <f>""</f>
        <v/>
      </c>
      <c r="G53" t="str">
        <f>"Rd Nfy  0x12"</f>
        <v>Rd Nfy  0x12</v>
      </c>
    </row>
    <row r="54" spans="1:7" x14ac:dyDescent="0.35">
      <c r="A54" t="str">
        <f t="shared" si="1"/>
        <v>0x0000</v>
      </c>
      <c r="B54" t="str">
        <f>"0x0035"</f>
        <v>0x0035</v>
      </c>
      <c r="C54" t="str">
        <f>"0x2902"</f>
        <v>0x2902</v>
      </c>
      <c r="D54" t="str">
        <f>"    Client Characteristic Configuration"</f>
        <v xml:space="preserve">    Client Characteristic Configuration</v>
      </c>
      <c r="E54" t="str">
        <f>"00:00"</f>
        <v>00:00</v>
      </c>
      <c r="F54" t="str">
        <f>""</f>
        <v/>
      </c>
      <c r="G54" t="str">
        <f>""</f>
        <v/>
      </c>
    </row>
    <row r="55" spans="1:7" x14ac:dyDescent="0.35">
      <c r="A55" t="str">
        <f t="shared" si="1"/>
        <v>0x0000</v>
      </c>
      <c r="B55" t="str">
        <f>"0x0036"</f>
        <v>0x0036</v>
      </c>
      <c r="C55" t="str">
        <f>"0x2803"</f>
        <v>0x2803</v>
      </c>
      <c r="D55" t="str">
        <f>"  GATT Characteristic Declaration"</f>
        <v xml:space="preserve">  GATT Characteristic Declaration</v>
      </c>
      <c r="E55" t="str">
        <f>"0A:37:00:00:00:00:00:00:00:00:B0:00:40:51:04:42:AA:00:F0"</f>
        <v>0A:37:00:00:00:00:00:00:00:00:B0:00:40:51:04:42:AA:00:F0</v>
      </c>
      <c r="F55" t="str">
        <f>""</f>
        <v/>
      </c>
      <c r="G55" t="str">
        <f>""</f>
        <v/>
      </c>
    </row>
    <row r="56" spans="1:7" x14ac:dyDescent="0.35">
      <c r="A56" t="str">
        <f t="shared" si="1"/>
        <v>0x0000</v>
      </c>
      <c r="B56" t="str">
        <f>"0x0037"</f>
        <v>0x0037</v>
      </c>
      <c r="C56" t="str">
        <f>"0xF000AA4204514000B000000000000000"</f>
        <v>0xF000AA4204514000B000000000000000</v>
      </c>
      <c r="D56" t="str">
        <f>"    Barometer Calibration"</f>
        <v xml:space="preserve">    Barometer Calibration</v>
      </c>
      <c r="E56" t="str">
        <f>"00"</f>
        <v>00</v>
      </c>
      <c r="F56" t="str">
        <f>""</f>
        <v/>
      </c>
      <c r="G56" t="str">
        <f>"Rd Wr  0x0A"</f>
        <v>Rd Wr  0x0A</v>
      </c>
    </row>
    <row r="57" spans="1:7" x14ac:dyDescent="0.35">
      <c r="A57" t="str">
        <f t="shared" si="1"/>
        <v>0x0000</v>
      </c>
      <c r="B57" t="str">
        <f>"0x0038"</f>
        <v>0x0038</v>
      </c>
      <c r="C57" t="str">
        <f>"0x2803"</f>
        <v>0x2803</v>
      </c>
      <c r="D57" t="str">
        <f>"  GATT Characteristic Declaration"</f>
        <v xml:space="preserve">  GATT Characteristic Declaration</v>
      </c>
      <c r="E57" t="str">
        <f>"0A:39:00:00:00:00:00:00:00:00:B0:00:40:51:04:44:AA:00:F0"</f>
        <v>0A:39:00:00:00:00:00:00:00:00:B0:00:40:51:04:44:AA:00:F0</v>
      </c>
      <c r="F57" t="str">
        <f>""</f>
        <v/>
      </c>
      <c r="G57" t="str">
        <f>""</f>
        <v/>
      </c>
    </row>
    <row r="58" spans="1:7" x14ac:dyDescent="0.35">
      <c r="A58" t="str">
        <f t="shared" si="1"/>
        <v>0x0000</v>
      </c>
      <c r="B58" t="str">
        <f>"0x0039"</f>
        <v>0x0039</v>
      </c>
      <c r="C58" t="str">
        <f>"0xF000AA4404514000B000000000000000"</f>
        <v>0xF000AA4404514000B000000000000000</v>
      </c>
      <c r="D58" t="s">
        <v>2</v>
      </c>
      <c r="E58" t="str">
        <f>"64"</f>
        <v>64</v>
      </c>
      <c r="F58" t="str">
        <f>""</f>
        <v/>
      </c>
      <c r="G58" t="str">
        <f>"Rd Wr  0x0A"</f>
        <v>Rd Wr  0x0A</v>
      </c>
    </row>
    <row r="59" spans="1:7" x14ac:dyDescent="0.35">
      <c r="A59" t="str">
        <f t="shared" si="1"/>
        <v>0x0000</v>
      </c>
      <c r="B59" t="str">
        <f>"0x003A"</f>
        <v>0x003A</v>
      </c>
      <c r="C59" t="str">
        <f>"0x2800"</f>
        <v>0x2800</v>
      </c>
      <c r="D59" t="str">
        <f>"GATT Primary Service Declaration"</f>
        <v>GATT Primary Service Declaration</v>
      </c>
      <c r="E59" t="str">
        <f>"00:00:00:00:00:00:00:B0:00:40:51:04:80:AA:00:F0"</f>
        <v>00:00:00:00:00:00:00:B0:00:40:51:04:80:AA:00:F0</v>
      </c>
      <c r="F59" t="str">
        <f>""</f>
        <v/>
      </c>
      <c r="G59" t="str">
        <f>""</f>
        <v/>
      </c>
    </row>
    <row r="60" spans="1:7" x14ac:dyDescent="0.35">
      <c r="A60" t="str">
        <f t="shared" si="1"/>
        <v>0x0000</v>
      </c>
      <c r="B60" t="str">
        <f>"0x003B"</f>
        <v>0x003B</v>
      </c>
      <c r="C60" t="str">
        <f>"0x2803"</f>
        <v>0x2803</v>
      </c>
      <c r="D60" t="str">
        <f>"  GATT Characteristic Declaration"</f>
        <v xml:space="preserve">  GATT Characteristic Declaration</v>
      </c>
      <c r="E60" t="str">
        <f>"12:3C:00:00:00:00:00:00:00:00:B0:00:40:51:04:81:AA:00:F0"</f>
        <v>12:3C:00:00:00:00:00:00:00:00:B0:00:40:51:04:81:AA:00:F0</v>
      </c>
      <c r="F60" t="str">
        <f>""</f>
        <v/>
      </c>
      <c r="G60" t="str">
        <f>""</f>
        <v/>
      </c>
    </row>
    <row r="61" spans="1:7" s="1" customFormat="1" x14ac:dyDescent="0.35">
      <c r="A61" s="1" t="str">
        <f t="shared" si="1"/>
        <v>0x0000</v>
      </c>
      <c r="B61" s="1" t="str">
        <f>"0x003C"</f>
        <v>0x003C</v>
      </c>
      <c r="C61" s="1" t="str">
        <f>"0xF000AA8104514000B000000000000000"</f>
        <v>0xF000AA8104514000B000000000000000</v>
      </c>
      <c r="D61" s="1" t="s">
        <v>3</v>
      </c>
      <c r="E61" s="1" t="str">
        <f>"00:00:00:00:00:00:00:00:00:00:00:00:00:00:00:00:00:00"</f>
        <v>00:00:00:00:00:00:00:00:00:00:00:00:00:00:00:00:00:00</v>
      </c>
      <c r="F61" s="1" t="str">
        <f>""</f>
        <v/>
      </c>
      <c r="G61" s="1" t="str">
        <f>"Rd Nfy  0x12"</f>
        <v>Rd Nfy  0x12</v>
      </c>
    </row>
    <row r="62" spans="1:7" x14ac:dyDescent="0.35">
      <c r="A62" t="str">
        <f t="shared" si="1"/>
        <v>0x0000</v>
      </c>
      <c r="B62" t="str">
        <f>"0x003D"</f>
        <v>0x003D</v>
      </c>
      <c r="C62" t="str">
        <f>"0x2902"</f>
        <v>0x2902</v>
      </c>
      <c r="D62" t="str">
        <f>"    Client Characteristic Configuration"</f>
        <v xml:space="preserve">    Client Characteristic Configuration</v>
      </c>
      <c r="E62" t="str">
        <f>"00:00"</f>
        <v>00:00</v>
      </c>
      <c r="F62" t="str">
        <f>""</f>
        <v/>
      </c>
      <c r="G62" t="str">
        <f>""</f>
        <v/>
      </c>
    </row>
    <row r="63" spans="1:7" x14ac:dyDescent="0.35">
      <c r="A63" t="str">
        <f t="shared" si="1"/>
        <v>0x0000</v>
      </c>
      <c r="B63" t="str">
        <f>"0x003E"</f>
        <v>0x003E</v>
      </c>
      <c r="C63" t="str">
        <f>"0x2803"</f>
        <v>0x2803</v>
      </c>
      <c r="D63" t="str">
        <f>"  GATT Characteristic Declaration"</f>
        <v xml:space="preserve">  GATT Characteristic Declaration</v>
      </c>
      <c r="E63" t="str">
        <f>"0A:3F:00:00:00:00:00:00:00:00:B0:00:40:51:04:82:AA:00:F0"</f>
        <v>0A:3F:00:00:00:00:00:00:00:00:B0:00:40:51:04:82:AA:00:F0</v>
      </c>
      <c r="F63" t="str">
        <f>""</f>
        <v/>
      </c>
      <c r="G63" t="str">
        <f>""</f>
        <v/>
      </c>
    </row>
    <row r="64" spans="1:7" s="1" customFormat="1" x14ac:dyDescent="0.35">
      <c r="A64" s="1" t="str">
        <f t="shared" si="1"/>
        <v>0x0000</v>
      </c>
      <c r="B64" s="1" t="str">
        <f>"0x003F"</f>
        <v>0x003F</v>
      </c>
      <c r="C64" s="1" t="str">
        <f>"0xF000AA8204514000B000000000000000"</f>
        <v>0xF000AA8204514000B000000000000000</v>
      </c>
      <c r="D64" s="1" t="s">
        <v>4</v>
      </c>
      <c r="E64" s="1" t="str">
        <f>"00:02"</f>
        <v>00:02</v>
      </c>
      <c r="F64" s="1" t="str">
        <f>""</f>
        <v/>
      </c>
      <c r="G64" s="1" t="str">
        <f>"Rd Wr  0x0A"</f>
        <v>Rd Wr  0x0A</v>
      </c>
    </row>
    <row r="65" spans="1:7" x14ac:dyDescent="0.35">
      <c r="A65" t="str">
        <f t="shared" si="1"/>
        <v>0x0000</v>
      </c>
      <c r="B65" t="str">
        <f>"0x0040"</f>
        <v>0x0040</v>
      </c>
      <c r="C65" t="str">
        <f>"0x2803"</f>
        <v>0x2803</v>
      </c>
      <c r="D65" t="str">
        <f>"  GATT Characteristic Declaration"</f>
        <v xml:space="preserve">  GATT Characteristic Declaration</v>
      </c>
      <c r="E65" t="str">
        <f>"0A:41:00:00:00:00:00:00:00:00:B0:00:40:51:04:83:AA:00:F0"</f>
        <v>0A:41:00:00:00:00:00:00:00:00:B0:00:40:51:04:83:AA:00:F0</v>
      </c>
      <c r="F65" t="str">
        <f>""</f>
        <v/>
      </c>
      <c r="G65" t="str">
        <f>""</f>
        <v/>
      </c>
    </row>
    <row r="66" spans="1:7" x14ac:dyDescent="0.35">
      <c r="A66" t="str">
        <f t="shared" ref="A66:A91" si="2">"0x0000"</f>
        <v>0x0000</v>
      </c>
      <c r="B66" t="str">
        <f>"0x0041"</f>
        <v>0x0041</v>
      </c>
      <c r="C66" t="str">
        <f>"0xF000AA8304514000B000000000000000"</f>
        <v>0xF000AA8304514000B000000000000000</v>
      </c>
      <c r="D66" t="s">
        <v>5</v>
      </c>
      <c r="E66" t="str">
        <f>"64"</f>
        <v>64</v>
      </c>
      <c r="F66" t="str">
        <f>""</f>
        <v/>
      </c>
      <c r="G66" t="str">
        <f>"Rd Wr  0x0A"</f>
        <v>Rd Wr  0x0A</v>
      </c>
    </row>
    <row r="67" spans="1:7" x14ac:dyDescent="0.35">
      <c r="A67" t="str">
        <f t="shared" si="2"/>
        <v>0x0000</v>
      </c>
      <c r="B67" t="str">
        <f>"0x0042"</f>
        <v>0x0042</v>
      </c>
      <c r="C67" t="str">
        <f>"0x2800"</f>
        <v>0x2800</v>
      </c>
      <c r="D67" t="str">
        <f>"GATT Primary Service Declaration"</f>
        <v>GATT Primary Service Declaration</v>
      </c>
      <c r="E67" t="str">
        <f>"00:00:00:00:00:00:00:B0:00:40:51:04:70:AA:00:F0"</f>
        <v>00:00:00:00:00:00:00:B0:00:40:51:04:70:AA:00:F0</v>
      </c>
      <c r="F67" t="str">
        <f>""</f>
        <v/>
      </c>
      <c r="G67" t="str">
        <f>""</f>
        <v/>
      </c>
    </row>
    <row r="68" spans="1:7" x14ac:dyDescent="0.35">
      <c r="A68" t="str">
        <f t="shared" si="2"/>
        <v>0x0000</v>
      </c>
      <c r="B68" t="str">
        <f>"0x0043"</f>
        <v>0x0043</v>
      </c>
      <c r="C68" t="str">
        <f>"0x2803"</f>
        <v>0x2803</v>
      </c>
      <c r="D68" t="str">
        <f>"  GATT Characteristic Declaration"</f>
        <v xml:space="preserve">  GATT Characteristic Declaration</v>
      </c>
      <c r="E68" t="str">
        <f>"12:44:00:00:00:00:00:00:00:00:B0:00:40:51:04:71:AA:00:F0"</f>
        <v>12:44:00:00:00:00:00:00:00:00:B0:00:40:51:04:71:AA:00:F0</v>
      </c>
      <c r="F68" t="str">
        <f>""</f>
        <v/>
      </c>
      <c r="G68" t="str">
        <f>""</f>
        <v/>
      </c>
    </row>
    <row r="69" spans="1:7" s="3" customFormat="1" x14ac:dyDescent="0.35">
      <c r="A69" s="3" t="str">
        <f t="shared" si="2"/>
        <v>0x0000</v>
      </c>
      <c r="B69" s="3" t="str">
        <f>"0x0044"</f>
        <v>0x0044</v>
      </c>
      <c r="C69" s="3" t="str">
        <f>"0xF000AA7104514000B000000000000000"</f>
        <v>0xF000AA7104514000B000000000000000</v>
      </c>
      <c r="D69" s="3" t="s">
        <v>6</v>
      </c>
      <c r="E69" s="3" t="str">
        <f>"00:00"</f>
        <v>00:00</v>
      </c>
      <c r="F69" s="3" t="str">
        <f>""</f>
        <v/>
      </c>
      <c r="G69" s="3" t="str">
        <f>"Rd Nfy  0x12"</f>
        <v>Rd Nfy  0x12</v>
      </c>
    </row>
    <row r="70" spans="1:7" x14ac:dyDescent="0.35">
      <c r="A70" t="str">
        <f t="shared" si="2"/>
        <v>0x0000</v>
      </c>
      <c r="B70" t="str">
        <f>"0x0045"</f>
        <v>0x0045</v>
      </c>
      <c r="C70" t="str">
        <f>"0x2902"</f>
        <v>0x2902</v>
      </c>
      <c r="D70" t="str">
        <f>"    Client Characteristic Configuration"</f>
        <v xml:space="preserve">    Client Characteristic Configuration</v>
      </c>
      <c r="E70" t="str">
        <f>"00:00"</f>
        <v>00:00</v>
      </c>
      <c r="F70" t="str">
        <f>""</f>
        <v/>
      </c>
      <c r="G70" t="str">
        <f>""</f>
        <v/>
      </c>
    </row>
    <row r="71" spans="1:7" x14ac:dyDescent="0.35">
      <c r="A71" t="str">
        <f t="shared" si="2"/>
        <v>0x0000</v>
      </c>
      <c r="B71" t="str">
        <f>"0x0046"</f>
        <v>0x0046</v>
      </c>
      <c r="C71" t="str">
        <f>"0x2803"</f>
        <v>0x2803</v>
      </c>
      <c r="D71" t="str">
        <f>"  GATT Characteristic Declaration"</f>
        <v xml:space="preserve">  GATT Characteristic Declaration</v>
      </c>
      <c r="E71" t="str">
        <f>"0A:47:00:00:00:00:00:00:00:00:B0:00:40:51:04:72:AA:00:F0"</f>
        <v>0A:47:00:00:00:00:00:00:00:00:B0:00:40:51:04:72:AA:00:F0</v>
      </c>
      <c r="F71" t="str">
        <f>""</f>
        <v/>
      </c>
      <c r="G71" t="str">
        <f>""</f>
        <v/>
      </c>
    </row>
    <row r="72" spans="1:7" s="3" customFormat="1" x14ac:dyDescent="0.35">
      <c r="A72" s="3" t="str">
        <f t="shared" si="2"/>
        <v>0x0000</v>
      </c>
      <c r="B72" s="3" t="str">
        <f>"0x0047"</f>
        <v>0x0047</v>
      </c>
      <c r="C72" s="3" t="str">
        <f>"0xF000AA7204514000B000000000000000"</f>
        <v>0xF000AA7204514000B000000000000000</v>
      </c>
      <c r="D72" s="3" t="s">
        <v>7</v>
      </c>
      <c r="E72" s="3" t="str">
        <f>"00"</f>
        <v>00</v>
      </c>
      <c r="F72" s="3" t="str">
        <f>""</f>
        <v/>
      </c>
      <c r="G72" s="3" t="str">
        <f>"Rd Wr  0x0A"</f>
        <v>Rd Wr  0x0A</v>
      </c>
    </row>
    <row r="73" spans="1:7" x14ac:dyDescent="0.35">
      <c r="A73" t="str">
        <f t="shared" si="2"/>
        <v>0x0000</v>
      </c>
      <c r="B73" t="str">
        <f>"0x0048"</f>
        <v>0x0048</v>
      </c>
      <c r="C73" t="str">
        <f>"0x2803"</f>
        <v>0x2803</v>
      </c>
      <c r="D73" t="str">
        <f>"  GATT Characteristic Declaration"</f>
        <v xml:space="preserve">  GATT Characteristic Declaration</v>
      </c>
      <c r="E73" t="str">
        <f>"0A:49:00:00:00:00:00:00:00:00:B0:00:40:51:04:73:AA:00:F0"</f>
        <v>0A:49:00:00:00:00:00:00:00:00:B0:00:40:51:04:73:AA:00:F0</v>
      </c>
      <c r="F73" t="str">
        <f>""</f>
        <v/>
      </c>
      <c r="G73" t="str">
        <f>""</f>
        <v/>
      </c>
    </row>
    <row r="74" spans="1:7" x14ac:dyDescent="0.35">
      <c r="A74" t="str">
        <f t="shared" si="2"/>
        <v>0x0000</v>
      </c>
      <c r="B74" t="str">
        <f>"0x0049"</f>
        <v>0x0049</v>
      </c>
      <c r="C74" t="str">
        <f>"0xF000AA7304514000B000000000000000"</f>
        <v>0xF000AA7304514000B000000000000000</v>
      </c>
      <c r="D74" t="s">
        <v>8</v>
      </c>
      <c r="E74" t="str">
        <f>"50"</f>
        <v>50</v>
      </c>
      <c r="F74" t="str">
        <f>""</f>
        <v/>
      </c>
      <c r="G74" t="str">
        <f>"Rd Wr  0x0A"</f>
        <v>Rd Wr  0x0A</v>
      </c>
    </row>
    <row r="75" spans="1:7" x14ac:dyDescent="0.35">
      <c r="A75" t="str">
        <f t="shared" si="2"/>
        <v>0x0000</v>
      </c>
      <c r="B75" t="str">
        <f>"0x004A"</f>
        <v>0x004A</v>
      </c>
      <c r="C75" t="str">
        <f>"0x2800"</f>
        <v>0x2800</v>
      </c>
      <c r="D75" t="str">
        <f>"GATT Primary Service Declaration"</f>
        <v>GATT Primary Service Declaration</v>
      </c>
      <c r="E75" t="str">
        <f>"E0:FF"</f>
        <v>E0:FF</v>
      </c>
      <c r="F75" t="str">
        <f>""</f>
        <v/>
      </c>
      <c r="G75" t="str">
        <f>""</f>
        <v/>
      </c>
    </row>
    <row r="76" spans="1:7" x14ac:dyDescent="0.35">
      <c r="A76" t="str">
        <f t="shared" si="2"/>
        <v>0x0000</v>
      </c>
      <c r="B76" t="str">
        <f>"0x004B"</f>
        <v>0x004B</v>
      </c>
      <c r="C76" t="str">
        <f>"0x2803"</f>
        <v>0x2803</v>
      </c>
      <c r="D76" t="str">
        <f>"  GATT Characteristic Declaration"</f>
        <v xml:space="preserve">  GATT Characteristic Declaration</v>
      </c>
      <c r="E76" t="str">
        <f>"10:4C:00:E1:FF"</f>
        <v>10:4C:00:E1:FF</v>
      </c>
      <c r="F76" t="str">
        <f>""</f>
        <v/>
      </c>
      <c r="G76" t="str">
        <f>""</f>
        <v/>
      </c>
    </row>
    <row r="77" spans="1:7" x14ac:dyDescent="0.35">
      <c r="A77" t="str">
        <f t="shared" si="2"/>
        <v>0x0000</v>
      </c>
      <c r="B77" t="str">
        <f>"0x004C"</f>
        <v>0x004C</v>
      </c>
      <c r="C77" t="str">
        <f>"0xFFE1"</f>
        <v>0xFFE1</v>
      </c>
      <c r="D77" t="str">
        <f>"    Key Press State"</f>
        <v xml:space="preserve">    Key Press State</v>
      </c>
      <c r="E77" t="str">
        <f>""</f>
        <v/>
      </c>
      <c r="F77" t="str">
        <f>""</f>
        <v/>
      </c>
      <c r="G77" t="str">
        <f>"Nfy  0x10"</f>
        <v>Nfy  0x10</v>
      </c>
    </row>
    <row r="78" spans="1:7" x14ac:dyDescent="0.35">
      <c r="A78" t="str">
        <f t="shared" si="2"/>
        <v>0x0000</v>
      </c>
      <c r="B78" t="str">
        <f>"0x004D"</f>
        <v>0x004D</v>
      </c>
      <c r="C78" t="str">
        <f>"0x2902"</f>
        <v>0x2902</v>
      </c>
      <c r="D78" t="str">
        <f>"    Client Characteristic Configuration"</f>
        <v xml:space="preserve">    Client Characteristic Configuration</v>
      </c>
      <c r="E78" t="str">
        <f>"00:00"</f>
        <v>00:00</v>
      </c>
      <c r="F78" t="str">
        <f>""</f>
        <v/>
      </c>
      <c r="G78" t="str">
        <f>""</f>
        <v/>
      </c>
    </row>
    <row r="79" spans="1:7" x14ac:dyDescent="0.35">
      <c r="A79" t="str">
        <f t="shared" si="2"/>
        <v>0x0000</v>
      </c>
      <c r="B79" t="str">
        <f>"0x004E"</f>
        <v>0x004E</v>
      </c>
      <c r="C79" t="str">
        <f>"0x2901"</f>
        <v>0x2901</v>
      </c>
      <c r="D79" t="str">
        <f>"    Characteristic User Description"</f>
        <v xml:space="preserve">    Characteristic User Description</v>
      </c>
      <c r="E79" t="str">
        <f>"Key Press State"</f>
        <v>Key Press State</v>
      </c>
      <c r="F79" t="str">
        <f>""</f>
        <v/>
      </c>
      <c r="G79" t="str">
        <f>""</f>
        <v/>
      </c>
    </row>
    <row r="80" spans="1:7" x14ac:dyDescent="0.35">
      <c r="A80" t="str">
        <f t="shared" si="2"/>
        <v>0x0000</v>
      </c>
      <c r="B80" t="str">
        <f>"0x004F"</f>
        <v>0x004F</v>
      </c>
      <c r="C80" t="str">
        <f>"0x2800"</f>
        <v>0x2800</v>
      </c>
      <c r="D80" t="str">
        <f>"GATT Primary Service Declaration"</f>
        <v>GATT Primary Service Declaration</v>
      </c>
      <c r="E80" t="str">
        <f>"00:00:00:00:00:00:00:B0:00:40:51:04:64:AA:00:F0"</f>
        <v>00:00:00:00:00:00:00:B0:00:40:51:04:64:AA:00:F0</v>
      </c>
      <c r="F80" t="str">
        <f>""</f>
        <v/>
      </c>
      <c r="G80" t="str">
        <f>""</f>
        <v/>
      </c>
    </row>
    <row r="81" spans="1:7" x14ac:dyDescent="0.35">
      <c r="A81" t="str">
        <f t="shared" si="2"/>
        <v>0x0000</v>
      </c>
      <c r="B81" t="str">
        <f>"0x0050"</f>
        <v>0x0050</v>
      </c>
      <c r="C81" t="str">
        <f>"0x2803"</f>
        <v>0x2803</v>
      </c>
      <c r="D81" t="str">
        <f>"  GATT Characteristic Declaration"</f>
        <v xml:space="preserve">  GATT Characteristic Declaration</v>
      </c>
      <c r="E81" t="str">
        <f>"0A:51:00:00:00:00:00:00:00:00:B0:00:40:51:04:65:AA:00:F0"</f>
        <v>0A:51:00:00:00:00:00:00:00:00:B0:00:40:51:04:65:AA:00:F0</v>
      </c>
      <c r="F81" t="str">
        <f>""</f>
        <v/>
      </c>
      <c r="G81" t="str">
        <f>""</f>
        <v/>
      </c>
    </row>
    <row r="82" spans="1:7" x14ac:dyDescent="0.35">
      <c r="A82" t="str">
        <f t="shared" si="2"/>
        <v>0x0000</v>
      </c>
      <c r="B82" t="str">
        <f>"0x0051"</f>
        <v>0x0051</v>
      </c>
      <c r="C82" t="str">
        <f>"0xF000AA6504514000B000000000000000"</f>
        <v>0xF000AA6504514000B000000000000000</v>
      </c>
      <c r="D82" t="s">
        <v>9</v>
      </c>
      <c r="E82" t="str">
        <f>"7F"</f>
        <v>7F</v>
      </c>
      <c r="F82" t="str">
        <f>""</f>
        <v/>
      </c>
      <c r="G82" t="str">
        <f>"Rd Wr  0x0A"</f>
        <v>Rd Wr  0x0A</v>
      </c>
    </row>
    <row r="83" spans="1:7" x14ac:dyDescent="0.35">
      <c r="A83" t="str">
        <f t="shared" si="2"/>
        <v>0x0000</v>
      </c>
      <c r="B83" t="str">
        <f>"0x0052"</f>
        <v>0x0052</v>
      </c>
      <c r="C83" t="str">
        <f>"0x2803"</f>
        <v>0x2803</v>
      </c>
      <c r="D83" t="str">
        <f>"  GATT Characteristic Declaration"</f>
        <v xml:space="preserve">  GATT Characteristic Declaration</v>
      </c>
      <c r="E83" t="str">
        <f>"0A:53:00:00:00:00:00:00:00:00:B0:00:40:51:04:66:AA:00:F0"</f>
        <v>0A:53:00:00:00:00:00:00:00:00:B0:00:40:51:04:66:AA:00:F0</v>
      </c>
      <c r="F83" t="str">
        <f>""</f>
        <v/>
      </c>
      <c r="G83" t="str">
        <f>""</f>
        <v/>
      </c>
    </row>
    <row r="84" spans="1:7" x14ac:dyDescent="0.35">
      <c r="A84" t="str">
        <f t="shared" si="2"/>
        <v>0x0000</v>
      </c>
      <c r="B84" t="str">
        <f>"0x0053"</f>
        <v>0x0053</v>
      </c>
      <c r="C84" t="str">
        <f>"0xF000AA6604514000B000000000000000"</f>
        <v>0xF000AA6604514000B000000000000000</v>
      </c>
      <c r="D84" t="s">
        <v>10</v>
      </c>
      <c r="E84" t="str">
        <f>"00"</f>
        <v>00</v>
      </c>
      <c r="F84" t="str">
        <f>""</f>
        <v/>
      </c>
      <c r="G84" t="str">
        <f>"Rd Wr  0x0A"</f>
        <v>Rd Wr  0x0A</v>
      </c>
    </row>
    <row r="85" spans="1:7" x14ac:dyDescent="0.35">
      <c r="A85" t="str">
        <f t="shared" si="2"/>
        <v>0x0000</v>
      </c>
      <c r="B85" t="str">
        <f>"0x0054"</f>
        <v>0x0054</v>
      </c>
      <c r="C85" t="str">
        <f>"0x2800"</f>
        <v>0x2800</v>
      </c>
      <c r="D85" t="str">
        <f>"GATT Primary Service Declaration"</f>
        <v>GATT Primary Service Declaration</v>
      </c>
      <c r="E85" t="str">
        <f>"00:00:00:00:00:00:00:B0:00:40:51:04:00:AC:00:F0"</f>
        <v>00:00:00:00:00:00:00:B0:00:40:51:04:00:AC:00:F0</v>
      </c>
      <c r="F85" t="str">
        <f>""</f>
        <v/>
      </c>
      <c r="G85" t="str">
        <f>""</f>
        <v/>
      </c>
    </row>
    <row r="86" spans="1:7" x14ac:dyDescent="0.35">
      <c r="A86" t="str">
        <f t="shared" si="2"/>
        <v>0x0000</v>
      </c>
      <c r="B86" t="str">
        <f>"0x0055"</f>
        <v>0x0055</v>
      </c>
      <c r="C86" t="str">
        <f>"0x2803"</f>
        <v>0x2803</v>
      </c>
      <c r="D86" t="str">
        <f>"  GATT Characteristic Declaration"</f>
        <v xml:space="preserve">  GATT Characteristic Declaration</v>
      </c>
      <c r="E86" t="str">
        <f>"0A:56:00:00:00:00:00:00:00:00:B0:00:40:51:04:01:AC:00:F0"</f>
        <v>0A:56:00:00:00:00:00:00:00:00:B0:00:40:51:04:01:AC:00:F0</v>
      </c>
      <c r="F86" t="str">
        <f>""</f>
        <v/>
      </c>
      <c r="G86" t="str">
        <f>""</f>
        <v/>
      </c>
    </row>
    <row r="87" spans="1:7" x14ac:dyDescent="0.35">
      <c r="A87" t="str">
        <f t="shared" si="2"/>
        <v>0x0000</v>
      </c>
      <c r="B87" t="str">
        <f>"0x0056"</f>
        <v>0x0056</v>
      </c>
      <c r="C87" t="str">
        <f>"0xF000AC0104514000B000000000000000"</f>
        <v>0xF000AC0104514000B000000000000000</v>
      </c>
      <c r="D87" t="s">
        <v>11</v>
      </c>
      <c r="E87" t="str">
        <f>"00:00:00:00"</f>
        <v>00:00:00:00</v>
      </c>
      <c r="F87" t="str">
        <f>""</f>
        <v/>
      </c>
      <c r="G87" t="str">
        <f>"Rd Wr  0x0A"</f>
        <v>Rd Wr  0x0A</v>
      </c>
    </row>
    <row r="88" spans="1:7" x14ac:dyDescent="0.35">
      <c r="A88" t="str">
        <f t="shared" si="2"/>
        <v>0x0000</v>
      </c>
      <c r="B88" t="str">
        <f>"0x0057"</f>
        <v>0x0057</v>
      </c>
      <c r="C88" t="str">
        <f>"0x2803"</f>
        <v>0x2803</v>
      </c>
      <c r="D88" t="str">
        <f>"  GATT Characteristic Declaration"</f>
        <v xml:space="preserve">  GATT Characteristic Declaration</v>
      </c>
      <c r="E88" t="str">
        <f>"0A:58:00:00:00:00:00:00:00:00:B0:00:40:51:04:02:AC:00:F0"</f>
        <v>0A:58:00:00:00:00:00:00:00:00:B0:00:40:51:04:02:AC:00:F0</v>
      </c>
      <c r="F88" t="str">
        <f>""</f>
        <v/>
      </c>
      <c r="G88" t="str">
        <f>""</f>
        <v/>
      </c>
    </row>
    <row r="89" spans="1:7" x14ac:dyDescent="0.35">
      <c r="A89" t="str">
        <f t="shared" si="2"/>
        <v>0x0000</v>
      </c>
      <c r="B89" t="str">
        <f>"0x0058"</f>
        <v>0x0058</v>
      </c>
      <c r="C89" t="str">
        <f>"0xF000AC0204514000B000000000000000"</f>
        <v>0xF000AC0204514000B000000000000000</v>
      </c>
      <c r="D89" t="s">
        <v>12</v>
      </c>
      <c r="E89" t="str">
        <f>"04:08:23:00:20"</f>
        <v>04:08:23:00:20</v>
      </c>
      <c r="F89" t="str">
        <f>""</f>
        <v/>
      </c>
      <c r="G89" t="str">
        <f>"Rd Wr  0x0A"</f>
        <v>Rd Wr  0x0A</v>
      </c>
    </row>
    <row r="90" spans="1:7" x14ac:dyDescent="0.35">
      <c r="A90" t="str">
        <f t="shared" si="2"/>
        <v>0x0000</v>
      </c>
      <c r="B90" t="str">
        <f>"0x0059"</f>
        <v>0x0059</v>
      </c>
      <c r="C90" t="str">
        <f>"0x2803"</f>
        <v>0x2803</v>
      </c>
      <c r="D90" t="str">
        <f>"  GATT Characteristic Declaration"</f>
        <v xml:space="preserve">  GATT Characteristic Declaration</v>
      </c>
      <c r="E90" t="str">
        <f>"0A:5A:00:00:00:00:00:00:00:00:B0:00:40:51:04:03:AC:00:F0"</f>
        <v>0A:5A:00:00:00:00:00:00:00:00:B0:00:40:51:04:03:AC:00:F0</v>
      </c>
      <c r="F90" t="str">
        <f>""</f>
        <v/>
      </c>
      <c r="G90" t="str">
        <f>""</f>
        <v/>
      </c>
    </row>
    <row r="91" spans="1:7" x14ac:dyDescent="0.35">
      <c r="A91" t="str">
        <f t="shared" si="2"/>
        <v>0x0000</v>
      </c>
      <c r="B91" t="str">
        <f>"0x005A"</f>
        <v>0x005A</v>
      </c>
      <c r="C91" t="str">
        <f>"0xF000AC0304514000B000000000000000"</f>
        <v>0xF000AC0304514000B000000000000000</v>
      </c>
      <c r="D91" t="s">
        <v>13</v>
      </c>
      <c r="E91" t="str">
        <f>"05:00"</f>
        <v>05:00</v>
      </c>
      <c r="F91" t="str">
        <f>""</f>
        <v/>
      </c>
      <c r="G91" t="str">
        <f>"Rd Wr  0x0A"</f>
        <v>Rd Wr  0x0A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sensortaggatttable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Powers, Rachel</dc:creator>
  <cp:lastModifiedBy>Liu, Cheng Chih</cp:lastModifiedBy>
  <cp:lastPrinted>2016-08-22T23:14:04Z</cp:lastPrinted>
  <dcterms:created xsi:type="dcterms:W3CDTF">2016-08-22T23:12:21Z</dcterms:created>
  <dcterms:modified xsi:type="dcterms:W3CDTF">2019-09-29T22:21:25Z</dcterms:modified>
</cp:coreProperties>
</file>