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myFOLDER\IanLee\FOTR Submodding assests\"/>
    </mc:Choice>
  </mc:AlternateContent>
  <xr:revisionPtr revIDLastSave="0" documentId="13_ncr:1_{38F524A1-4454-4907-BC57-D5474224D9C8}"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E66" i="6" l="1"/>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AW3" i="1"/>
  <c r="AQ3" i="1"/>
  <c r="AK3" i="1"/>
  <c r="AE3" i="1"/>
  <c r="Y3" i="1"/>
  <c r="S3" i="1"/>
  <c r="BA3" i="1" s="1"/>
  <c r="L3" i="1"/>
  <c r="H3" i="1"/>
  <c r="E3" i="1"/>
  <c r="AP3" i="1" s="1"/>
  <c r="H3" i="3" l="1"/>
  <c r="D4" i="2" s="1"/>
  <c r="F4" i="2" s="1"/>
  <c r="G3" i="3"/>
  <c r="F3" i="2"/>
  <c r="F2" i="2" s="1"/>
  <c r="BI3" i="1" s="1"/>
  <c r="BB3" i="1"/>
  <c r="BC3" i="1" s="1"/>
  <c r="X3" i="1"/>
  <c r="AV3" i="1"/>
  <c r="AD3" i="1"/>
  <c r="AJ3" i="1"/>
  <c r="R3" i="1"/>
  <c r="D2" i="2" l="1"/>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<sst xmlns="http://schemas.openxmlformats.org/spreadsheetml/2006/main" count="486" uniqueCount="196">
  <si>
    <t>Unit</t>
  </si>
  <si>
    <t>General Stats</t>
  </si>
  <si>
    <t>Weapon 1</t>
  </si>
  <si>
    <t>Weapon 2</t>
  </si>
  <si>
    <t>Weapon 3</t>
  </si>
  <si>
    <t>Weapon 4</t>
  </si>
  <si>
    <t>Weapon 5</t>
  </si>
  <si>
    <t>Weapon 6</t>
  </si>
  <si>
    <t>Advanced Stats</t>
  </si>
  <si>
    <t>Fighter Complement</t>
  </si>
  <si>
    <t>Name</t>
  </si>
  <si>
    <t>Pop</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</si>
  <si>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</si>
  <si>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</si>
  <si>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</si>
  <si>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</si>
  <si>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</si>
  <si>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</si>
  <si>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</si>
  <si>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</si>
  <si>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</si>
  <si>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</si>
  <si>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</si>
  <si>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</si>
  <si>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</si>
  <si>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</si>
  <si>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</si>
  <si>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</si>
  <si>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</si>
  <si>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</si>
  <si>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</si>
  <si>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</si>
  <si>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</si>
  <si>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</si>
  <si>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</si>
  <si>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</si>
  <si>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</si>
  <si>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</si>
  <si>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</si>
  <si>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</si>
  <si>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</si>
  <si>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</si>
  <si>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</si>
  <si>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</si>
  <si>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</si>
  <si>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</si>
  <si>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</si>
  <si>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</si>
  <si>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</si>
  <si>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</si>
  <si>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</si>
  <si>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</si>
  <si>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</si>
  <si>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</si>
  <si>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</si>
  <si>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</si>
  <si>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</si>
  <si>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</si>
  <si>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</si>
  <si>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</si>
  <si>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</si>
  <si>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</si>
  <si>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</si>
  <si>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</si>
  <si>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</si>
  <si>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</si>
  <si>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</si>
  <si>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</si>
  <si>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</si>
  <si>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</si>
  <si>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</si>
  <si>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</si>
  <si>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</si>
  <si>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</si>
  <si>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</si>
  <si>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</si>
  <si>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</si>
  <si>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</si>
  <si>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</si>
  <si>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</si>
  <si>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</si>
  <si>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</si>
  <si>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</si>
  <si>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</si>
  <si>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</si>
  <si>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</si>
  <si>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</si>
  <si>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</si>
  <si>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Dual 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</si>
  <si>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</si>
  <si>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</si>
  <si>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</si>
  <si>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</si>
  <si>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</si>
  <si>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</si>
  <si>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</si>
  <si>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</si>
  <si>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</si>
  <si>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</si>
  <si>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</si>
  <si>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</si>
  <si>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</si>
  <si>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</si>
  <si>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</si>
  <si>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</si>
  <si>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</si>
  <si>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</si>
  <si>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</si>
  <si>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</si>
  <si>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</si>
  <si>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</si>
  <si>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</si>
  <si>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</si>
  <si>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</si>
  <si>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</si>
  <si>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</si>
  <si>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</si>
  <si>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</si>
  <si>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</si>
  <si>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</si>
  <si>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</si>
  <si>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</si>
  <si>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</si>
  <si>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</si>
  <si>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</si>
  <si>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</si>
  <si>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</si>
  <si>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</si>
  <si>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</si>
  <si>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</si>
  <si>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</si>
  <si>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</si>
  <si>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</si>
  <si>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</si>
  <si>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</si>
  <si>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</si>
  <si>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</si>
  <si>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</si>
  <si>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</si>
  <si>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</si>
  <si>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</si>
  <si>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</si>
  <si>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</si>
  <si>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</si>
  <si>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</si>
  <si>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</si>
  <si>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</si>
  <si>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</si>
  <si>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</si>
  <si>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</si>
  <si>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</si>
  <si>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</si>
  <si>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</si>
  <si>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</si>
  <si>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</si>
  <si>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</si>
  <si>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</si>
  <si>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</si>
  <si>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</si>
  <si>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</si>
  <si>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</si>
  <si>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</si>
  <si>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</si>
  <si>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</si>
  <si>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</si>
  <si>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</si>
  <si>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</si>
  <si>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</si>
  <si>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</si>
  <si>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</si>
  <si>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</si>
  <si>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</si>
  <si>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</si>
  <si>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</si>
  <si>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</si>
  <si>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</si>
  <si>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</si>
  <si>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</si>
  <si>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</si>
  <si>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</si>
  <si>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</si>
  <si>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</si>
  <si>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</si>
  <si>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</si>
  <si>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</si>
  <si>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</si>
  <si>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</si>
  <si>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</si>
  <si>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</si>
  <si>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</si>
  <si>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</si>
  <si>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</si>
  <si>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</si>
  <si>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</si>
  <si>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</si>
  <si>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Template Venator Hero</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</si>
</sst>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0" fontId="7" fillId="3" borderId="0" xfId="0" applyFont="1" applyFill="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B3" activePane="bottomRight" state="frozen"/>
      <selection pane="topRight" activeCell="B1" sqref="B1"/>
      <selection pane="bottomLeft" activeCell="A3" sqref="A3"/>
      <selection pane="bottomRight" activeCell="B4" sqref="B4"/>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60" t="s">
        <v>1</v>
      </c>
      <c r="C1" s="56"/>
      <c r="D1" s="56"/>
      <c r="E1" s="56"/>
      <c r="F1" s="56"/>
      <c r="G1" s="56"/>
      <c r="H1" s="56"/>
      <c r="I1" s="56"/>
      <c r="J1" s="56"/>
      <c r="K1" s="56"/>
      <c r="L1" s="56"/>
      <c r="M1" s="56"/>
      <c r="N1" s="61" t="s">
        <v>2</v>
      </c>
      <c r="O1" s="56"/>
      <c r="P1" s="56"/>
      <c r="Q1" s="56"/>
      <c r="R1" s="56"/>
      <c r="S1" s="62"/>
      <c r="T1" s="63" t="s">
        <v>3</v>
      </c>
      <c r="U1" s="58"/>
      <c r="V1" s="58"/>
      <c r="W1" s="58"/>
      <c r="X1" s="58"/>
      <c r="Y1" s="59"/>
      <c r="Z1" s="63" t="s">
        <v>4</v>
      </c>
      <c r="AA1" s="58"/>
      <c r="AB1" s="58"/>
      <c r="AC1" s="58"/>
      <c r="AD1" s="58"/>
      <c r="AE1" s="58"/>
      <c r="AF1" s="57" t="s">
        <v>5</v>
      </c>
      <c r="AG1" s="58"/>
      <c r="AH1" s="58"/>
      <c r="AI1" s="58"/>
      <c r="AJ1" s="58"/>
      <c r="AK1" s="58"/>
      <c r="AL1" s="57" t="s">
        <v>6</v>
      </c>
      <c r="AM1" s="58"/>
      <c r="AN1" s="58"/>
      <c r="AO1" s="58"/>
      <c r="AP1" s="58"/>
      <c r="AQ1" s="58"/>
      <c r="AR1" s="57" t="s">
        <v>7</v>
      </c>
      <c r="AS1" s="58"/>
      <c r="AT1" s="58"/>
      <c r="AU1" s="58"/>
      <c r="AV1" s="58"/>
      <c r="AW1" s="58"/>
      <c r="AX1" s="55" t="s">
        <v>8</v>
      </c>
      <c r="AY1" s="56"/>
      <c r="AZ1" s="56"/>
      <c r="BA1" s="56"/>
      <c r="BB1" s="56"/>
      <c r="BC1" s="56"/>
      <c r="BD1" s="56"/>
      <c r="BE1" s="56"/>
      <c r="BF1" s="56"/>
      <c r="BG1" s="56"/>
      <c r="BH1" s="57" t="s">
        <v>9</v>
      </c>
      <c r="BI1" s="58"/>
      <c r="BJ1" s="59"/>
    </row>
    <row r="2" spans="1:62" ht="15.75" customHeight="1" x14ac:dyDescent="0.25">
      <c r="A2" s="2" t="s">
        <v>10</v>
      </c>
      <c r="B2" s="3" t="s">
        <v>11</v>
      </c>
      <c r="C2" s="3" t="s">
        <v>12</v>
      </c>
      <c r="D2" s="3" t="s">
        <v>13</v>
      </c>
      <c r="E2" s="3" t="s">
        <v>14</v>
      </c>
      <c r="F2" s="3" t="s">
        <v>15</v>
      </c>
      <c r="G2" s="3" t="s">
        <v>16</v>
      </c>
      <c r="H2" s="3" t="s">
        <v>17</v>
      </c>
      <c r="I2" s="3" t="s">
        <v>18</v>
      </c>
      <c r="J2" s="3" t="s">
        <v>19</v>
      </c>
      <c r="K2" s="3" t="s">
        <v>20</v>
      </c>
      <c r="L2" s="3" t="s">
        <v>21</v>
      </c>
      <c r="M2" s="3" t="s">
        <v>22</v>
      </c>
      <c r="N2" s="4" t="s">
        <v>23</v>
      </c>
      <c r="O2" s="3" t="s">
        <v>24</v>
      </c>
      <c r="P2" s="3" t="s">
        <v>25</v>
      </c>
      <c r="Q2" s="3" t="s">
        <v>26</v>
      </c>
      <c r="R2" s="3" t="s">
        <v>27</v>
      </c>
      <c r="S2" s="5" t="s">
        <v>28</v>
      </c>
      <c r="T2" s="3" t="s">
        <v>23</v>
      </c>
      <c r="U2" s="3" t="s">
        <v>24</v>
      </c>
      <c r="V2" s="3" t="s">
        <v>25</v>
      </c>
      <c r="W2" s="3" t="s">
        <v>26</v>
      </c>
      <c r="X2" s="3" t="s">
        <v>27</v>
      </c>
      <c r="Y2" s="5" t="s">
        <v>28</v>
      </c>
      <c r="Z2" s="3" t="s">
        <v>23</v>
      </c>
      <c r="AA2" s="3" t="s">
        <v>24</v>
      </c>
      <c r="AB2" s="3" t="s">
        <v>25</v>
      </c>
      <c r="AC2" s="3" t="s">
        <v>26</v>
      </c>
      <c r="AD2" s="3" t="s">
        <v>27</v>
      </c>
      <c r="AE2" s="3" t="s">
        <v>28</v>
      </c>
      <c r="AF2" s="4" t="s">
        <v>23</v>
      </c>
      <c r="AG2" s="3" t="s">
        <v>24</v>
      </c>
      <c r="AH2" s="3" t="s">
        <v>25</v>
      </c>
      <c r="AI2" s="3" t="s">
        <v>26</v>
      </c>
      <c r="AJ2" s="3" t="s">
        <v>27</v>
      </c>
      <c r="AK2" s="3" t="s">
        <v>28</v>
      </c>
      <c r="AL2" s="4" t="s">
        <v>23</v>
      </c>
      <c r="AM2" s="3" t="s">
        <v>24</v>
      </c>
      <c r="AN2" s="3" t="s">
        <v>25</v>
      </c>
      <c r="AO2" s="3" t="s">
        <v>26</v>
      </c>
      <c r="AP2" s="3" t="s">
        <v>27</v>
      </c>
      <c r="AQ2" s="3" t="s">
        <v>28</v>
      </c>
      <c r="AR2" s="4" t="s">
        <v>23</v>
      </c>
      <c r="AS2" s="3" t="s">
        <v>24</v>
      </c>
      <c r="AT2" s="3" t="s">
        <v>25</v>
      </c>
      <c r="AU2" s="3" t="s">
        <v>26</v>
      </c>
      <c r="AV2" s="3" t="s">
        <v>27</v>
      </c>
      <c r="AW2" s="3" t="s">
        <v>28</v>
      </c>
      <c r="AX2" s="6" t="s">
        <v>29</v>
      </c>
      <c r="AY2" s="7" t="s">
        <v>30</v>
      </c>
      <c r="AZ2" s="7" t="s">
        <v>31</v>
      </c>
      <c r="BA2" s="7" t="s">
        <v>32</v>
      </c>
      <c r="BB2" s="7" t="s">
        <v>33</v>
      </c>
      <c r="BC2" s="8" t="s">
        <v>34</v>
      </c>
      <c r="BD2" s="7" t="s">
        <v>35</v>
      </c>
      <c r="BE2" s="7" t="s">
        <v>36</v>
      </c>
      <c r="BF2" s="7" t="s">
        <v>37</v>
      </c>
      <c r="BG2" s="5" t="s">
        <v>38</v>
      </c>
      <c r="BH2" s="3" t="s">
        <v>39</v>
      </c>
      <c r="BI2" s="3" t="s">
        <v>40</v>
      </c>
      <c r="BJ2" s="5" t="s">
        <v>41</v>
      </c>
    </row>
    <row r="3" spans="1:62" ht="15.75" customHeight="1" x14ac:dyDescent="0.25">
      <c r="A3" s="2" t="s">
        <v>42</v>
      </c>
      <c r="B3" s="3">
        <f>MROUND(BG3*0.01,1)</f>
        <v>9</v>
      </c>
      <c r="C3" s="3">
        <v>1800</v>
      </c>
      <c r="D3" s="3">
        <v>1234</v>
      </c>
      <c r="E3" s="3">
        <f>MROUND(D3*0.1,50)</f>
        <v>100</v>
      </c>
      <c r="F3" s="3">
        <v>1500</v>
      </c>
      <c r="G3" s="3" t="s">
        <v>43</v>
      </c>
      <c r="H3" s="3">
        <f>F3*(VLOOKUP(G3, 'Shield Tiers'!$A$1:$B$11,2,FALSE)/100)</f>
        <v>18.75</v>
      </c>
      <c r="I3" s="3" t="s">
        <v>44</v>
      </c>
      <c r="J3" s="3">
        <v>1500</v>
      </c>
      <c r="K3" s="3" t="s">
        <v>45</v>
      </c>
      <c r="L3" s="3">
        <f>J3/AZ3</f>
        <v>250</v>
      </c>
      <c r="M3" s="9">
        <v>2</v>
      </c>
      <c r="N3" s="10" t="s">
        <v>46</v>
      </c>
      <c r="O3" s="8">
        <v>2</v>
      </c>
      <c r="P3" s="3">
        <v>2</v>
      </c>
      <c r="Q3" s="8">
        <v>1</v>
      </c>
      <c r="R3" s="8">
        <f>IFERROR((VLOOKUP(N3,Projectiles!$A:$E,5,FALSE)+E3),0)</f>
        <v>2600</v>
      </c>
      <c r="S3" s="11">
        <f>IFERROR((VLOOKUP(N3,Projectiles!$A:$D,4,FALSE)*O3*P3)/(Q3 + IF(P3 &gt; 1, P3*0.2, 0)),0)</f>
        <v>31.428571428571431</v>
      </c>
      <c r="T3" s="12" t="s">
        <v>47</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54" t="s">
        <v>195</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2"/>
      <c r="B5" s="3"/>
      <c r="C5" s="3"/>
      <c r="D5" s="3"/>
      <c r="E5" s="3"/>
      <c r="F5" s="3"/>
      <c r="G5" s="3"/>
      <c r="H5" s="3"/>
      <c r="I5" s="3"/>
      <c r="J5" s="16"/>
      <c r="K5" s="3"/>
      <c r="L5" s="3"/>
      <c r="M5" s="9"/>
      <c r="N5" s="17"/>
      <c r="O5" s="3"/>
      <c r="P5" s="3"/>
      <c r="Q5" s="3"/>
      <c r="R5" s="3"/>
      <c r="S5" s="18"/>
      <c r="T5" s="9"/>
      <c r="U5" s="9"/>
      <c r="V5" s="3"/>
      <c r="W5" s="3"/>
      <c r="X5" s="3"/>
      <c r="Y5" s="5"/>
      <c r="Z5" s="3"/>
      <c r="AA5" s="3"/>
      <c r="AB5" s="3"/>
      <c r="AC5" s="9"/>
      <c r="AD5" s="3"/>
      <c r="AE5" s="3"/>
      <c r="AF5" s="4"/>
      <c r="AG5" s="3"/>
      <c r="AH5" s="3"/>
      <c r="AI5" s="3"/>
      <c r="AJ5" s="3"/>
      <c r="AK5" s="3"/>
      <c r="AL5" s="4"/>
      <c r="AM5" s="3"/>
      <c r="AN5" s="3"/>
      <c r="AO5" s="3"/>
      <c r="AP5" s="3"/>
      <c r="AQ5" s="3"/>
      <c r="AR5" s="4"/>
      <c r="AS5" s="3"/>
      <c r="AT5" s="3"/>
      <c r="AU5" s="3"/>
      <c r="AV5" s="3"/>
      <c r="AW5" s="3"/>
      <c r="AX5" s="6"/>
      <c r="AY5" s="7"/>
      <c r="AZ5" s="7"/>
      <c r="BA5" s="7"/>
      <c r="BB5" s="7"/>
      <c r="BC5" s="8"/>
      <c r="BD5" s="7"/>
      <c r="BE5" s="7"/>
      <c r="BF5" s="7"/>
      <c r="BG5" s="5"/>
      <c r="BH5" s="3"/>
      <c r="BI5" s="3"/>
      <c r="BJ5" s="5"/>
    </row>
    <row r="6" spans="1:62" ht="15.75" customHeight="1" x14ac:dyDescent="0.25">
      <c r="A6" s="2"/>
      <c r="B6" s="3"/>
      <c r="C6" s="3"/>
      <c r="D6" s="3"/>
      <c r="E6" s="3"/>
      <c r="F6" s="3"/>
      <c r="G6" s="3"/>
      <c r="H6" s="3"/>
      <c r="I6" s="3"/>
      <c r="J6" s="16"/>
      <c r="K6" s="3"/>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48</v>
      </c>
      <c r="C1" s="20" t="s">
        <v>49</v>
      </c>
      <c r="D1" s="20" t="s">
        <v>50</v>
      </c>
      <c r="E1" s="19" t="s">
        <v>51</v>
      </c>
      <c r="F1" s="20" t="s">
        <v>40</v>
      </c>
      <c r="G1" s="19" t="s">
        <v>52</v>
      </c>
    </row>
    <row r="2" spans="1:7" ht="15.75" customHeight="1" x14ac:dyDescent="0.25">
      <c r="A2" s="2" t="s">
        <v>42</v>
      </c>
      <c r="B2" s="1" t="s">
        <v>53</v>
      </c>
      <c r="C2" s="21">
        <f t="shared" ref="C2:F2" si="0">SUM(C3:C6)</f>
        <v>2</v>
      </c>
      <c r="D2" s="21">
        <f t="shared" si="0"/>
        <v>241.60526818755352</v>
      </c>
      <c r="E2" s="22">
        <f t="shared" si="0"/>
        <v>2</v>
      </c>
      <c r="F2" s="21">
        <f t="shared" si="0"/>
        <v>120.80263409377676</v>
      </c>
      <c r="G2" s="22"/>
    </row>
    <row r="3" spans="1:7" ht="15.75" customHeight="1" x14ac:dyDescent="0.25">
      <c r="A3" s="23" t="s">
        <v>54</v>
      </c>
      <c r="B3" s="3" t="s">
        <v>55</v>
      </c>
      <c r="C3" s="14">
        <v>1</v>
      </c>
      <c r="D3" s="14">
        <f>VLOOKUP(B3,'Fighter Stats'!$A:$G,7,FALSE)*C3*12</f>
        <v>17.406592519049774</v>
      </c>
      <c r="E3" s="3">
        <v>1</v>
      </c>
      <c r="F3" s="14">
        <f t="shared" ref="F3:F4" si="1">D3*(1-(0.5^(E3/C3)))</f>
        <v>8.7032962595248868</v>
      </c>
      <c r="G3" s="3" t="s">
        <v>56</v>
      </c>
    </row>
    <row r="4" spans="1:7" ht="15.75" customHeight="1" x14ac:dyDescent="0.25">
      <c r="A4" s="23" t="s">
        <v>57</v>
      </c>
      <c r="B4" s="3" t="s">
        <v>58</v>
      </c>
      <c r="C4" s="14">
        <v>1</v>
      </c>
      <c r="D4" s="14">
        <f>VLOOKUP(B4,'Fighter Stats'!$A:$H,8,FALSE)*C4*12</f>
        <v>224.19867566850374</v>
      </c>
      <c r="E4" s="3">
        <v>1</v>
      </c>
      <c r="F4" s="14">
        <f t="shared" si="1"/>
        <v>112.09933783425187</v>
      </c>
      <c r="G4" s="3" t="s">
        <v>59</v>
      </c>
    </row>
    <row r="5" spans="1:7" ht="15.75" customHeight="1" x14ac:dyDescent="0.25">
      <c r="A5" s="23" t="s">
        <v>60</v>
      </c>
      <c r="B5" s="3"/>
      <c r="C5" s="14"/>
      <c r="D5" s="14"/>
      <c r="E5" s="3"/>
      <c r="F5" s="14"/>
      <c r="G5" s="3"/>
    </row>
    <row r="6" spans="1:7" ht="15.75" customHeight="1" x14ac:dyDescent="0.25">
      <c r="A6" s="23" t="s">
        <v>61</v>
      </c>
      <c r="B6" s="3"/>
      <c r="C6" s="14"/>
      <c r="D6" s="14"/>
      <c r="E6" s="3"/>
      <c r="F6" s="14"/>
      <c r="G6" s="3"/>
    </row>
    <row r="7" spans="1:7" ht="15.75" customHeight="1" x14ac:dyDescent="0.25">
      <c r="A7" s="2"/>
      <c r="B7" s="1" t="s">
        <v>53</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62</v>
      </c>
      <c r="C1" s="3" t="s">
        <v>63</v>
      </c>
      <c r="D1" s="3" t="s">
        <v>15</v>
      </c>
      <c r="E1" s="3" t="s">
        <v>19</v>
      </c>
      <c r="F1" s="3" t="s">
        <v>52</v>
      </c>
      <c r="G1" s="3" t="s">
        <v>64</v>
      </c>
      <c r="H1" s="5" t="s">
        <v>65</v>
      </c>
      <c r="I1" s="3" t="s">
        <v>2</v>
      </c>
      <c r="J1" s="3" t="s">
        <v>24</v>
      </c>
      <c r="K1" s="3" t="s">
        <v>66</v>
      </c>
      <c r="L1" s="3" t="s">
        <v>67</v>
      </c>
      <c r="M1" s="3" t="s">
        <v>26</v>
      </c>
      <c r="N1" s="5" t="s">
        <v>28</v>
      </c>
      <c r="O1" s="3" t="s">
        <v>3</v>
      </c>
      <c r="P1" s="3" t="s">
        <v>24</v>
      </c>
      <c r="Q1" s="3" t="s">
        <v>66</v>
      </c>
      <c r="R1" s="3" t="s">
        <v>67</v>
      </c>
      <c r="S1" s="3" t="s">
        <v>26</v>
      </c>
      <c r="T1" s="5" t="s">
        <v>28</v>
      </c>
      <c r="U1" s="24" t="s">
        <v>4</v>
      </c>
      <c r="V1" s="25" t="s">
        <v>24</v>
      </c>
      <c r="W1" s="25" t="s">
        <v>66</v>
      </c>
      <c r="X1" s="25" t="s">
        <v>67</v>
      </c>
      <c r="Y1" s="25" t="s">
        <v>26</v>
      </c>
      <c r="Z1" s="26" t="s">
        <v>28</v>
      </c>
      <c r="AA1" s="24" t="s">
        <v>5</v>
      </c>
      <c r="AB1" s="25" t="s">
        <v>24</v>
      </c>
      <c r="AC1" s="25" t="s">
        <v>66</v>
      </c>
      <c r="AD1" s="25" t="s">
        <v>67</v>
      </c>
      <c r="AE1" s="25" t="s">
        <v>26</v>
      </c>
      <c r="AF1" s="26" t="s">
        <v>28</v>
      </c>
      <c r="AG1" s="24" t="s">
        <v>6</v>
      </c>
      <c r="AH1" s="25" t="s">
        <v>24</v>
      </c>
      <c r="AI1" s="25" t="s">
        <v>66</v>
      </c>
      <c r="AJ1" s="25" t="s">
        <v>67</v>
      </c>
      <c r="AK1" s="25" t="s">
        <v>26</v>
      </c>
      <c r="AL1" s="26" t="s">
        <v>28</v>
      </c>
    </row>
    <row r="2" spans="1:38" ht="15.75" customHeight="1" x14ac:dyDescent="0.25">
      <c r="A2" s="3" t="s">
        <v>55</v>
      </c>
      <c r="B2" s="3">
        <v>6.15</v>
      </c>
      <c r="C2" s="3">
        <v>5</v>
      </c>
      <c r="D2" s="3">
        <v>0</v>
      </c>
      <c r="E2" s="3">
        <v>10</v>
      </c>
      <c r="F2" s="3" t="s">
        <v>56</v>
      </c>
      <c r="G2" s="7">
        <f t="shared" ref="G2:G3" si="0">SQRT((C2/6)*(D2*0.11+E2*0.096)*(N2+T2+Z2+AF2+AL2))</f>
        <v>1.4505493765874813</v>
      </c>
      <c r="H2" s="5"/>
      <c r="I2" s="3" t="s">
        <v>68</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58</v>
      </c>
      <c r="B3" s="3">
        <v>3.57</v>
      </c>
      <c r="C3" s="3">
        <v>4.3</v>
      </c>
      <c r="D3" s="3">
        <v>0</v>
      </c>
      <c r="E3" s="3">
        <v>19</v>
      </c>
      <c r="F3" s="3" t="s">
        <v>59</v>
      </c>
      <c r="G3" s="7">
        <f t="shared" si="0"/>
        <v>8.6596756914565702</v>
      </c>
      <c r="H3" s="7">
        <f>2*(SQRT(((C3+B3)/12)*(D3*0.11+E3*0.096)*((N3+T3+Z3)))+((AF3^2+AL3^2)*0.005))</f>
        <v>18.683222972375312</v>
      </c>
      <c r="I3" s="4" t="s">
        <v>68</v>
      </c>
      <c r="J3" s="3">
        <v>1</v>
      </c>
      <c r="K3" s="3">
        <f>VLOOKUP(I3, Projectiles!$A:$D,4,FALSE)</f>
        <v>0.25</v>
      </c>
      <c r="L3" s="3">
        <v>4</v>
      </c>
      <c r="M3" s="3">
        <v>2</v>
      </c>
      <c r="N3" s="27">
        <f t="shared" si="1"/>
        <v>2.6301168673979132</v>
      </c>
      <c r="O3" s="3" t="s">
        <v>69</v>
      </c>
      <c r="P3" s="3">
        <v>1</v>
      </c>
      <c r="Q3" s="3">
        <f>VLOOKUP(O3, Projectiles!$A:$D,4,FALSE)</f>
        <v>3.75</v>
      </c>
      <c r="R3" s="3">
        <v>1</v>
      </c>
      <c r="S3" s="3">
        <v>15</v>
      </c>
      <c r="T3" s="27">
        <f t="shared" si="2"/>
        <v>3.180723769544163</v>
      </c>
      <c r="U3" s="4"/>
      <c r="V3" s="3"/>
      <c r="W3" s="3"/>
      <c r="X3" s="3"/>
      <c r="Y3" s="3"/>
      <c r="Z3" s="27">
        <f t="shared" si="3"/>
        <v>0</v>
      </c>
      <c r="AA3" s="4" t="s">
        <v>70</v>
      </c>
      <c r="AB3" s="3">
        <v>1</v>
      </c>
      <c r="AC3" s="3">
        <f>VLOOKUP(AA3, Projectiles!$A:$D,4,FALSE)</f>
        <v>36</v>
      </c>
      <c r="AD3" s="3">
        <v>1</v>
      </c>
      <c r="AE3" s="3">
        <v>18.75</v>
      </c>
      <c r="AF3" s="27">
        <f t="shared" si="4"/>
        <v>28.228400752327591</v>
      </c>
      <c r="AG3" s="4" t="s">
        <v>71</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72</v>
      </c>
      <c r="C1" s="28" t="s">
        <v>73</v>
      </c>
      <c r="D1" s="28" t="s">
        <v>74</v>
      </c>
      <c r="E1" s="28" t="s">
        <v>75</v>
      </c>
      <c r="F1" s="28" t="s">
        <v>76</v>
      </c>
      <c r="G1" s="28" t="s">
        <v>77</v>
      </c>
      <c r="H1" s="29" t="s">
        <v>78</v>
      </c>
      <c r="I1" s="28" t="s">
        <v>26</v>
      </c>
      <c r="J1" s="30" t="s">
        <v>27</v>
      </c>
    </row>
    <row r="2" spans="1:10" ht="15.75" customHeight="1" x14ac:dyDescent="0.2">
      <c r="A2" s="31" t="s">
        <v>79</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23</v>
      </c>
      <c r="B1" s="38" t="s">
        <v>66</v>
      </c>
      <c r="C1" s="38" t="s">
        <v>80</v>
      </c>
      <c r="D1" s="38" t="s">
        <v>81</v>
      </c>
      <c r="E1" s="39" t="s">
        <v>82</v>
      </c>
    </row>
    <row r="2" spans="1:5" ht="15.75" customHeight="1" x14ac:dyDescent="0.25">
      <c r="A2" s="4" t="s">
        <v>83</v>
      </c>
      <c r="B2" s="3">
        <v>2</v>
      </c>
      <c r="C2" s="3" t="s">
        <v>84</v>
      </c>
      <c r="D2" s="3">
        <f>((VLOOKUP(C2, 'DamageArmour Matrices'!$A$1:$E$66,3,FALSE)*B2)+(VLOOKUP(C2, 'DamageArmour Matrices'!$A$1:$E$66,5,FALSE)*B2))/2</f>
        <v>1</v>
      </c>
      <c r="E2" s="5">
        <v>1750</v>
      </c>
    </row>
    <row r="3" spans="1:5" ht="15.75" customHeight="1" x14ac:dyDescent="0.25">
      <c r="A3" s="4" t="s">
        <v>85</v>
      </c>
      <c r="B3" s="3">
        <f>B2*2</f>
        <v>4</v>
      </c>
      <c r="C3" s="3" t="s">
        <v>84</v>
      </c>
      <c r="D3" s="3">
        <f>((VLOOKUP(C3, 'DamageArmour Matrices'!$A$1:$E$66,3,FALSE)*B3)+(VLOOKUP(C3, 'DamageArmour Matrices'!$A$1:$E$66,5,FALSE)*B3))/2</f>
        <v>2</v>
      </c>
      <c r="E3" s="5">
        <v>1750</v>
      </c>
    </row>
    <row r="4" spans="1:5" ht="15.75" customHeight="1" x14ac:dyDescent="0.25">
      <c r="A4" s="4" t="s">
        <v>86</v>
      </c>
      <c r="B4" s="3">
        <f>B2*4</f>
        <v>8</v>
      </c>
      <c r="C4" s="3" t="s">
        <v>84</v>
      </c>
      <c r="D4" s="3">
        <f>((VLOOKUP(C4, 'DamageArmour Matrices'!$A$1:$E$66,3,FALSE)*B4)+(VLOOKUP(C4, 'DamageArmour Matrices'!$A$1:$E$66,5,FALSE)*B4))/2</f>
        <v>4</v>
      </c>
      <c r="E4" s="5">
        <v>1750</v>
      </c>
    </row>
    <row r="5" spans="1:5" ht="15.75" customHeight="1" x14ac:dyDescent="0.25">
      <c r="A5" s="4" t="s">
        <v>87</v>
      </c>
      <c r="B5" s="3">
        <v>1</v>
      </c>
      <c r="C5" s="3" t="s">
        <v>84</v>
      </c>
      <c r="D5" s="3">
        <f>((VLOOKUP(C5, 'DamageArmour Matrices'!$A$1:$E$66,3,FALSE)*B5)+(VLOOKUP(C5, 'DamageArmour Matrices'!$A$1:$E$66,5,FALSE)*B5))/2</f>
        <v>0.5</v>
      </c>
      <c r="E5" s="5">
        <v>1500</v>
      </c>
    </row>
    <row r="6" spans="1:5" ht="15.75" customHeight="1" x14ac:dyDescent="0.25">
      <c r="A6" s="4" t="s">
        <v>88</v>
      </c>
      <c r="B6" s="3">
        <f>B5*2</f>
        <v>2</v>
      </c>
      <c r="C6" s="3" t="s">
        <v>84</v>
      </c>
      <c r="D6" s="3">
        <f>((VLOOKUP(C6, 'DamageArmour Matrices'!$A$1:$E$66,3,FALSE)*B6)+(VLOOKUP(C6, 'DamageArmour Matrices'!$A$1:$E$66,5,FALSE)*B6))/2</f>
        <v>1</v>
      </c>
      <c r="E6" s="5">
        <v>1500</v>
      </c>
    </row>
    <row r="7" spans="1:5" ht="15.75" customHeight="1" x14ac:dyDescent="0.25">
      <c r="A7" s="4" t="s">
        <v>89</v>
      </c>
      <c r="B7" s="3">
        <f>B5*4</f>
        <v>4</v>
      </c>
      <c r="C7" s="3" t="s">
        <v>84</v>
      </c>
      <c r="D7" s="3">
        <f>((VLOOKUP(C7, 'DamageArmour Matrices'!$A$1:$E$66,3,FALSE)*B7)+(VLOOKUP(C7, 'DamageArmour Matrices'!$A$1:$E$66,5,FALSE)*B7))/2</f>
        <v>2</v>
      </c>
      <c r="E7" s="5">
        <v>1500</v>
      </c>
    </row>
    <row r="8" spans="1:5" ht="15.75" customHeight="1" x14ac:dyDescent="0.25">
      <c r="A8" s="4" t="s">
        <v>90</v>
      </c>
      <c r="B8" s="3">
        <v>3</v>
      </c>
      <c r="C8" s="3" t="s">
        <v>84</v>
      </c>
      <c r="D8" s="3">
        <f>((VLOOKUP(C8, 'DamageArmour Matrices'!$A$1:$E$66,3,FALSE)*B8)+(VLOOKUP(C8, 'DamageArmour Matrices'!$A$1:$E$66,5,FALSE)*B8))/2</f>
        <v>1.5</v>
      </c>
      <c r="E8" s="5">
        <v>2000</v>
      </c>
    </row>
    <row r="9" spans="1:5" ht="15.75" customHeight="1" x14ac:dyDescent="0.25">
      <c r="A9" s="4" t="s">
        <v>91</v>
      </c>
      <c r="B9" s="3">
        <f>B8*2</f>
        <v>6</v>
      </c>
      <c r="C9" s="3" t="s">
        <v>84</v>
      </c>
      <c r="D9" s="3">
        <f>((VLOOKUP(C9, 'DamageArmour Matrices'!$A$1:$E$66,3,FALSE)*B9)+(VLOOKUP(C9, 'DamageArmour Matrices'!$A$1:$E$66,5,FALSE)*B9))/2</f>
        <v>3</v>
      </c>
      <c r="E9" s="5">
        <v>2000</v>
      </c>
    </row>
    <row r="10" spans="1:5" ht="15.75" customHeight="1" x14ac:dyDescent="0.25">
      <c r="A10" s="4" t="s">
        <v>92</v>
      </c>
      <c r="B10" s="3">
        <f>B8*4</f>
        <v>12</v>
      </c>
      <c r="C10" s="3" t="s">
        <v>84</v>
      </c>
      <c r="D10" s="3">
        <f>((VLOOKUP(C10, 'DamageArmour Matrices'!$A$1:$E$66,3,FALSE)*B10)+(VLOOKUP(C10, 'DamageArmour Matrices'!$A$1:$E$66,5,FALSE)*B10))/2</f>
        <v>6</v>
      </c>
      <c r="E10" s="5">
        <v>2000</v>
      </c>
    </row>
    <row r="11" spans="1:5" ht="15.75" customHeight="1" x14ac:dyDescent="0.25">
      <c r="A11" s="4" t="s">
        <v>93</v>
      </c>
      <c r="B11" s="3">
        <v>1.5</v>
      </c>
      <c r="C11" s="3" t="s">
        <v>84</v>
      </c>
      <c r="D11" s="3">
        <f>((VLOOKUP(C11, 'DamageArmour Matrices'!$A$1:$E$66,3,FALSE)*B11)+(VLOOKUP(C11, 'DamageArmour Matrices'!$A$1:$E$66,5,FALSE)*B11))/2</f>
        <v>0.75</v>
      </c>
      <c r="E11" s="5">
        <v>1750</v>
      </c>
    </row>
    <row r="12" spans="1:5" ht="15.75" customHeight="1" x14ac:dyDescent="0.25">
      <c r="A12" s="4" t="s">
        <v>94</v>
      </c>
      <c r="B12" s="3">
        <f>B11*2</f>
        <v>3</v>
      </c>
      <c r="C12" s="3" t="s">
        <v>84</v>
      </c>
      <c r="D12" s="3">
        <f>((VLOOKUP(C12, 'DamageArmour Matrices'!$A$1:$E$66,3,FALSE)*B12)+(VLOOKUP(C12, 'DamageArmour Matrices'!$A$1:$E$66,5,FALSE)*B12))/2</f>
        <v>1.5</v>
      </c>
      <c r="E12" s="5">
        <v>1750</v>
      </c>
    </row>
    <row r="13" spans="1:5" ht="15.75" customHeight="1" x14ac:dyDescent="0.25">
      <c r="A13" s="4" t="s">
        <v>95</v>
      </c>
      <c r="B13" s="3">
        <f>B11*4</f>
        <v>6</v>
      </c>
      <c r="C13" s="3" t="s">
        <v>84</v>
      </c>
      <c r="D13" s="3">
        <f>((VLOOKUP(C13, 'DamageArmour Matrices'!$A$1:$E$66,3,FALSE)*B13)+(VLOOKUP(C13, 'DamageArmour Matrices'!$A$1:$E$66,5,FALSE)*B13))/2</f>
        <v>3</v>
      </c>
      <c r="E13" s="5">
        <v>1750</v>
      </c>
    </row>
    <row r="14" spans="1:5" ht="15.75" customHeight="1" x14ac:dyDescent="0.25">
      <c r="A14" s="4" t="s">
        <v>96</v>
      </c>
      <c r="B14" s="3">
        <v>4</v>
      </c>
      <c r="C14" s="3" t="s">
        <v>84</v>
      </c>
      <c r="D14" s="3">
        <f>((VLOOKUP(C14, 'DamageArmour Matrices'!$A$1:$E$66,3,FALSE)*B14)+(VLOOKUP(C14, 'DamageArmour Matrices'!$A$1:$E$66,5,FALSE)*B14))/2</f>
        <v>2</v>
      </c>
      <c r="E14" s="5">
        <v>2250</v>
      </c>
    </row>
    <row r="15" spans="1:5" ht="15.75" customHeight="1" x14ac:dyDescent="0.25">
      <c r="A15" s="4" t="s">
        <v>97</v>
      </c>
      <c r="B15" s="3">
        <f>B14*2</f>
        <v>8</v>
      </c>
      <c r="C15" s="3" t="s">
        <v>84</v>
      </c>
      <c r="D15" s="3">
        <f>((VLOOKUP(C15, 'DamageArmour Matrices'!$A$1:$E$66,3,FALSE)*B15)+(VLOOKUP(C15, 'DamageArmour Matrices'!$A$1:$E$66,5,FALSE)*B15))/2</f>
        <v>4</v>
      </c>
      <c r="E15" s="5">
        <v>2250</v>
      </c>
    </row>
    <row r="16" spans="1:5" ht="15.75" customHeight="1" x14ac:dyDescent="0.25">
      <c r="A16" s="4" t="s">
        <v>98</v>
      </c>
      <c r="B16" s="3">
        <f>B14*4</f>
        <v>16</v>
      </c>
      <c r="C16" s="3" t="s">
        <v>84</v>
      </c>
      <c r="D16" s="3">
        <f>((VLOOKUP(C16, 'DamageArmour Matrices'!$A$1:$E$66,3,FALSE)*B16)+(VLOOKUP(C16, 'DamageArmour Matrices'!$A$1:$E$66,5,FALSE)*B16))/2</f>
        <v>8</v>
      </c>
      <c r="E16" s="5">
        <v>2250</v>
      </c>
    </row>
    <row r="17" spans="1:5" ht="15.75" customHeight="1" x14ac:dyDescent="0.25">
      <c r="A17" s="4" t="s">
        <v>99</v>
      </c>
      <c r="B17" s="3">
        <v>2</v>
      </c>
      <c r="C17" s="3" t="s">
        <v>84</v>
      </c>
      <c r="D17" s="3">
        <f>((VLOOKUP(C17, 'DamageArmour Matrices'!$A$1:$E$66,3,FALSE)*B17)+(VLOOKUP(C17, 'DamageArmour Matrices'!$A$1:$E$66,5,FALSE)*B17))/2</f>
        <v>1</v>
      </c>
      <c r="E17" s="5">
        <v>2000</v>
      </c>
    </row>
    <row r="18" spans="1:5" ht="15.75" customHeight="1" x14ac:dyDescent="0.25">
      <c r="A18" s="4" t="s">
        <v>100</v>
      </c>
      <c r="B18" s="3">
        <f>B17*2</f>
        <v>4</v>
      </c>
      <c r="C18" s="3" t="s">
        <v>84</v>
      </c>
      <c r="D18" s="3">
        <f>((VLOOKUP(C18, 'DamageArmour Matrices'!$A$1:$E$66,3,FALSE)*B18)+(VLOOKUP(C18, 'DamageArmour Matrices'!$A$1:$E$66,5,FALSE)*B18))/2</f>
        <v>2</v>
      </c>
      <c r="E18" s="5">
        <v>2000</v>
      </c>
    </row>
    <row r="19" spans="1:5" ht="15.75" customHeight="1" x14ac:dyDescent="0.25">
      <c r="A19" s="4" t="s">
        <v>101</v>
      </c>
      <c r="B19" s="3">
        <f>B17*4</f>
        <v>8</v>
      </c>
      <c r="C19" s="3" t="s">
        <v>84</v>
      </c>
      <c r="D19" s="3">
        <f>((VLOOKUP(C19, 'DamageArmour Matrices'!$A$1:$E$66,3,FALSE)*B19)+(VLOOKUP(C19, 'DamageArmour Matrices'!$A$1:$E$66,5,FALSE)*B19))/2</f>
        <v>4</v>
      </c>
      <c r="E19" s="5">
        <v>2000</v>
      </c>
    </row>
    <row r="20" spans="1:5" ht="15.75" customHeight="1" x14ac:dyDescent="0.25">
      <c r="A20" s="4" t="s">
        <v>46</v>
      </c>
      <c r="B20" s="3">
        <v>20</v>
      </c>
      <c r="C20" s="3" t="s">
        <v>102</v>
      </c>
      <c r="D20" s="3">
        <f>((VLOOKUP(C20, 'DamageArmour Matrices'!$A$1:$E$66,3,FALSE)*B20)+(VLOOKUP(C20, 'DamageArmour Matrices'!$A$1:$E$66,5,FALSE)*B20))/2</f>
        <v>11</v>
      </c>
      <c r="E20" s="5">
        <v>2500</v>
      </c>
    </row>
    <row r="21" spans="1:5" ht="15.75" customHeight="1" x14ac:dyDescent="0.25">
      <c r="A21" s="4" t="s">
        <v>103</v>
      </c>
      <c r="B21" s="3">
        <f>B20*2</f>
        <v>40</v>
      </c>
      <c r="C21" s="3" t="s">
        <v>102</v>
      </c>
      <c r="D21" s="3">
        <f>((VLOOKUP(C21, 'DamageArmour Matrices'!$A$1:$E$66,3,FALSE)*B21)+(VLOOKUP(C21, 'DamageArmour Matrices'!$A$1:$E$66,5,FALSE)*B21))/2</f>
        <v>22</v>
      </c>
      <c r="E21" s="5">
        <v>2500</v>
      </c>
    </row>
    <row r="22" spans="1:5" ht="15.75" customHeight="1" x14ac:dyDescent="0.25">
      <c r="A22" s="4" t="s">
        <v>104</v>
      </c>
      <c r="B22" s="3">
        <f>B20*3</f>
        <v>60</v>
      </c>
      <c r="C22" s="3" t="s">
        <v>102</v>
      </c>
      <c r="D22" s="3">
        <f>((VLOOKUP(C22, 'DamageArmour Matrices'!$A$1:$E$66,3,FALSE)*B22)+(VLOOKUP(C22, 'DamageArmour Matrices'!$A$1:$E$66,5,FALSE)*B22))/2</f>
        <v>33</v>
      </c>
      <c r="E22" s="5">
        <v>2500</v>
      </c>
    </row>
    <row r="23" spans="1:5" ht="15.75" customHeight="1" x14ac:dyDescent="0.25">
      <c r="A23" s="4" t="s">
        <v>105</v>
      </c>
      <c r="B23" s="3">
        <f>B20*4</f>
        <v>80</v>
      </c>
      <c r="C23" s="3" t="s">
        <v>102</v>
      </c>
      <c r="D23" s="3">
        <f>((VLOOKUP(C23, 'DamageArmour Matrices'!$A$1:$E$66,3,FALSE)*B23)+(VLOOKUP(C23, 'DamageArmour Matrices'!$A$1:$E$66,5,FALSE)*B23))/2</f>
        <v>44</v>
      </c>
      <c r="E23" s="5">
        <v>2500</v>
      </c>
    </row>
    <row r="24" spans="1:5" ht="15.75" customHeight="1" x14ac:dyDescent="0.25">
      <c r="A24" s="4" t="s">
        <v>106</v>
      </c>
      <c r="B24" s="3">
        <f>B20*8</f>
        <v>160</v>
      </c>
      <c r="C24" s="3" t="s">
        <v>102</v>
      </c>
      <c r="D24" s="3">
        <f>((VLOOKUP(C24, 'DamageArmour Matrices'!$A$1:$E$66,3,FALSE)*B24)+(VLOOKUP(C24, 'DamageArmour Matrices'!$A$1:$E$66,5,FALSE)*B24))/2</f>
        <v>88</v>
      </c>
      <c r="E24" s="5">
        <v>2500</v>
      </c>
    </row>
    <row r="25" spans="1:5" ht="15.75" customHeight="1" x14ac:dyDescent="0.25">
      <c r="A25" s="4" t="s">
        <v>107</v>
      </c>
      <c r="B25" s="3">
        <v>30</v>
      </c>
      <c r="C25" s="3" t="s">
        <v>102</v>
      </c>
      <c r="D25" s="3">
        <f>((VLOOKUP(C25, 'DamageArmour Matrices'!$A$1:$E$66,3,FALSE)*B25)+(VLOOKUP(C25, 'DamageArmour Matrices'!$A$1:$E$66,5,FALSE)*B25))/2</f>
        <v>16.5</v>
      </c>
      <c r="E25" s="5">
        <v>3000</v>
      </c>
    </row>
    <row r="26" spans="1:5" ht="15.75" customHeight="1" x14ac:dyDescent="0.25">
      <c r="A26" s="4" t="s">
        <v>108</v>
      </c>
      <c r="B26" s="3">
        <f>B25*2</f>
        <v>60</v>
      </c>
      <c r="C26" s="3" t="s">
        <v>102</v>
      </c>
      <c r="D26" s="3">
        <f>((VLOOKUP(C26, 'DamageArmour Matrices'!$A$1:$E$66,3,FALSE)*B26)+(VLOOKUP(C26, 'DamageArmour Matrices'!$A$1:$E$66,5,FALSE)*B26))/2</f>
        <v>33</v>
      </c>
      <c r="E26" s="5">
        <v>3000</v>
      </c>
    </row>
    <row r="27" spans="1:5" ht="15.75" customHeight="1" x14ac:dyDescent="0.25">
      <c r="A27" s="4" t="s">
        <v>109</v>
      </c>
      <c r="B27" s="3">
        <f>B25*3</f>
        <v>90</v>
      </c>
      <c r="C27" s="3" t="s">
        <v>102</v>
      </c>
      <c r="D27" s="3">
        <f>((VLOOKUP(C27, 'DamageArmour Matrices'!$A$1:$E$66,3,FALSE)*B27)+(VLOOKUP(C27, 'DamageArmour Matrices'!$A$1:$E$66,5,FALSE)*B27))/2</f>
        <v>49.5</v>
      </c>
      <c r="E27" s="5">
        <v>3000</v>
      </c>
    </row>
    <row r="28" spans="1:5" ht="15.75" customHeight="1" x14ac:dyDescent="0.25">
      <c r="A28" s="4" t="s">
        <v>110</v>
      </c>
      <c r="B28" s="3">
        <f>B25*4</f>
        <v>120</v>
      </c>
      <c r="C28" s="3" t="s">
        <v>102</v>
      </c>
      <c r="D28" s="3">
        <f>((VLOOKUP(C28, 'DamageArmour Matrices'!$A$1:$E$66,3,FALSE)*B28)+(VLOOKUP(C28, 'DamageArmour Matrices'!$A$1:$E$66,5,FALSE)*B28))/2</f>
        <v>66</v>
      </c>
      <c r="E28" s="5">
        <v>3000</v>
      </c>
    </row>
    <row r="29" spans="1:5" ht="15.75" customHeight="1" x14ac:dyDescent="0.25">
      <c r="A29" s="4" t="s">
        <v>111</v>
      </c>
      <c r="B29" s="3">
        <f>B25*8</f>
        <v>240</v>
      </c>
      <c r="C29" s="3" t="s">
        <v>102</v>
      </c>
      <c r="D29" s="3">
        <f>((VLOOKUP(C29, 'DamageArmour Matrices'!$A$1:$E$66,3,FALSE)*B29)+(VLOOKUP(C29, 'DamageArmour Matrices'!$A$1:$E$66,5,FALSE)*B29))/2</f>
        <v>132</v>
      </c>
      <c r="E29" s="5">
        <v>3000</v>
      </c>
    </row>
    <row r="30" spans="1:5" ht="15.75" customHeight="1" x14ac:dyDescent="0.25">
      <c r="A30" s="4" t="s">
        <v>112</v>
      </c>
      <c r="B30" s="3">
        <v>40</v>
      </c>
      <c r="C30" s="3" t="s">
        <v>102</v>
      </c>
      <c r="D30" s="3">
        <f>((VLOOKUP(C30, 'DamageArmour Matrices'!$A$1:$E$66,3,FALSE)*B30)+(VLOOKUP(C30, 'DamageArmour Matrices'!$A$1:$E$66,5,FALSE)*B30))/2</f>
        <v>22</v>
      </c>
      <c r="E30" s="5">
        <v>3500</v>
      </c>
    </row>
    <row r="31" spans="1:5" ht="15.75" customHeight="1" x14ac:dyDescent="0.25">
      <c r="A31" s="4" t="s">
        <v>113</v>
      </c>
      <c r="B31" s="3">
        <f>B30*2</f>
        <v>80</v>
      </c>
      <c r="C31" s="3" t="s">
        <v>102</v>
      </c>
      <c r="D31" s="3">
        <f>((VLOOKUP(C31, 'DamageArmour Matrices'!$A$1:$E$66,3,FALSE)*B31)+(VLOOKUP(C31, 'DamageArmour Matrices'!$A$1:$E$66,5,FALSE)*B31))/2</f>
        <v>44</v>
      </c>
      <c r="E31" s="5">
        <v>3500</v>
      </c>
    </row>
    <row r="32" spans="1:5" ht="15.75" customHeight="1" x14ac:dyDescent="0.25">
      <c r="A32" s="4" t="s">
        <v>114</v>
      </c>
      <c r="B32" s="3">
        <f>B30*3</f>
        <v>120</v>
      </c>
      <c r="C32" s="3" t="s">
        <v>102</v>
      </c>
      <c r="D32" s="3">
        <f>((VLOOKUP(C32, 'DamageArmour Matrices'!$A$1:$E$66,3,FALSE)*B32)+(VLOOKUP(C32, 'DamageArmour Matrices'!$A$1:$E$66,5,FALSE)*B32))/2</f>
        <v>66</v>
      </c>
      <c r="E32" s="5">
        <v>3500</v>
      </c>
    </row>
    <row r="33" spans="1:5" ht="15.75" customHeight="1" x14ac:dyDescent="0.25">
      <c r="A33" s="4" t="s">
        <v>115</v>
      </c>
      <c r="B33" s="3">
        <f>B30*4</f>
        <v>160</v>
      </c>
      <c r="C33" s="3" t="s">
        <v>102</v>
      </c>
      <c r="D33" s="3">
        <f>((VLOOKUP(C33, 'DamageArmour Matrices'!$A$1:$E$66,3,FALSE)*B33)+(VLOOKUP(C33, 'DamageArmour Matrices'!$A$1:$E$66,5,FALSE)*B33))/2</f>
        <v>88</v>
      </c>
      <c r="E33" s="5">
        <v>3500</v>
      </c>
    </row>
    <row r="34" spans="1:5" ht="15.75" customHeight="1" x14ac:dyDescent="0.25">
      <c r="A34" s="4" t="s">
        <v>116</v>
      </c>
      <c r="B34" s="3">
        <f>B30*8</f>
        <v>320</v>
      </c>
      <c r="C34" s="3" t="s">
        <v>102</v>
      </c>
      <c r="D34" s="3">
        <f>((VLOOKUP(C34, 'DamageArmour Matrices'!$A$1:$E$66,3,FALSE)*B34)+(VLOOKUP(C34, 'DamageArmour Matrices'!$A$1:$E$66,5,FALSE)*B34))/2</f>
        <v>176</v>
      </c>
      <c r="E34" s="5">
        <v>3500</v>
      </c>
    </row>
    <row r="35" spans="1:5" ht="15.75" customHeight="1" x14ac:dyDescent="0.25">
      <c r="A35" s="4" t="s">
        <v>117</v>
      </c>
      <c r="B35" s="3">
        <v>100</v>
      </c>
      <c r="C35" s="3" t="s">
        <v>102</v>
      </c>
      <c r="D35" s="3">
        <f>((VLOOKUP(C35, 'DamageArmour Matrices'!$A$1:$E$66,3,FALSE)*B35)+(VLOOKUP(C35, 'DamageArmour Matrices'!$A$1:$E$66,5,FALSE)*B35))/2</f>
        <v>55</v>
      </c>
      <c r="E35" s="5">
        <v>4000</v>
      </c>
    </row>
    <row r="36" spans="1:5" ht="15.75" customHeight="1" x14ac:dyDescent="0.25">
      <c r="A36" s="4" t="s">
        <v>118</v>
      </c>
      <c r="B36" s="3">
        <v>2500</v>
      </c>
      <c r="C36" s="3" t="s">
        <v>102</v>
      </c>
      <c r="D36" s="3">
        <f>((VLOOKUP(C36, 'DamageArmour Matrices'!$A$1:$E$66,3,FALSE)*B36)+(VLOOKUP(C36, 'DamageArmour Matrices'!$A$1:$E$66,5,FALSE)*B36))/2</f>
        <v>1375</v>
      </c>
      <c r="E36" s="5">
        <v>4000</v>
      </c>
    </row>
    <row r="37" spans="1:5" ht="15.75" customHeight="1" x14ac:dyDescent="0.25">
      <c r="A37" s="4" t="s">
        <v>47</v>
      </c>
      <c r="B37" s="3">
        <v>15</v>
      </c>
      <c r="C37" s="3" t="s">
        <v>119</v>
      </c>
      <c r="D37" s="3">
        <f>((VLOOKUP(C37, 'DamageArmour Matrices'!$A$1:$E$66,3,FALSE)*B37)+(VLOOKUP(C37, 'DamageArmour Matrices'!$A$1:$E$66,5,FALSE)*B37))/2</f>
        <v>7.5</v>
      </c>
      <c r="E37" s="5">
        <v>2500</v>
      </c>
    </row>
    <row r="38" spans="1:5" ht="15.75" customHeight="1" x14ac:dyDescent="0.25">
      <c r="A38" s="4" t="s">
        <v>120</v>
      </c>
      <c r="B38" s="3">
        <f>B37*2</f>
        <v>30</v>
      </c>
      <c r="C38" s="3" t="s">
        <v>119</v>
      </c>
      <c r="D38" s="3">
        <f>((VLOOKUP(C38, 'DamageArmour Matrices'!$A$1:$E$66,3,FALSE)*B38)+(VLOOKUP(C38, 'DamageArmour Matrices'!$A$1:$E$66,5,FALSE)*B38))/2</f>
        <v>15</v>
      </c>
      <c r="E38" s="5">
        <v>2500</v>
      </c>
    </row>
    <row r="39" spans="1:5" ht="15.75" customHeight="1" x14ac:dyDescent="0.25">
      <c r="A39" s="4" t="s">
        <v>121</v>
      </c>
      <c r="B39" s="3">
        <f>B37*3</f>
        <v>45</v>
      </c>
      <c r="C39" s="3" t="s">
        <v>119</v>
      </c>
      <c r="D39" s="3">
        <f>((VLOOKUP(C39, 'DamageArmour Matrices'!$A$1:$E$66,3,FALSE)*B39)+(VLOOKUP(C39, 'DamageArmour Matrices'!$A$1:$E$66,5,FALSE)*B39))/2</f>
        <v>22.5</v>
      </c>
      <c r="E39" s="5">
        <v>2500</v>
      </c>
    </row>
    <row r="40" spans="1:5" ht="15.75" customHeight="1" x14ac:dyDescent="0.25">
      <c r="A40" s="4" t="s">
        <v>122</v>
      </c>
      <c r="B40" s="3">
        <f>B37*4</f>
        <v>60</v>
      </c>
      <c r="C40" s="3" t="s">
        <v>119</v>
      </c>
      <c r="D40" s="3">
        <f>((VLOOKUP(C40, 'DamageArmour Matrices'!$A$1:$E$66,3,FALSE)*B40)+(VLOOKUP(C40, 'DamageArmour Matrices'!$A$1:$E$66,5,FALSE)*B40))/2</f>
        <v>30</v>
      </c>
      <c r="E40" s="5">
        <v>2500</v>
      </c>
    </row>
    <row r="41" spans="1:5" ht="15.75" customHeight="1" x14ac:dyDescent="0.25">
      <c r="A41" s="4" t="s">
        <v>123</v>
      </c>
      <c r="B41" s="3">
        <f>B37*8</f>
        <v>120</v>
      </c>
      <c r="C41" s="3" t="s">
        <v>119</v>
      </c>
      <c r="D41" s="3">
        <f>((VLOOKUP(C41, 'DamageArmour Matrices'!$A$1:$E$66,3,FALSE)*B41)+(VLOOKUP(C41, 'DamageArmour Matrices'!$A$1:$E$66,5,FALSE)*B41))/2</f>
        <v>60</v>
      </c>
      <c r="E41" s="5">
        <v>2500</v>
      </c>
    </row>
    <row r="42" spans="1:5" ht="15.75" customHeight="1" x14ac:dyDescent="0.25">
      <c r="A42" s="4" t="s">
        <v>124</v>
      </c>
      <c r="B42" s="3">
        <v>22.5</v>
      </c>
      <c r="C42" s="3" t="s">
        <v>119</v>
      </c>
      <c r="D42" s="3">
        <f>((VLOOKUP(C42, 'DamageArmour Matrices'!$A$1:$E$66,3,FALSE)*B42)+(VLOOKUP(C42, 'DamageArmour Matrices'!$A$1:$E$66,5,FALSE)*B42))/2</f>
        <v>11.25</v>
      </c>
      <c r="E42" s="5">
        <v>3000</v>
      </c>
    </row>
    <row r="43" spans="1:5" ht="15.75" customHeight="1" x14ac:dyDescent="0.25">
      <c r="A43" s="4" t="s">
        <v>125</v>
      </c>
      <c r="B43" s="3">
        <f>B42*2</f>
        <v>45</v>
      </c>
      <c r="C43" s="3" t="s">
        <v>119</v>
      </c>
      <c r="D43" s="3">
        <f>((VLOOKUP(C43, 'DamageArmour Matrices'!$A$1:$E$66,3,FALSE)*B43)+(VLOOKUP(C43, 'DamageArmour Matrices'!$A$1:$E$66,5,FALSE)*B43))/2</f>
        <v>22.5</v>
      </c>
      <c r="E43" s="5">
        <v>3000</v>
      </c>
    </row>
    <row r="44" spans="1:5" ht="15.75" customHeight="1" x14ac:dyDescent="0.25">
      <c r="A44" s="4" t="s">
        <v>126</v>
      </c>
      <c r="B44" s="3">
        <f>B42*3</f>
        <v>67.5</v>
      </c>
      <c r="C44" s="3" t="s">
        <v>119</v>
      </c>
      <c r="D44" s="3">
        <f>((VLOOKUP(C44, 'DamageArmour Matrices'!$A$1:$E$66,3,FALSE)*B44)+(VLOOKUP(C44, 'DamageArmour Matrices'!$A$1:$E$66,5,FALSE)*B44))/2</f>
        <v>33.75</v>
      </c>
      <c r="E44" s="5">
        <v>3000</v>
      </c>
    </row>
    <row r="45" spans="1:5" ht="15.75" customHeight="1" x14ac:dyDescent="0.25">
      <c r="A45" s="4" t="s">
        <v>127</v>
      </c>
      <c r="B45" s="3">
        <f>B42*4</f>
        <v>90</v>
      </c>
      <c r="C45" s="3" t="s">
        <v>119</v>
      </c>
      <c r="D45" s="3">
        <f>((VLOOKUP(C45, 'DamageArmour Matrices'!$A$1:$E$66,3,FALSE)*B45)+(VLOOKUP(C45, 'DamageArmour Matrices'!$A$1:$E$66,5,FALSE)*B45))/2</f>
        <v>45</v>
      </c>
      <c r="E45" s="5">
        <v>3000</v>
      </c>
    </row>
    <row r="46" spans="1:5" ht="15.75" customHeight="1" x14ac:dyDescent="0.25">
      <c r="A46" s="4" t="s">
        <v>128</v>
      </c>
      <c r="B46" s="3">
        <f>B42*8</f>
        <v>180</v>
      </c>
      <c r="C46" s="3" t="s">
        <v>119</v>
      </c>
      <c r="D46" s="3">
        <f>((VLOOKUP(C46, 'DamageArmour Matrices'!$A$1:$E$66,3,FALSE)*B46)+(VLOOKUP(C46, 'DamageArmour Matrices'!$A$1:$E$66,5,FALSE)*B46))/2</f>
        <v>90</v>
      </c>
      <c r="E46" s="5">
        <v>3000</v>
      </c>
    </row>
    <row r="47" spans="1:5" ht="15.75" customHeight="1" x14ac:dyDescent="0.25">
      <c r="A47" s="4" t="s">
        <v>129</v>
      </c>
      <c r="B47" s="3">
        <v>30</v>
      </c>
      <c r="C47" s="3" t="s">
        <v>119</v>
      </c>
      <c r="D47" s="3">
        <f>((VLOOKUP(C47, 'DamageArmour Matrices'!$A$1:$E$66,3,FALSE)*B47)+(VLOOKUP(C47, 'DamageArmour Matrices'!$A$1:$E$66,5,FALSE)*B47))/2</f>
        <v>15</v>
      </c>
      <c r="E47" s="5">
        <v>3500</v>
      </c>
    </row>
    <row r="48" spans="1:5" ht="15.75" customHeight="1" x14ac:dyDescent="0.25">
      <c r="A48" s="4" t="s">
        <v>130</v>
      </c>
      <c r="B48" s="3">
        <f>B47*2</f>
        <v>60</v>
      </c>
      <c r="C48" s="3" t="s">
        <v>119</v>
      </c>
      <c r="D48" s="3">
        <f>((VLOOKUP(C48, 'DamageArmour Matrices'!$A$1:$E$66,3,FALSE)*B48)+(VLOOKUP(C48, 'DamageArmour Matrices'!$A$1:$E$66,5,FALSE)*B48))/2</f>
        <v>30</v>
      </c>
      <c r="E48" s="5">
        <v>3500</v>
      </c>
    </row>
    <row r="49" spans="1:5" ht="15.75" customHeight="1" x14ac:dyDescent="0.25">
      <c r="A49" s="4" t="s">
        <v>131</v>
      </c>
      <c r="B49" s="3">
        <f>B47*3</f>
        <v>90</v>
      </c>
      <c r="C49" s="3" t="s">
        <v>119</v>
      </c>
      <c r="D49" s="3">
        <f>((VLOOKUP(C49, 'DamageArmour Matrices'!$A$1:$E$66,3,FALSE)*B49)+(VLOOKUP(C49, 'DamageArmour Matrices'!$A$1:$E$66,5,FALSE)*B49))/2</f>
        <v>45</v>
      </c>
      <c r="E49" s="5">
        <v>3500</v>
      </c>
    </row>
    <row r="50" spans="1:5" ht="15.75" customHeight="1" x14ac:dyDescent="0.25">
      <c r="A50" s="4" t="s">
        <v>132</v>
      </c>
      <c r="B50" s="3">
        <f>B47*4</f>
        <v>120</v>
      </c>
      <c r="C50" s="3" t="s">
        <v>119</v>
      </c>
      <c r="D50" s="3">
        <f>((VLOOKUP(C50, 'DamageArmour Matrices'!$A$1:$E$66,3,FALSE)*B50)+(VLOOKUP(C50, 'DamageArmour Matrices'!$A$1:$E$66,5,FALSE)*B50))/2</f>
        <v>60</v>
      </c>
      <c r="E50" s="5">
        <v>3500</v>
      </c>
    </row>
    <row r="51" spans="1:5" ht="15.75" customHeight="1" x14ac:dyDescent="0.25">
      <c r="A51" s="4" t="s">
        <v>133</v>
      </c>
      <c r="B51" s="3">
        <f>B47*8</f>
        <v>240</v>
      </c>
      <c r="C51" s="3" t="s">
        <v>119</v>
      </c>
      <c r="D51" s="3">
        <f>((VLOOKUP(C51, 'DamageArmour Matrices'!$A$1:$E$66,3,FALSE)*B51)+(VLOOKUP(C51, 'DamageArmour Matrices'!$A$1:$E$66,5,FALSE)*B51))/2</f>
        <v>120</v>
      </c>
      <c r="E51" s="5">
        <v>3500</v>
      </c>
    </row>
    <row r="52" spans="1:5" ht="15.75" customHeight="1" x14ac:dyDescent="0.25">
      <c r="A52" s="4" t="s">
        <v>134</v>
      </c>
      <c r="B52" s="3">
        <v>75</v>
      </c>
      <c r="C52" s="3" t="s">
        <v>119</v>
      </c>
      <c r="D52" s="3">
        <f>((VLOOKUP(C52, 'DamageArmour Matrices'!$A$1:$E$66,3,FALSE)*B52)+(VLOOKUP(C52, 'DamageArmour Matrices'!$A$1:$E$66,5,FALSE)*B52))/2</f>
        <v>37.5</v>
      </c>
      <c r="E52" s="5">
        <v>4000</v>
      </c>
    </row>
    <row r="53" spans="1:5" ht="15.75" customHeight="1" x14ac:dyDescent="0.25">
      <c r="A53" s="4" t="s">
        <v>135</v>
      </c>
      <c r="B53" s="3">
        <v>2000</v>
      </c>
      <c r="C53" s="3" t="s">
        <v>119</v>
      </c>
      <c r="D53" s="3">
        <f>((VLOOKUP(C53, 'DamageArmour Matrices'!$A$1:$E$66,3,FALSE)*B53)+(VLOOKUP(C53, 'DamageArmour Matrices'!$A$1:$E$66,5,FALSE)*B53))/2</f>
        <v>1000</v>
      </c>
      <c r="E53" s="5">
        <v>4000</v>
      </c>
    </row>
    <row r="54" spans="1:5" ht="15.75" customHeight="1" x14ac:dyDescent="0.25">
      <c r="A54" s="4" t="s">
        <v>136</v>
      </c>
      <c r="B54" s="3">
        <v>6</v>
      </c>
      <c r="C54" s="3" t="s">
        <v>137</v>
      </c>
      <c r="D54" s="3">
        <f>((VLOOKUP(C54, 'DamageArmour Matrices'!$A$1:$E$66,3,FALSE)*B54)+(VLOOKUP(C54, 'DamageArmour Matrices'!$A$1:$E$66,5,FALSE)*B54))/2</f>
        <v>4.5</v>
      </c>
      <c r="E54" s="5">
        <v>2000</v>
      </c>
    </row>
    <row r="55" spans="1:5" ht="15.75" customHeight="1" x14ac:dyDescent="0.25">
      <c r="A55" s="4" t="s">
        <v>138</v>
      </c>
      <c r="B55" s="3">
        <v>18</v>
      </c>
      <c r="C55" s="3" t="s">
        <v>137</v>
      </c>
      <c r="D55" s="3">
        <f>((VLOOKUP(C55, 'DamageArmour Matrices'!$A$1:$E$66,3,FALSE)*B55)+(VLOOKUP(C55, 'DamageArmour Matrices'!$A$1:$E$66,5,FALSE)*B55))/2</f>
        <v>13.5</v>
      </c>
      <c r="E55" s="5">
        <v>2000</v>
      </c>
    </row>
    <row r="56" spans="1:5" ht="15.75" customHeight="1" x14ac:dyDescent="0.25">
      <c r="A56" s="4" t="s">
        <v>139</v>
      </c>
      <c r="B56" s="3">
        <v>54</v>
      </c>
      <c r="C56" s="3" t="s">
        <v>137</v>
      </c>
      <c r="D56" s="3">
        <f>((VLOOKUP(C56, 'DamageArmour Matrices'!$A$1:$E$66,3,FALSE)*B56)+(VLOOKUP(C56, 'DamageArmour Matrices'!$A$1:$E$66,5,FALSE)*B56))/2</f>
        <v>40.5</v>
      </c>
      <c r="E56" s="5">
        <v>3500</v>
      </c>
    </row>
    <row r="57" spans="1:5" ht="15.75" customHeight="1" x14ac:dyDescent="0.25">
      <c r="A57" s="4" t="s">
        <v>140</v>
      </c>
      <c r="B57" s="3">
        <v>24</v>
      </c>
      <c r="C57" s="3" t="s">
        <v>141</v>
      </c>
      <c r="D57" s="3">
        <f>((VLOOKUP(C57, 'DamageArmour Matrices'!$A$1:$E$66,3,FALSE)*B57)+(VLOOKUP(C57, 'DamageArmour Matrices'!$A$1:$E$66,5,FALSE)*B57))/2</f>
        <v>21.6</v>
      </c>
      <c r="E57" s="5">
        <v>2500</v>
      </c>
    </row>
    <row r="58" spans="1:5" ht="15.75" customHeight="1" x14ac:dyDescent="0.25">
      <c r="A58" s="4" t="s">
        <v>142</v>
      </c>
      <c r="B58" s="3">
        <v>72</v>
      </c>
      <c r="C58" s="3" t="s">
        <v>141</v>
      </c>
      <c r="D58" s="3">
        <f>((VLOOKUP(C58, 'DamageArmour Matrices'!$A$1:$E$66,3,FALSE)*B58)+(VLOOKUP(C58, 'DamageArmour Matrices'!$A$1:$E$66,5,FALSE)*B58))/2</f>
        <v>64.8</v>
      </c>
      <c r="E58" s="5">
        <v>2500</v>
      </c>
    </row>
    <row r="59" spans="1:5" ht="15.75" customHeight="1" x14ac:dyDescent="0.25">
      <c r="A59" s="40" t="s">
        <v>143</v>
      </c>
      <c r="B59" s="16">
        <v>18</v>
      </c>
      <c r="C59" s="16" t="s">
        <v>141</v>
      </c>
      <c r="D59" s="3">
        <f>((VLOOKUP(C59, 'DamageArmour Matrices'!$A$1:$E$66,3,FALSE)*B59)+(VLOOKUP(C59, 'DamageArmour Matrices'!$A$1:$E$66,5,FALSE)*B59))/2</f>
        <v>16.2</v>
      </c>
      <c r="E59" s="41">
        <v>3500</v>
      </c>
    </row>
    <row r="60" spans="1:5" ht="15.75" customHeight="1" x14ac:dyDescent="0.25">
      <c r="A60" s="17" t="s">
        <v>144</v>
      </c>
      <c r="B60" s="9">
        <v>3</v>
      </c>
      <c r="C60" s="9" t="s">
        <v>145</v>
      </c>
      <c r="D60" s="3">
        <f>((VLOOKUP(C60, 'DamageArmour Matrices'!$A$1:$E$66,3,FALSE)*B60)+(VLOOKUP(C60, 'DamageArmour Matrices'!$A$1:$E$66,5,FALSE)*B60))/2</f>
        <v>1.125</v>
      </c>
      <c r="E60" s="5">
        <v>1500</v>
      </c>
    </row>
    <row r="61" spans="1:5" ht="15.75" customHeight="1" x14ac:dyDescent="0.25">
      <c r="A61" s="42" t="s">
        <v>146</v>
      </c>
      <c r="B61" s="43"/>
      <c r="C61" s="43"/>
      <c r="D61" s="43"/>
      <c r="E61" s="44"/>
    </row>
    <row r="62" spans="1:5" ht="15.75" customHeight="1" x14ac:dyDescent="0.25">
      <c r="A62" s="4" t="s">
        <v>68</v>
      </c>
      <c r="B62" s="3">
        <v>0.5</v>
      </c>
      <c r="C62" s="3" t="s">
        <v>84</v>
      </c>
      <c r="D62" s="3">
        <f>((VLOOKUP(C62, 'DamageArmour Matrices'!$A$1:$E$66,3,FALSE)*B62)+(VLOOKUP(C62, 'DamageArmour Matrices'!$A$1:$E$66,5,FALSE)*B62))/2</f>
        <v>0.25</v>
      </c>
      <c r="E62" s="5"/>
    </row>
    <row r="63" spans="1:5" ht="15.75" customHeight="1" x14ac:dyDescent="0.25">
      <c r="A63" s="4" t="s">
        <v>147</v>
      </c>
      <c r="B63" s="3">
        <v>0.75</v>
      </c>
      <c r="C63" s="3" t="s">
        <v>84</v>
      </c>
      <c r="D63" s="3">
        <f>((VLOOKUP(C63, 'DamageArmour Matrices'!$A$1:$E$66,3,FALSE)*B63)+(VLOOKUP(C63, 'DamageArmour Matrices'!$A$1:$E$66,5,FALSE)*B63))/2</f>
        <v>0.375</v>
      </c>
      <c r="E63" s="5"/>
    </row>
    <row r="64" spans="1:5" ht="15.75" customHeight="1" x14ac:dyDescent="0.25">
      <c r="A64" s="4" t="s">
        <v>148</v>
      </c>
      <c r="B64" s="3">
        <v>2</v>
      </c>
      <c r="C64" s="3" t="s">
        <v>102</v>
      </c>
      <c r="D64" s="3">
        <f>((VLOOKUP(C64, 'DamageArmour Matrices'!$A$1:$E$66,3,FALSE)*B64)+(VLOOKUP(C64, 'DamageArmour Matrices'!$A$1:$E$66,5,FALSE)*B64))/2</f>
        <v>1.1000000000000001</v>
      </c>
      <c r="E64" s="5"/>
    </row>
    <row r="65" spans="1:5" ht="15.75" customHeight="1" x14ac:dyDescent="0.25">
      <c r="A65" s="4" t="s">
        <v>149</v>
      </c>
      <c r="B65" s="3">
        <v>2</v>
      </c>
      <c r="C65" s="3" t="s">
        <v>150</v>
      </c>
      <c r="D65" s="3">
        <f>((VLOOKUP(C65, 'DamageArmour Matrices'!$A$1:$E$66,3,FALSE)*B65)+(VLOOKUP(C65, 'DamageArmour Matrices'!$A$1:$E$66,5,FALSE)*B65))/2</f>
        <v>0.75</v>
      </c>
      <c r="E65" s="5"/>
    </row>
    <row r="66" spans="1:5" ht="15.75" customHeight="1" x14ac:dyDescent="0.25">
      <c r="A66" s="4" t="s">
        <v>69</v>
      </c>
      <c r="B66" s="3">
        <v>5</v>
      </c>
      <c r="C66" s="3" t="s">
        <v>137</v>
      </c>
      <c r="D66" s="3">
        <f>((VLOOKUP(C66, 'DamageArmour Matrices'!$A$1:$E$66,3,FALSE)*B66)+(VLOOKUP(C66, 'DamageArmour Matrices'!$A$1:$E$66,5,FALSE)*B66))/2</f>
        <v>3.75</v>
      </c>
      <c r="E66" s="5"/>
    </row>
    <row r="67" spans="1:5" ht="15.75" customHeight="1" x14ac:dyDescent="0.25">
      <c r="A67" s="4" t="s">
        <v>151</v>
      </c>
      <c r="B67" s="3">
        <v>20</v>
      </c>
      <c r="C67" s="3" t="s">
        <v>137</v>
      </c>
      <c r="D67" s="3">
        <f>((VLOOKUP(C67, 'DamageArmour Matrices'!$A$1:$E$66,3,FALSE)*B67)+(VLOOKUP(C67, 'DamageArmour Matrices'!$A$1:$E$66,5,FALSE)*B67))/2</f>
        <v>15</v>
      </c>
      <c r="E67" s="5"/>
    </row>
    <row r="68" spans="1:5" ht="15.75" customHeight="1" x14ac:dyDescent="0.25">
      <c r="A68" s="4" t="s">
        <v>152</v>
      </c>
      <c r="B68" s="3">
        <v>20</v>
      </c>
      <c r="C68" s="3" t="s">
        <v>141</v>
      </c>
      <c r="D68" s="3">
        <f>((VLOOKUP(C68, 'DamageArmour Matrices'!$A$1:$E$66,3,FALSE)*B68)+(VLOOKUP(C68, 'DamageArmour Matrices'!$A$1:$E$66,5,FALSE)*B68))/2</f>
        <v>18</v>
      </c>
      <c r="E68" s="5"/>
    </row>
    <row r="69" spans="1:5" ht="15.75" customHeight="1" x14ac:dyDescent="0.25">
      <c r="A69" s="4" t="s">
        <v>70</v>
      </c>
      <c r="B69" s="3">
        <v>40</v>
      </c>
      <c r="C69" s="3" t="s">
        <v>141</v>
      </c>
      <c r="D69" s="3">
        <f>((VLOOKUP(C69, 'DamageArmour Matrices'!$A$1:$E$66,3,FALSE)*B69)+(VLOOKUP(C69, 'DamageArmour Matrices'!$A$1:$E$66,5,FALSE)*B69))/2</f>
        <v>36</v>
      </c>
      <c r="E69" s="5"/>
    </row>
    <row r="70" spans="1:5" ht="15.75" customHeight="1" x14ac:dyDescent="0.25">
      <c r="A70" s="4" t="s">
        <v>153</v>
      </c>
      <c r="B70" s="3">
        <v>17</v>
      </c>
      <c r="C70" s="3" t="s">
        <v>154</v>
      </c>
      <c r="D70" s="3">
        <f>((VLOOKUP(C70, 'DamageArmour Matrices'!$A$1:$E$66,3,FALSE)*B70)+(VLOOKUP(C70, 'DamageArmour Matrices'!$A$1:$E$66,5,FALSE)*B70))/2</f>
        <v>14.875</v>
      </c>
      <c r="E70" s="5"/>
    </row>
    <row r="71" spans="1:5" ht="15.75" customHeight="1" x14ac:dyDescent="0.25">
      <c r="A71" s="4" t="s">
        <v>71</v>
      </c>
      <c r="B71" s="3">
        <v>34</v>
      </c>
      <c r="C71" s="3" t="s">
        <v>154</v>
      </c>
      <c r="D71" s="3">
        <f>((VLOOKUP(C71, 'DamageArmour Matrices'!$A$1:$E$66,3,FALSE)*B71)+(VLOOKUP(C71, 'DamageArmour Matrices'!$A$1:$E$66,5,FALSE)*B71))/2</f>
        <v>29.75</v>
      </c>
      <c r="E71" s="5"/>
    </row>
    <row r="72" spans="1:5" ht="15.75" customHeight="1" x14ac:dyDescent="0.25">
      <c r="A72" s="4" t="s">
        <v>155</v>
      </c>
      <c r="B72" s="3">
        <v>10</v>
      </c>
      <c r="C72" s="3" t="s">
        <v>141</v>
      </c>
      <c r="D72" s="3">
        <f>((VLOOKUP(C72, 'DamageArmour Matrices'!$A$1:$E$66,3,FALSE)*B72)+(VLOOKUP(C72, 'DamageArmour Matrices'!$A$1:$E$66,5,FALSE)*B72))/2</f>
        <v>9</v>
      </c>
      <c r="E72" s="5"/>
    </row>
    <row r="73" spans="1:5" ht="15.75" customHeight="1" x14ac:dyDescent="0.25">
      <c r="A73" s="4" t="s">
        <v>156</v>
      </c>
      <c r="B73" s="3">
        <v>17</v>
      </c>
      <c r="C73" s="3" t="s">
        <v>141</v>
      </c>
      <c r="D73" s="3">
        <f>((VLOOKUP(C73, 'DamageArmour Matrices'!$A$1:$E$66,3,FALSE)*B73)+(VLOOKUP(C73, 'DamageArmour Matrices'!$A$1:$E$66,5,FALSE)*B73))/2</f>
        <v>15.3</v>
      </c>
      <c r="E73" s="5"/>
    </row>
    <row r="74" spans="1:5" ht="15.75" customHeight="1" x14ac:dyDescent="0.25">
      <c r="A74" s="4" t="s">
        <v>157</v>
      </c>
      <c r="B74" s="3">
        <v>8</v>
      </c>
      <c r="C74" s="3" t="s">
        <v>145</v>
      </c>
      <c r="D74" s="3">
        <f>((VLOOKUP(C74, 'DamageArmour Matrices'!$A$1:$E$66,3,FALSE)*B74)+(VLOOKUP(C74, 'DamageArmour Matrices'!$A$1:$E$66,5,FALSE)*B74))/2</f>
        <v>3</v>
      </c>
      <c r="E74" s="5"/>
    </row>
    <row r="75" spans="1:5" ht="15.75" customHeight="1" x14ac:dyDescent="0.25">
      <c r="A75" s="45" t="s">
        <v>158</v>
      </c>
      <c r="B75" s="46">
        <v>0.5</v>
      </c>
      <c r="C75" s="46" t="s">
        <v>145</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4" t="s">
        <v>159</v>
      </c>
      <c r="B1" s="58"/>
      <c r="C1" s="58"/>
      <c r="D1" s="58"/>
      <c r="E1" s="58"/>
      <c r="F1" s="58"/>
      <c r="G1" s="58"/>
      <c r="H1" s="58"/>
      <c r="I1" s="58"/>
      <c r="J1" s="58"/>
      <c r="K1" s="59"/>
    </row>
    <row r="2" spans="1:11" ht="15.75" customHeight="1" x14ac:dyDescent="0.25">
      <c r="A2" s="4" t="s">
        <v>80</v>
      </c>
      <c r="B2" s="3" t="s">
        <v>160</v>
      </c>
      <c r="C2" s="3" t="s">
        <v>161</v>
      </c>
      <c r="D2" s="3" t="s">
        <v>162</v>
      </c>
      <c r="E2" s="3" t="s">
        <v>161</v>
      </c>
      <c r="F2" s="3"/>
      <c r="G2" s="3"/>
      <c r="H2" s="3" t="s">
        <v>160</v>
      </c>
      <c r="I2" s="3" t="s">
        <v>163</v>
      </c>
      <c r="J2" s="3" t="s">
        <v>162</v>
      </c>
      <c r="K2" s="5" t="s">
        <v>163</v>
      </c>
    </row>
    <row r="3" spans="1:11" ht="15.75" customHeight="1" x14ac:dyDescent="0.25">
      <c r="A3" s="4" t="s">
        <v>164</v>
      </c>
      <c r="B3" s="3" t="s">
        <v>165</v>
      </c>
      <c r="C3" s="3">
        <v>1</v>
      </c>
      <c r="D3" s="3" t="s">
        <v>165</v>
      </c>
      <c r="E3" s="3">
        <v>1</v>
      </c>
      <c r="F3" s="3"/>
      <c r="G3" s="3"/>
      <c r="H3" s="3" t="s">
        <v>166</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167</v>
      </c>
      <c r="C4" s="3">
        <v>0.85</v>
      </c>
      <c r="D4" s="3" t="s">
        <v>167</v>
      </c>
      <c r="E4" s="3">
        <v>1</v>
      </c>
      <c r="F4" s="3"/>
      <c r="G4" s="3"/>
      <c r="H4" s="3" t="s">
        <v>168</v>
      </c>
      <c r="I4" s="3">
        <f t="shared" si="0"/>
        <v>0.14000000000000001</v>
      </c>
      <c r="J4" s="3" t="str">
        <f t="shared" si="1"/>
        <v>ShieldS_Gunship</v>
      </c>
      <c r="K4" s="5">
        <f t="shared" si="2"/>
        <v>0.125</v>
      </c>
    </row>
    <row r="5" spans="1:11" ht="15.75" customHeight="1" x14ac:dyDescent="0.25">
      <c r="A5" s="4"/>
      <c r="B5" s="3" t="s">
        <v>169</v>
      </c>
      <c r="C5" s="3">
        <v>0.625</v>
      </c>
      <c r="D5" s="3" t="s">
        <v>169</v>
      </c>
      <c r="E5" s="3">
        <v>0.75</v>
      </c>
      <c r="F5" s="3"/>
      <c r="G5" s="3"/>
      <c r="H5" s="3" t="s">
        <v>170</v>
      </c>
      <c r="I5" s="3">
        <f t="shared" si="0"/>
        <v>0.255</v>
      </c>
      <c r="J5" s="3" t="str">
        <f t="shared" si="1"/>
        <v>ShieldS_Corvette</v>
      </c>
      <c r="K5" s="5">
        <f t="shared" si="2"/>
        <v>0.20833333333333337</v>
      </c>
    </row>
    <row r="6" spans="1:11" ht="15.75" customHeight="1" x14ac:dyDescent="0.25">
      <c r="A6" s="4"/>
      <c r="B6" s="3" t="s">
        <v>171</v>
      </c>
      <c r="C6" s="3">
        <v>0.5</v>
      </c>
      <c r="D6" s="3" t="s">
        <v>171</v>
      </c>
      <c r="E6" s="3">
        <v>0.5</v>
      </c>
      <c r="F6" s="3"/>
      <c r="G6" s="3"/>
      <c r="H6" s="3" t="s">
        <v>45</v>
      </c>
      <c r="I6" s="3">
        <f t="shared" si="0"/>
        <v>0.36999999999999988</v>
      </c>
      <c r="J6" s="3" t="str">
        <f t="shared" si="1"/>
        <v>ShieldS_Frigate</v>
      </c>
      <c r="K6" s="5">
        <f t="shared" si="2"/>
        <v>0.33333333333333337</v>
      </c>
    </row>
    <row r="7" spans="1:11" ht="15.75" customHeight="1" x14ac:dyDescent="0.25">
      <c r="A7" s="4"/>
      <c r="B7" s="3" t="s">
        <v>172</v>
      </c>
      <c r="C7" s="3">
        <v>0.25</v>
      </c>
      <c r="D7" s="3" t="s">
        <v>172</v>
      </c>
      <c r="E7" s="3">
        <v>0.5</v>
      </c>
      <c r="F7" s="3"/>
      <c r="G7" s="3"/>
      <c r="H7" s="3" t="s">
        <v>173</v>
      </c>
      <c r="I7" s="3">
        <f t="shared" si="0"/>
        <v>0.49</v>
      </c>
      <c r="J7" s="3" t="str">
        <f t="shared" si="1"/>
        <v>ShieldS_HeavyFrigate</v>
      </c>
      <c r="K7" s="5">
        <f t="shared" si="2"/>
        <v>0.33333333333333337</v>
      </c>
    </row>
    <row r="8" spans="1:11" ht="15.75" customHeight="1" x14ac:dyDescent="0.25">
      <c r="A8" s="4"/>
      <c r="B8" s="3" t="s">
        <v>174</v>
      </c>
      <c r="C8" s="3">
        <v>0.1</v>
      </c>
      <c r="D8" s="3" t="s">
        <v>174</v>
      </c>
      <c r="E8" s="3">
        <v>0.25</v>
      </c>
      <c r="F8" s="3"/>
      <c r="G8" s="3"/>
      <c r="H8" s="3" t="s">
        <v>175</v>
      </c>
      <c r="I8" s="3">
        <f t="shared" si="0"/>
        <v>0.57999999999999996</v>
      </c>
      <c r="J8" s="3" t="str">
        <f t="shared" si="1"/>
        <v>ShieldS_Capital</v>
      </c>
      <c r="K8" s="5">
        <f t="shared" si="2"/>
        <v>0.45833333333333337</v>
      </c>
    </row>
    <row r="9" spans="1:11" ht="15.75" customHeight="1" x14ac:dyDescent="0.25">
      <c r="A9" s="4"/>
      <c r="B9" s="3" t="s">
        <v>176</v>
      </c>
      <c r="C9" s="3">
        <v>0.1</v>
      </c>
      <c r="D9" s="3" t="s">
        <v>176</v>
      </c>
      <c r="E9" s="3">
        <v>0.25</v>
      </c>
      <c r="F9" s="3"/>
      <c r="G9" s="3"/>
      <c r="H9" s="3" t="s">
        <v>177</v>
      </c>
      <c r="I9" s="3">
        <f t="shared" si="0"/>
        <v>0.60499999999999998</v>
      </c>
      <c r="J9" s="3" t="str">
        <f t="shared" si="1"/>
        <v>ShieldS_SuperCapital</v>
      </c>
      <c r="K9" s="5">
        <f t="shared" si="2"/>
        <v>0.45833333333333337</v>
      </c>
    </row>
    <row r="10" spans="1:11" ht="15.75" customHeight="1" x14ac:dyDescent="0.25">
      <c r="A10" s="49" t="s">
        <v>84</v>
      </c>
      <c r="B10" s="50" t="s">
        <v>178</v>
      </c>
      <c r="C10" s="50">
        <f>MEDIAN(C3:C9)</f>
        <v>0.5</v>
      </c>
      <c r="D10" s="50" t="s">
        <v>178</v>
      </c>
      <c r="E10" s="50">
        <f>MEDIAN(E3:E9)</f>
        <v>0.5</v>
      </c>
      <c r="F10" s="50" t="s">
        <v>179</v>
      </c>
      <c r="G10" s="50">
        <f>(C10+E10)/2</f>
        <v>0.5</v>
      </c>
      <c r="H10" s="3"/>
      <c r="I10" s="3"/>
      <c r="J10" s="3"/>
      <c r="K10" s="5"/>
    </row>
    <row r="11" spans="1:11" ht="15.75" customHeight="1" x14ac:dyDescent="0.25">
      <c r="A11" s="4" t="s">
        <v>180</v>
      </c>
      <c r="B11" s="3" t="s">
        <v>165</v>
      </c>
      <c r="C11" s="3">
        <v>1</v>
      </c>
      <c r="D11" s="3" t="s">
        <v>165</v>
      </c>
      <c r="E11" s="3">
        <v>0.75</v>
      </c>
      <c r="F11" s="3"/>
      <c r="G11" s="3"/>
      <c r="H11" s="3"/>
      <c r="I11" s="3"/>
      <c r="J11" s="3"/>
      <c r="K11" s="5"/>
    </row>
    <row r="12" spans="1:11" ht="15.75" customHeight="1" x14ac:dyDescent="0.25">
      <c r="A12" s="4"/>
      <c r="B12" s="3" t="s">
        <v>167</v>
      </c>
      <c r="C12" s="3">
        <v>0.8</v>
      </c>
      <c r="D12" s="3" t="s">
        <v>167</v>
      </c>
      <c r="E12" s="3">
        <v>0.75</v>
      </c>
      <c r="F12" s="3"/>
      <c r="G12" s="3"/>
      <c r="H12" s="3"/>
      <c r="I12" s="3"/>
      <c r="J12" s="3"/>
      <c r="K12" s="5"/>
    </row>
    <row r="13" spans="1:11" ht="15.75" customHeight="1" x14ac:dyDescent="0.25">
      <c r="A13" s="4"/>
      <c r="B13" s="3" t="s">
        <v>169</v>
      </c>
      <c r="C13" s="3">
        <v>0.7</v>
      </c>
      <c r="D13" s="3" t="s">
        <v>169</v>
      </c>
      <c r="E13" s="3">
        <v>0.75</v>
      </c>
      <c r="F13" s="3"/>
      <c r="G13" s="3"/>
      <c r="H13" s="3"/>
      <c r="I13" s="3"/>
      <c r="J13" s="3"/>
      <c r="K13" s="5"/>
    </row>
    <row r="14" spans="1:11" ht="15.75" customHeight="1" x14ac:dyDescent="0.25">
      <c r="A14" s="4"/>
      <c r="B14" s="3" t="s">
        <v>171</v>
      </c>
      <c r="C14" s="3">
        <v>0.6</v>
      </c>
      <c r="D14" s="3" t="s">
        <v>171</v>
      </c>
      <c r="E14" s="3">
        <v>0.5</v>
      </c>
      <c r="F14" s="3"/>
      <c r="G14" s="3"/>
      <c r="H14" s="3"/>
      <c r="I14" s="3"/>
      <c r="J14" s="3"/>
      <c r="K14" s="5"/>
    </row>
    <row r="15" spans="1:11" ht="15.75" customHeight="1" x14ac:dyDescent="0.25">
      <c r="A15" s="4"/>
      <c r="B15" s="3" t="s">
        <v>172</v>
      </c>
      <c r="C15" s="3">
        <v>0.5</v>
      </c>
      <c r="D15" s="3" t="s">
        <v>172</v>
      </c>
      <c r="E15" s="3">
        <v>0.5</v>
      </c>
      <c r="F15" s="3"/>
      <c r="G15" s="3"/>
      <c r="H15" s="3"/>
      <c r="I15" s="3"/>
      <c r="J15" s="3"/>
      <c r="K15" s="5"/>
    </row>
    <row r="16" spans="1:11" ht="15.75" customHeight="1" x14ac:dyDescent="0.25">
      <c r="A16" s="4"/>
      <c r="B16" s="3" t="s">
        <v>174</v>
      </c>
      <c r="C16" s="3">
        <v>0.5</v>
      </c>
      <c r="D16" s="3" t="s">
        <v>174</v>
      </c>
      <c r="E16" s="3">
        <v>0.25</v>
      </c>
      <c r="F16" s="3"/>
      <c r="G16" s="3"/>
      <c r="H16" s="3"/>
      <c r="I16" s="3"/>
      <c r="J16" s="3"/>
      <c r="K16" s="5"/>
    </row>
    <row r="17" spans="1:11" ht="15.75" customHeight="1" x14ac:dyDescent="0.25">
      <c r="A17" s="4"/>
      <c r="B17" s="3" t="s">
        <v>176</v>
      </c>
      <c r="C17" s="3">
        <v>0.25</v>
      </c>
      <c r="D17" s="3" t="s">
        <v>176</v>
      </c>
      <c r="E17" s="3">
        <v>0.25</v>
      </c>
      <c r="F17" s="3"/>
      <c r="G17" s="3"/>
      <c r="H17" s="3"/>
      <c r="I17" s="3"/>
      <c r="J17" s="3"/>
      <c r="K17" s="5"/>
    </row>
    <row r="18" spans="1:11" ht="15.75" customHeight="1" x14ac:dyDescent="0.25">
      <c r="A18" s="49" t="s">
        <v>102</v>
      </c>
      <c r="B18" s="50" t="s">
        <v>178</v>
      </c>
      <c r="C18" s="50">
        <f>MEDIAN(C11:C17)</f>
        <v>0.6</v>
      </c>
      <c r="D18" s="50" t="s">
        <v>178</v>
      </c>
      <c r="E18" s="50">
        <f>MEDIAN(E11:E17)</f>
        <v>0.5</v>
      </c>
      <c r="F18" s="50" t="s">
        <v>179</v>
      </c>
      <c r="G18" s="50">
        <f>(C18+E18)/2</f>
        <v>0.55000000000000004</v>
      </c>
      <c r="H18" s="3"/>
      <c r="I18" s="3"/>
      <c r="J18" s="3"/>
      <c r="K18" s="5"/>
    </row>
    <row r="19" spans="1:11" ht="15.75" customHeight="1" x14ac:dyDescent="0.25">
      <c r="A19" s="4" t="s">
        <v>181</v>
      </c>
      <c r="B19" s="3" t="s">
        <v>165</v>
      </c>
      <c r="C19" s="3">
        <v>0</v>
      </c>
      <c r="D19" s="3" t="s">
        <v>165</v>
      </c>
      <c r="E19" s="3">
        <v>1</v>
      </c>
      <c r="F19" s="3"/>
      <c r="G19" s="3"/>
      <c r="H19" s="3"/>
      <c r="I19" s="3"/>
      <c r="J19" s="3"/>
      <c r="K19" s="5"/>
    </row>
    <row r="20" spans="1:11" ht="15.75" customHeight="1" x14ac:dyDescent="0.25">
      <c r="A20" s="4"/>
      <c r="B20" s="3" t="s">
        <v>167</v>
      </c>
      <c r="C20" s="3">
        <v>0</v>
      </c>
      <c r="D20" s="3" t="s">
        <v>167</v>
      </c>
      <c r="E20" s="3">
        <v>1</v>
      </c>
      <c r="F20" s="3"/>
      <c r="G20" s="3"/>
      <c r="H20" s="3"/>
      <c r="I20" s="3"/>
      <c r="J20" s="3"/>
      <c r="K20" s="5"/>
    </row>
    <row r="21" spans="1:11" ht="15.75" customHeight="1" x14ac:dyDescent="0.25">
      <c r="A21" s="4"/>
      <c r="B21" s="3" t="s">
        <v>169</v>
      </c>
      <c r="C21" s="3">
        <v>0</v>
      </c>
      <c r="D21" s="3" t="s">
        <v>169</v>
      </c>
      <c r="E21" s="3">
        <v>1</v>
      </c>
      <c r="F21" s="3"/>
      <c r="G21" s="3"/>
      <c r="H21" s="3"/>
      <c r="I21" s="3"/>
      <c r="J21" s="3"/>
      <c r="K21" s="5"/>
    </row>
    <row r="22" spans="1:11" ht="15.75" customHeight="1" x14ac:dyDescent="0.25">
      <c r="A22" s="4"/>
      <c r="B22" s="3" t="s">
        <v>171</v>
      </c>
      <c r="C22" s="3">
        <v>0</v>
      </c>
      <c r="D22" s="3" t="s">
        <v>171</v>
      </c>
      <c r="E22" s="3">
        <v>1</v>
      </c>
      <c r="F22" s="3"/>
      <c r="G22" s="3"/>
      <c r="H22" s="3"/>
      <c r="I22" s="3"/>
      <c r="J22" s="3"/>
      <c r="K22" s="5"/>
    </row>
    <row r="23" spans="1:11" ht="15.75" customHeight="1" x14ac:dyDescent="0.25">
      <c r="A23" s="4"/>
      <c r="B23" s="3" t="s">
        <v>172</v>
      </c>
      <c r="C23" s="3">
        <v>0</v>
      </c>
      <c r="D23" s="3" t="s">
        <v>172</v>
      </c>
      <c r="E23" s="3">
        <v>1</v>
      </c>
      <c r="F23" s="3"/>
      <c r="G23" s="3"/>
      <c r="H23" s="3"/>
      <c r="I23" s="3"/>
      <c r="J23" s="3"/>
      <c r="K23" s="5"/>
    </row>
    <row r="24" spans="1:11" ht="15.75" customHeight="1" x14ac:dyDescent="0.25">
      <c r="A24" s="4"/>
      <c r="B24" s="3" t="s">
        <v>174</v>
      </c>
      <c r="C24" s="3">
        <v>0</v>
      </c>
      <c r="D24" s="3" t="s">
        <v>174</v>
      </c>
      <c r="E24" s="3">
        <v>1</v>
      </c>
      <c r="F24" s="3"/>
      <c r="G24" s="3"/>
      <c r="H24" s="3"/>
      <c r="I24" s="3"/>
      <c r="J24" s="3"/>
      <c r="K24" s="5"/>
    </row>
    <row r="25" spans="1:11" ht="15.75" customHeight="1" x14ac:dyDescent="0.25">
      <c r="A25" s="4"/>
      <c r="B25" s="3" t="s">
        <v>176</v>
      </c>
      <c r="C25" s="3">
        <v>0</v>
      </c>
      <c r="D25" s="3" t="s">
        <v>176</v>
      </c>
      <c r="E25" s="3">
        <v>1</v>
      </c>
      <c r="F25" s="3"/>
      <c r="G25" s="3"/>
      <c r="H25" s="3"/>
      <c r="I25" s="3"/>
      <c r="J25" s="3"/>
      <c r="K25" s="5"/>
    </row>
    <row r="26" spans="1:11" ht="15.75" customHeight="1" x14ac:dyDescent="0.25">
      <c r="A26" s="49" t="s">
        <v>119</v>
      </c>
      <c r="B26" s="50" t="s">
        <v>178</v>
      </c>
      <c r="C26" s="50">
        <f>MEDIAN(C19:C25)</f>
        <v>0</v>
      </c>
      <c r="D26" s="50" t="s">
        <v>178</v>
      </c>
      <c r="E26" s="50">
        <f>MEDIAN(E19:E25)</f>
        <v>1</v>
      </c>
      <c r="F26" s="50" t="s">
        <v>179</v>
      </c>
      <c r="G26" s="50">
        <f>(C26+E26)/2</f>
        <v>0.5</v>
      </c>
      <c r="H26" s="3"/>
      <c r="I26" s="3"/>
      <c r="J26" s="3"/>
      <c r="K26" s="5"/>
    </row>
    <row r="27" spans="1:11" ht="15.75" customHeight="1" x14ac:dyDescent="0.25">
      <c r="A27" s="4" t="s">
        <v>138</v>
      </c>
      <c r="B27" s="3" t="s">
        <v>165</v>
      </c>
      <c r="C27" s="3">
        <v>1</v>
      </c>
      <c r="D27" s="3" t="s">
        <v>165</v>
      </c>
      <c r="E27" s="3">
        <v>0.75</v>
      </c>
      <c r="F27" s="3"/>
      <c r="G27" s="3"/>
      <c r="H27" s="3"/>
      <c r="I27" s="3"/>
      <c r="J27" s="3"/>
      <c r="K27" s="5"/>
    </row>
    <row r="28" spans="1:11" ht="15.75" customHeight="1" x14ac:dyDescent="0.25">
      <c r="A28" s="4"/>
      <c r="B28" s="3" t="s">
        <v>167</v>
      </c>
      <c r="C28" s="3">
        <v>1</v>
      </c>
      <c r="D28" s="3" t="s">
        <v>167</v>
      </c>
      <c r="E28" s="3">
        <v>0.75</v>
      </c>
      <c r="F28" s="3"/>
      <c r="G28" s="3"/>
      <c r="H28" s="3"/>
      <c r="I28" s="3"/>
      <c r="J28" s="3"/>
      <c r="K28" s="5"/>
    </row>
    <row r="29" spans="1:11" ht="15.75" customHeight="1" x14ac:dyDescent="0.25">
      <c r="A29" s="4"/>
      <c r="B29" s="3" t="s">
        <v>169</v>
      </c>
      <c r="C29" s="3">
        <v>1</v>
      </c>
      <c r="D29" s="3" t="s">
        <v>169</v>
      </c>
      <c r="E29" s="3">
        <v>0.75</v>
      </c>
      <c r="F29" s="3"/>
      <c r="G29" s="3"/>
      <c r="H29" s="3"/>
      <c r="I29" s="3"/>
      <c r="J29" s="3"/>
      <c r="K29" s="5"/>
    </row>
    <row r="30" spans="1:11" ht="15.75" customHeight="1" x14ac:dyDescent="0.25">
      <c r="A30" s="4"/>
      <c r="B30" s="3" t="s">
        <v>171</v>
      </c>
      <c r="C30" s="3">
        <v>1</v>
      </c>
      <c r="D30" s="3" t="s">
        <v>171</v>
      </c>
      <c r="E30" s="3">
        <v>0.5</v>
      </c>
      <c r="F30" s="3"/>
      <c r="G30" s="3"/>
      <c r="H30" s="3"/>
      <c r="I30" s="3"/>
      <c r="J30" s="3"/>
      <c r="K30" s="5"/>
    </row>
    <row r="31" spans="1:11" ht="15.75" customHeight="1" x14ac:dyDescent="0.25">
      <c r="A31" s="4"/>
      <c r="B31" s="3" t="s">
        <v>172</v>
      </c>
      <c r="C31" s="3">
        <v>0.75</v>
      </c>
      <c r="D31" s="3" t="s">
        <v>172</v>
      </c>
      <c r="E31" s="3">
        <v>0.5</v>
      </c>
      <c r="F31" s="3"/>
      <c r="G31" s="3"/>
      <c r="H31" s="3"/>
      <c r="I31" s="3"/>
      <c r="J31" s="3"/>
      <c r="K31" s="5"/>
    </row>
    <row r="32" spans="1:11" ht="15.75" customHeight="1" x14ac:dyDescent="0.25">
      <c r="A32" s="4"/>
      <c r="B32" s="3" t="s">
        <v>174</v>
      </c>
      <c r="C32" s="3">
        <v>0.625</v>
      </c>
      <c r="D32" s="3" t="s">
        <v>174</v>
      </c>
      <c r="E32" s="3">
        <v>0.5</v>
      </c>
      <c r="F32" s="3"/>
      <c r="G32" s="3"/>
      <c r="H32" s="3"/>
      <c r="I32" s="3"/>
      <c r="J32" s="3"/>
      <c r="K32" s="5"/>
    </row>
    <row r="33" spans="1:11" ht="15.75" customHeight="1" x14ac:dyDescent="0.25">
      <c r="A33" s="4"/>
      <c r="B33" s="3" t="s">
        <v>176</v>
      </c>
      <c r="C33" s="3">
        <v>0.75</v>
      </c>
      <c r="D33" s="3" t="s">
        <v>176</v>
      </c>
      <c r="E33" s="3">
        <v>0.5</v>
      </c>
      <c r="F33" s="3"/>
      <c r="G33" s="3"/>
      <c r="H33" s="3"/>
      <c r="I33" s="3"/>
      <c r="J33" s="3"/>
      <c r="K33" s="5"/>
    </row>
    <row r="34" spans="1:11" ht="15.75" customHeight="1" x14ac:dyDescent="0.25">
      <c r="A34" s="49" t="s">
        <v>137</v>
      </c>
      <c r="B34" s="50" t="s">
        <v>178</v>
      </c>
      <c r="C34" s="50">
        <f>MEDIAN(C27:C33)</f>
        <v>1</v>
      </c>
      <c r="D34" s="50" t="s">
        <v>178</v>
      </c>
      <c r="E34" s="50">
        <f>MEDIAN(E27:E33)</f>
        <v>0.5</v>
      </c>
      <c r="F34" s="50" t="s">
        <v>179</v>
      </c>
      <c r="G34" s="50">
        <f>(C34+E34)/2</f>
        <v>0.75</v>
      </c>
      <c r="H34" s="3"/>
      <c r="I34" s="3"/>
      <c r="J34" s="3"/>
      <c r="K34" s="5"/>
    </row>
    <row r="35" spans="1:11" ht="15.75" customHeight="1" x14ac:dyDescent="0.25">
      <c r="A35" s="4" t="s">
        <v>142</v>
      </c>
      <c r="B35" s="3" t="s">
        <v>165</v>
      </c>
      <c r="C35" s="3">
        <v>1</v>
      </c>
      <c r="D35" s="3" t="s">
        <v>165</v>
      </c>
      <c r="E35" s="3">
        <v>1</v>
      </c>
      <c r="F35" s="3"/>
      <c r="G35" s="3"/>
      <c r="H35" s="3"/>
      <c r="I35" s="3"/>
      <c r="J35" s="3"/>
      <c r="K35" s="5"/>
    </row>
    <row r="36" spans="1:11" ht="15.75" customHeight="1" x14ac:dyDescent="0.25">
      <c r="A36" s="4"/>
      <c r="B36" s="3" t="s">
        <v>167</v>
      </c>
      <c r="C36" s="3">
        <v>0.9</v>
      </c>
      <c r="D36" s="3" t="s">
        <v>167</v>
      </c>
      <c r="E36" s="3">
        <v>1</v>
      </c>
      <c r="F36" s="3"/>
      <c r="G36" s="3"/>
      <c r="H36" s="3"/>
      <c r="I36" s="3"/>
      <c r="J36" s="3"/>
      <c r="K36" s="5"/>
    </row>
    <row r="37" spans="1:11" ht="15.75" customHeight="1" x14ac:dyDescent="0.25">
      <c r="A37" s="4"/>
      <c r="B37" s="3" t="s">
        <v>169</v>
      </c>
      <c r="C37" s="3">
        <v>0.9</v>
      </c>
      <c r="D37" s="3" t="s">
        <v>169</v>
      </c>
      <c r="E37" s="3">
        <v>1</v>
      </c>
      <c r="F37" s="3"/>
      <c r="G37" s="3"/>
      <c r="H37" s="3"/>
      <c r="I37" s="3"/>
      <c r="J37" s="3"/>
      <c r="K37" s="5"/>
    </row>
    <row r="38" spans="1:11" ht="15.75" customHeight="1" x14ac:dyDescent="0.25">
      <c r="A38" s="4"/>
      <c r="B38" s="3" t="s">
        <v>171</v>
      </c>
      <c r="C38" s="3">
        <v>0.8</v>
      </c>
      <c r="D38" s="3" t="s">
        <v>171</v>
      </c>
      <c r="E38" s="3">
        <v>1</v>
      </c>
      <c r="F38" s="3"/>
      <c r="G38" s="3"/>
      <c r="H38" s="3"/>
      <c r="I38" s="3"/>
      <c r="J38" s="3"/>
      <c r="K38" s="5"/>
    </row>
    <row r="39" spans="1:11" ht="15.75" customHeight="1" x14ac:dyDescent="0.25">
      <c r="A39" s="4"/>
      <c r="B39" s="3" t="s">
        <v>172</v>
      </c>
      <c r="C39" s="3">
        <v>0.8</v>
      </c>
      <c r="D39" s="3" t="s">
        <v>172</v>
      </c>
      <c r="E39" s="3">
        <v>1</v>
      </c>
      <c r="F39" s="3"/>
      <c r="G39" s="3"/>
      <c r="H39" s="3"/>
      <c r="I39" s="3"/>
      <c r="J39" s="3"/>
      <c r="K39" s="5"/>
    </row>
    <row r="40" spans="1:11" ht="15.75" customHeight="1" x14ac:dyDescent="0.25">
      <c r="A40" s="4"/>
      <c r="B40" s="3" t="s">
        <v>174</v>
      </c>
      <c r="C40" s="3">
        <v>0.75</v>
      </c>
      <c r="D40" s="3" t="s">
        <v>174</v>
      </c>
      <c r="E40" s="3">
        <v>1</v>
      </c>
      <c r="F40" s="3"/>
      <c r="G40" s="3"/>
      <c r="H40" s="3"/>
      <c r="I40" s="3"/>
      <c r="J40" s="3"/>
      <c r="K40" s="5"/>
    </row>
    <row r="41" spans="1:11" ht="15.75" customHeight="1" x14ac:dyDescent="0.25">
      <c r="A41" s="4"/>
      <c r="B41" s="3" t="s">
        <v>176</v>
      </c>
      <c r="C41" s="3">
        <v>0.75</v>
      </c>
      <c r="D41" s="3" t="s">
        <v>176</v>
      </c>
      <c r="E41" s="3">
        <v>1</v>
      </c>
      <c r="F41" s="3"/>
      <c r="G41" s="3"/>
      <c r="H41" s="3"/>
      <c r="I41" s="3"/>
      <c r="J41" s="3"/>
      <c r="K41" s="5"/>
    </row>
    <row r="42" spans="1:11" ht="15.75" customHeight="1" x14ac:dyDescent="0.25">
      <c r="A42" s="49" t="s">
        <v>141</v>
      </c>
      <c r="B42" s="50" t="s">
        <v>178</v>
      </c>
      <c r="C42" s="50">
        <f>MEDIAN(C35:C41)</f>
        <v>0.8</v>
      </c>
      <c r="D42" s="50" t="s">
        <v>178</v>
      </c>
      <c r="E42" s="50">
        <f>MEDIAN(E35:E41)</f>
        <v>1</v>
      </c>
      <c r="F42" s="50" t="s">
        <v>179</v>
      </c>
      <c r="G42" s="50">
        <f>(C42+E42)/2</f>
        <v>0.9</v>
      </c>
      <c r="H42" s="3"/>
      <c r="I42" s="3"/>
      <c r="J42" s="3"/>
      <c r="K42" s="5"/>
    </row>
    <row r="43" spans="1:11" ht="15.75" customHeight="1" x14ac:dyDescent="0.25">
      <c r="A43" s="4" t="s">
        <v>182</v>
      </c>
      <c r="B43" s="3" t="s">
        <v>165</v>
      </c>
      <c r="C43" s="3">
        <v>1</v>
      </c>
      <c r="D43" s="3" t="s">
        <v>165</v>
      </c>
      <c r="E43" s="3">
        <v>1</v>
      </c>
      <c r="F43" s="3"/>
      <c r="G43" s="3"/>
      <c r="H43" s="3"/>
      <c r="I43" s="3"/>
      <c r="J43" s="3"/>
      <c r="K43" s="5"/>
    </row>
    <row r="44" spans="1:11" ht="15.75" customHeight="1" x14ac:dyDescent="0.25">
      <c r="A44" s="4"/>
      <c r="B44" s="3" t="s">
        <v>167</v>
      </c>
      <c r="C44" s="3">
        <v>0.75</v>
      </c>
      <c r="D44" s="3" t="s">
        <v>167</v>
      </c>
      <c r="E44" s="3">
        <v>0.75</v>
      </c>
      <c r="F44" s="3"/>
      <c r="G44" s="3"/>
      <c r="H44" s="3"/>
      <c r="I44" s="3"/>
      <c r="J44" s="3"/>
      <c r="K44" s="5"/>
    </row>
    <row r="45" spans="1:11" ht="15.75" customHeight="1" x14ac:dyDescent="0.25">
      <c r="A45" s="4"/>
      <c r="B45" s="3" t="s">
        <v>169</v>
      </c>
      <c r="C45" s="3">
        <v>0.5</v>
      </c>
      <c r="D45" s="3" t="s">
        <v>169</v>
      </c>
      <c r="E45" s="3">
        <v>0.5</v>
      </c>
      <c r="F45" s="3"/>
      <c r="G45" s="3"/>
      <c r="H45" s="3"/>
      <c r="I45" s="3"/>
      <c r="J45" s="3"/>
      <c r="K45" s="5"/>
    </row>
    <row r="46" spans="1:11" ht="15.75" customHeight="1" x14ac:dyDescent="0.25">
      <c r="A46" s="4"/>
      <c r="B46" s="3" t="s">
        <v>171</v>
      </c>
      <c r="C46" s="3">
        <v>0.25</v>
      </c>
      <c r="D46" s="3" t="s">
        <v>171</v>
      </c>
      <c r="E46" s="3">
        <v>0.5</v>
      </c>
      <c r="F46" s="3"/>
      <c r="G46" s="3"/>
      <c r="H46" s="3"/>
      <c r="I46" s="3"/>
      <c r="J46" s="3"/>
      <c r="K46" s="5"/>
    </row>
    <row r="47" spans="1:11" ht="15.75" customHeight="1" x14ac:dyDescent="0.25">
      <c r="A47" s="4"/>
      <c r="B47" s="3" t="s">
        <v>172</v>
      </c>
      <c r="C47" s="3">
        <v>0.25</v>
      </c>
      <c r="D47" s="3" t="s">
        <v>172</v>
      </c>
      <c r="E47" s="3">
        <v>0.5</v>
      </c>
      <c r="F47" s="3"/>
      <c r="G47" s="3"/>
      <c r="H47" s="3"/>
      <c r="I47" s="3"/>
      <c r="J47" s="3"/>
      <c r="K47" s="5"/>
    </row>
    <row r="48" spans="1:11" ht="15.75" customHeight="1" x14ac:dyDescent="0.25">
      <c r="A48" s="4"/>
      <c r="B48" s="3" t="s">
        <v>174</v>
      </c>
      <c r="C48" s="3">
        <v>0.125</v>
      </c>
      <c r="D48" s="3" t="s">
        <v>174</v>
      </c>
      <c r="E48" s="3">
        <v>0.25</v>
      </c>
      <c r="F48" s="3"/>
      <c r="G48" s="3"/>
      <c r="H48" s="3"/>
      <c r="I48" s="3"/>
      <c r="J48" s="3"/>
      <c r="K48" s="5"/>
    </row>
    <row r="49" spans="1:11" ht="15.75" customHeight="1" x14ac:dyDescent="0.25">
      <c r="A49" s="4"/>
      <c r="B49" s="3" t="s">
        <v>176</v>
      </c>
      <c r="C49" s="3">
        <v>0.125</v>
      </c>
      <c r="D49" s="3" t="s">
        <v>176</v>
      </c>
      <c r="E49" s="3">
        <v>0.25</v>
      </c>
      <c r="F49" s="3"/>
      <c r="G49" s="3"/>
      <c r="H49" s="3"/>
      <c r="I49" s="3"/>
      <c r="J49" s="3"/>
      <c r="K49" s="5"/>
    </row>
    <row r="50" spans="1:11" ht="15.75" customHeight="1" x14ac:dyDescent="0.25">
      <c r="A50" s="49" t="s">
        <v>145</v>
      </c>
      <c r="B50" s="50" t="s">
        <v>178</v>
      </c>
      <c r="C50" s="50">
        <f>MEDIAN(C43:C49)</f>
        <v>0.25</v>
      </c>
      <c r="D50" s="50" t="s">
        <v>178</v>
      </c>
      <c r="E50" s="50">
        <f>MEDIAN(E43:E49)</f>
        <v>0.5</v>
      </c>
      <c r="F50" s="50" t="s">
        <v>179</v>
      </c>
      <c r="G50" s="50">
        <f>(C50+E50)/2</f>
        <v>0.375</v>
      </c>
      <c r="H50" s="3"/>
      <c r="I50" s="3"/>
      <c r="J50" s="3"/>
      <c r="K50" s="5"/>
    </row>
    <row r="51" spans="1:11" ht="15.75" customHeight="1" x14ac:dyDescent="0.25">
      <c r="A51" s="4" t="s">
        <v>183</v>
      </c>
      <c r="B51" s="3" t="s">
        <v>165</v>
      </c>
      <c r="C51" s="3">
        <v>0</v>
      </c>
      <c r="D51" s="3" t="s">
        <v>165</v>
      </c>
      <c r="E51" s="3">
        <v>1</v>
      </c>
      <c r="F51" s="50"/>
      <c r="G51" s="3"/>
      <c r="H51" s="3"/>
      <c r="I51" s="3"/>
      <c r="J51" s="3"/>
      <c r="K51" s="5"/>
    </row>
    <row r="52" spans="1:11" ht="15.75" customHeight="1" x14ac:dyDescent="0.25">
      <c r="A52" s="4"/>
      <c r="B52" s="3" t="s">
        <v>167</v>
      </c>
      <c r="C52" s="3">
        <v>0</v>
      </c>
      <c r="D52" s="3" t="s">
        <v>167</v>
      </c>
      <c r="E52" s="3">
        <v>1</v>
      </c>
      <c r="F52" s="3"/>
      <c r="G52" s="3"/>
      <c r="H52" s="3"/>
      <c r="I52" s="3"/>
      <c r="J52" s="3"/>
      <c r="K52" s="5"/>
    </row>
    <row r="53" spans="1:11" ht="15.75" customHeight="1" x14ac:dyDescent="0.25">
      <c r="A53" s="4"/>
      <c r="B53" s="3" t="s">
        <v>169</v>
      </c>
      <c r="C53" s="3">
        <v>0</v>
      </c>
      <c r="D53" s="3" t="s">
        <v>169</v>
      </c>
      <c r="E53" s="3">
        <v>1</v>
      </c>
      <c r="F53" s="3"/>
      <c r="G53" s="3"/>
      <c r="H53" s="3"/>
      <c r="I53" s="3"/>
      <c r="J53" s="3"/>
      <c r="K53" s="5"/>
    </row>
    <row r="54" spans="1:11" ht="15.75" customHeight="1" x14ac:dyDescent="0.25">
      <c r="A54" s="4"/>
      <c r="B54" s="3" t="s">
        <v>171</v>
      </c>
      <c r="C54" s="3">
        <v>0</v>
      </c>
      <c r="D54" s="3" t="s">
        <v>171</v>
      </c>
      <c r="E54" s="3">
        <v>0.75</v>
      </c>
      <c r="F54" s="3"/>
      <c r="G54" s="3"/>
      <c r="H54" s="3"/>
      <c r="I54" s="3"/>
      <c r="J54" s="3"/>
      <c r="K54" s="5"/>
    </row>
    <row r="55" spans="1:11" ht="15.75" customHeight="1" x14ac:dyDescent="0.25">
      <c r="A55" s="4"/>
      <c r="B55" s="3" t="s">
        <v>172</v>
      </c>
      <c r="C55" s="3">
        <v>0</v>
      </c>
      <c r="D55" s="3" t="s">
        <v>172</v>
      </c>
      <c r="E55" s="3">
        <v>0.75</v>
      </c>
      <c r="F55" s="3"/>
      <c r="G55" s="3"/>
      <c r="H55" s="3"/>
      <c r="I55" s="3"/>
      <c r="J55" s="3"/>
      <c r="K55" s="5"/>
    </row>
    <row r="56" spans="1:11" ht="15.75" customHeight="1" x14ac:dyDescent="0.25">
      <c r="A56" s="4"/>
      <c r="B56" s="3" t="s">
        <v>174</v>
      </c>
      <c r="C56" s="3">
        <v>0</v>
      </c>
      <c r="D56" s="3" t="s">
        <v>174</v>
      </c>
      <c r="E56" s="3">
        <v>0.5</v>
      </c>
      <c r="F56" s="3"/>
      <c r="G56" s="3"/>
      <c r="H56" s="3"/>
      <c r="I56" s="3"/>
      <c r="J56" s="3"/>
      <c r="K56" s="5"/>
    </row>
    <row r="57" spans="1:11" ht="15.75" customHeight="1" x14ac:dyDescent="0.25">
      <c r="A57" s="4"/>
      <c r="B57" s="3" t="s">
        <v>176</v>
      </c>
      <c r="C57" s="3">
        <v>0</v>
      </c>
      <c r="D57" s="3" t="s">
        <v>176</v>
      </c>
      <c r="E57" s="3">
        <v>0.5</v>
      </c>
      <c r="F57" s="3"/>
      <c r="G57" s="3"/>
      <c r="H57" s="3"/>
      <c r="I57" s="3"/>
      <c r="J57" s="3"/>
      <c r="K57" s="5"/>
    </row>
    <row r="58" spans="1:11" ht="15.75" customHeight="1" x14ac:dyDescent="0.25">
      <c r="A58" s="49" t="s">
        <v>150</v>
      </c>
      <c r="B58" s="50" t="s">
        <v>178</v>
      </c>
      <c r="C58" s="50">
        <f>MEDIAN(C51:C57)</f>
        <v>0</v>
      </c>
      <c r="D58" s="50" t="s">
        <v>178</v>
      </c>
      <c r="E58" s="50">
        <f>MEDIAN(E51:E57)</f>
        <v>0.75</v>
      </c>
      <c r="F58" s="50" t="s">
        <v>179</v>
      </c>
      <c r="G58" s="50">
        <f>(C58+E58)/2</f>
        <v>0.375</v>
      </c>
      <c r="H58" s="3"/>
      <c r="I58" s="3"/>
      <c r="J58" s="3"/>
      <c r="K58" s="5"/>
    </row>
    <row r="59" spans="1:11" ht="15.75" customHeight="1" x14ac:dyDescent="0.25">
      <c r="A59" s="4" t="s">
        <v>184</v>
      </c>
      <c r="B59" s="3" t="s">
        <v>165</v>
      </c>
      <c r="C59" s="3">
        <v>0</v>
      </c>
      <c r="D59" s="3" t="s">
        <v>165</v>
      </c>
      <c r="E59" s="3">
        <v>0</v>
      </c>
      <c r="F59" s="3"/>
      <c r="G59" s="3"/>
      <c r="H59" s="3"/>
      <c r="I59" s="3"/>
      <c r="J59" s="3"/>
      <c r="K59" s="5"/>
    </row>
    <row r="60" spans="1:11" ht="15.75" customHeight="1" x14ac:dyDescent="0.25">
      <c r="A60" s="4"/>
      <c r="B60" s="3" t="s">
        <v>167</v>
      </c>
      <c r="C60" s="3">
        <v>1</v>
      </c>
      <c r="D60" s="3" t="s">
        <v>167</v>
      </c>
      <c r="E60" s="3">
        <v>0.75</v>
      </c>
      <c r="F60" s="3"/>
      <c r="G60" s="3"/>
      <c r="H60" s="3"/>
      <c r="I60" s="3"/>
      <c r="J60" s="3"/>
      <c r="K60" s="5"/>
    </row>
    <row r="61" spans="1:11" ht="15.75" customHeight="1" x14ac:dyDescent="0.25">
      <c r="A61" s="4"/>
      <c r="B61" s="3" t="s">
        <v>169</v>
      </c>
      <c r="C61" s="3">
        <v>1</v>
      </c>
      <c r="D61" s="3" t="s">
        <v>169</v>
      </c>
      <c r="E61" s="3">
        <v>0.75</v>
      </c>
      <c r="F61" s="3"/>
      <c r="G61" s="3"/>
      <c r="H61" s="3"/>
      <c r="I61" s="3"/>
      <c r="J61" s="3"/>
      <c r="K61" s="5"/>
    </row>
    <row r="62" spans="1:11" ht="15.75" customHeight="1" x14ac:dyDescent="0.25">
      <c r="A62" s="4"/>
      <c r="B62" s="3" t="s">
        <v>171</v>
      </c>
      <c r="C62" s="3">
        <v>1</v>
      </c>
      <c r="D62" s="3" t="s">
        <v>171</v>
      </c>
      <c r="E62" s="3">
        <v>0.75</v>
      </c>
      <c r="F62" s="3"/>
      <c r="G62" s="3"/>
      <c r="H62" s="3"/>
      <c r="I62" s="3"/>
      <c r="J62" s="3"/>
      <c r="K62" s="5"/>
    </row>
    <row r="63" spans="1:11" ht="15.75" customHeight="1" x14ac:dyDescent="0.25">
      <c r="A63" s="4"/>
      <c r="B63" s="3" t="s">
        <v>172</v>
      </c>
      <c r="C63" s="3">
        <v>1</v>
      </c>
      <c r="D63" s="3" t="s">
        <v>172</v>
      </c>
      <c r="E63" s="3">
        <v>0.75</v>
      </c>
      <c r="F63" s="3"/>
      <c r="G63" s="3"/>
      <c r="H63" s="3"/>
      <c r="I63" s="3"/>
      <c r="J63" s="3"/>
      <c r="K63" s="5"/>
    </row>
    <row r="64" spans="1:11" ht="15.75" customHeight="1" x14ac:dyDescent="0.25">
      <c r="A64" s="4"/>
      <c r="B64" s="3" t="s">
        <v>174</v>
      </c>
      <c r="C64" s="3">
        <v>1</v>
      </c>
      <c r="D64" s="3" t="s">
        <v>174</v>
      </c>
      <c r="E64" s="3">
        <v>0.75</v>
      </c>
      <c r="F64" s="3"/>
      <c r="G64" s="3"/>
      <c r="H64" s="3"/>
      <c r="I64" s="3"/>
      <c r="J64" s="3"/>
      <c r="K64" s="5"/>
    </row>
    <row r="65" spans="1:11" ht="15.75" customHeight="1" x14ac:dyDescent="0.25">
      <c r="A65" s="4"/>
      <c r="B65" s="3" t="s">
        <v>176</v>
      </c>
      <c r="C65" s="3">
        <v>1</v>
      </c>
      <c r="D65" s="3" t="s">
        <v>176</v>
      </c>
      <c r="E65" s="3">
        <v>0.75</v>
      </c>
      <c r="F65" s="3"/>
      <c r="G65" s="3"/>
      <c r="H65" s="3"/>
      <c r="I65" s="3"/>
      <c r="J65" s="3"/>
      <c r="K65" s="5"/>
    </row>
    <row r="66" spans="1:11" ht="15.75" customHeight="1" x14ac:dyDescent="0.25">
      <c r="A66" s="51" t="s">
        <v>154</v>
      </c>
      <c r="B66" s="52" t="s">
        <v>178</v>
      </c>
      <c r="C66" s="52">
        <f>MEDIAN(C59:C65)</f>
        <v>1</v>
      </c>
      <c r="D66" s="52" t="s">
        <v>178</v>
      </c>
      <c r="E66" s="52">
        <f>MEDIAN(E59:E65)</f>
        <v>0.75</v>
      </c>
      <c r="F66" s="52" t="s">
        <v>179</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defaultColWidth="12.5703125" defaultRowHeight="15" customHeight="1" x14ac:dyDescent="0.2"/>
  <cols>
    <col min="1" max="6" width="12.5703125" customWidth="1"/>
  </cols>
  <sheetData>
    <row r="1" spans="1:2" ht="15.75" customHeight="1" x14ac:dyDescent="0.25">
      <c r="A1" s="65" t="s">
        <v>185</v>
      </c>
      <c r="B1" s="59"/>
    </row>
    <row r="2" spans="1:2" ht="15.75" customHeight="1" x14ac:dyDescent="0.25">
      <c r="A2" s="4" t="s">
        <v>186</v>
      </c>
      <c r="B2" s="5">
        <v>0.25</v>
      </c>
    </row>
    <row r="3" spans="1:2" ht="15.75" customHeight="1" x14ac:dyDescent="0.25">
      <c r="A3" s="4" t="s">
        <v>187</v>
      </c>
      <c r="B3" s="5">
        <v>0.5</v>
      </c>
    </row>
    <row r="4" spans="1:2" ht="15.75" customHeight="1" x14ac:dyDescent="0.25">
      <c r="A4" s="4" t="s">
        <v>188</v>
      </c>
      <c r="B4" s="5">
        <v>0.75</v>
      </c>
    </row>
    <row r="5" spans="1:2" ht="15.75" customHeight="1" x14ac:dyDescent="0.25">
      <c r="A5" s="4" t="s">
        <v>189</v>
      </c>
      <c r="B5" s="5">
        <v>1</v>
      </c>
    </row>
    <row r="6" spans="1:2" ht="15.75" customHeight="1" x14ac:dyDescent="0.25">
      <c r="A6" s="4" t="s">
        <v>43</v>
      </c>
      <c r="B6" s="5">
        <v>1.25</v>
      </c>
    </row>
    <row r="7" spans="1:2" ht="15.75" customHeight="1" x14ac:dyDescent="0.25">
      <c r="A7" s="4" t="s">
        <v>190</v>
      </c>
      <c r="B7" s="5">
        <v>1.5</v>
      </c>
    </row>
    <row r="8" spans="1:2" ht="15.75" customHeight="1" x14ac:dyDescent="0.25">
      <c r="A8" s="4" t="s">
        <v>191</v>
      </c>
      <c r="B8" s="5">
        <v>1.75</v>
      </c>
    </row>
    <row r="9" spans="1:2" ht="15.75" customHeight="1" x14ac:dyDescent="0.25">
      <c r="A9" s="4" t="s">
        <v>192</v>
      </c>
      <c r="B9" s="5">
        <v>2</v>
      </c>
    </row>
    <row r="10" spans="1:2" ht="15.75" customHeight="1" x14ac:dyDescent="0.25">
      <c r="A10" s="4" t="s">
        <v>193</v>
      </c>
      <c r="B10" s="5">
        <v>2.25</v>
      </c>
    </row>
    <row r="11" spans="1:2" ht="15.75" customHeight="1" x14ac:dyDescent="0.25">
      <c r="A11" s="53" t="s">
        <v>194</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vaderlee@naver.com</cp:lastModifiedBy>
  <dcterms:modified xsi:type="dcterms:W3CDTF">2024-04-09T08:02:46Z</dcterms:modified>
</cp:coreProperties>
</file>